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ElinorGray\Public First Dropbox\Policy and Research Team\Polling\Client Tables\CaSE\Results\"/>
    </mc:Choice>
  </mc:AlternateContent>
  <xr:revisionPtr revIDLastSave="0" documentId="8_{51353E86-2AA8-4498-9E77-5CCFE1B32902}" xr6:coauthVersionLast="47" xr6:coauthVersionMax="47" xr10:uidLastSave="{00000000-0000-0000-0000-000000000000}"/>
  <bookViews>
    <workbookView xWindow="-28920" yWindow="-7080" windowWidth="29040" windowHeight="15840" firstSheet="1" activeTab="9"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10" l="1"/>
  <c r="B19" i="192"/>
  <c r="B19" i="191"/>
  <c r="B19" i="190"/>
  <c r="B19" i="189"/>
  <c r="B19" i="188"/>
  <c r="B19" i="187"/>
  <c r="B19" i="186"/>
  <c r="B19" i="185"/>
  <c r="B19" i="184"/>
  <c r="B19" i="183"/>
  <c r="B19" i="182"/>
  <c r="B19" i="181"/>
  <c r="B19" i="180"/>
  <c r="B19" i="179"/>
  <c r="B19" i="178"/>
  <c r="B19" i="177"/>
  <c r="B19" i="176"/>
  <c r="B19" i="175"/>
  <c r="B19" i="174"/>
  <c r="B19" i="173"/>
  <c r="B19" i="172"/>
  <c r="B19" i="171"/>
  <c r="B19" i="170"/>
  <c r="B19" i="169"/>
  <c r="B17" i="168"/>
  <c r="B17" i="167"/>
  <c r="B17" i="166"/>
  <c r="B17" i="165"/>
  <c r="B17" i="164"/>
  <c r="B17" i="163"/>
  <c r="B17" i="162"/>
  <c r="B17" i="161"/>
  <c r="B17" i="160"/>
  <c r="B17" i="159"/>
  <c r="B19" i="158"/>
  <c r="B19" i="157"/>
  <c r="B19" i="156"/>
  <c r="B19" i="155"/>
  <c r="B19" i="154"/>
  <c r="B19" i="153"/>
  <c r="B17" i="152"/>
  <c r="B16" i="151"/>
  <c r="B16" i="150"/>
  <c r="B16" i="149"/>
  <c r="B16" i="148"/>
  <c r="B16" i="147"/>
  <c r="B16" i="146"/>
  <c r="B16" i="145"/>
  <c r="B16" i="144"/>
  <c r="B16" i="143"/>
  <c r="B22" i="142"/>
  <c r="B22" i="141"/>
  <c r="B22" i="140"/>
  <c r="B22" i="139"/>
  <c r="B22" i="138"/>
  <c r="B22" i="137"/>
  <c r="B22" i="136"/>
  <c r="B22" i="135"/>
  <c r="B17" i="134"/>
  <c r="B17" i="133"/>
  <c r="B22" i="132"/>
  <c r="B22" i="131"/>
  <c r="B17" i="130"/>
  <c r="B17" i="129"/>
  <c r="B17" i="128"/>
  <c r="B17" i="127"/>
  <c r="B17" i="126"/>
  <c r="B17" i="125"/>
  <c r="B17" i="124"/>
  <c r="B17" i="123"/>
  <c r="B17" i="122"/>
  <c r="B17" i="121"/>
  <c r="B17" i="120"/>
  <c r="B17" i="119"/>
  <c r="B20" i="118"/>
  <c r="B17" i="117"/>
  <c r="B17" i="116"/>
  <c r="B17" i="115"/>
  <c r="B17" i="114"/>
  <c r="B28" i="113"/>
  <c r="B16" i="112"/>
  <c r="B16" i="111"/>
  <c r="B16" i="110"/>
  <c r="B16" i="109"/>
  <c r="B16" i="108"/>
  <c r="B28" i="107"/>
  <c r="B16" i="106"/>
  <c r="B16" i="105"/>
  <c r="B16" i="104"/>
  <c r="B16" i="103"/>
  <c r="B16" i="102"/>
  <c r="B15" i="101"/>
  <c r="B17" i="100"/>
  <c r="B17" i="99"/>
  <c r="B17" i="98"/>
  <c r="B17" i="97"/>
  <c r="B17" i="96"/>
  <c r="B17" i="95"/>
  <c r="B17" i="94"/>
  <c r="B17" i="93"/>
  <c r="B17" i="92"/>
  <c r="B17" i="91"/>
  <c r="B17" i="90"/>
  <c r="B17" i="89"/>
  <c r="B17" i="88"/>
  <c r="B17" i="87"/>
  <c r="B22" i="86"/>
  <c r="B22" i="85"/>
  <c r="B22" i="84"/>
  <c r="B22" i="83"/>
  <c r="B22" i="82"/>
  <c r="B22" i="81"/>
  <c r="B22" i="80"/>
  <c r="B22" i="79"/>
  <c r="B17" i="78"/>
  <c r="B16" i="77"/>
  <c r="B17" i="76"/>
  <c r="B22" i="75"/>
  <c r="B22" i="74"/>
  <c r="B22" i="73"/>
  <c r="B22" i="72"/>
  <c r="B22" i="71"/>
  <c r="B22" i="70"/>
  <c r="B22" i="69"/>
  <c r="B22" i="68"/>
  <c r="B22" i="67"/>
  <c r="B22" i="66"/>
  <c r="B17" i="65"/>
  <c r="B17" i="64"/>
  <c r="B18" i="63"/>
  <c r="B18" i="62"/>
  <c r="B28" i="61"/>
  <c r="B28" i="60"/>
  <c r="B22" i="59"/>
  <c r="B22" i="58"/>
  <c r="B16" i="57"/>
  <c r="B16" i="56"/>
  <c r="B19" i="55"/>
  <c r="B19" i="54"/>
  <c r="B18" i="53"/>
  <c r="B18" i="52"/>
  <c r="B29" i="51"/>
  <c r="B29" i="50"/>
  <c r="B22" i="49"/>
  <c r="B22" i="48"/>
  <c r="B22" i="47"/>
  <c r="B21" i="46"/>
  <c r="B17" i="45"/>
  <c r="B17" i="44"/>
  <c r="B17" i="43"/>
  <c r="B17" i="42"/>
  <c r="B19" i="41"/>
  <c r="B19" i="40"/>
  <c r="B18" i="39"/>
  <c r="B18" i="38"/>
  <c r="B24" i="37"/>
  <c r="B24" i="36"/>
  <c r="B18" i="35"/>
  <c r="B18" i="34"/>
  <c r="B18" i="33"/>
  <c r="B18" i="32"/>
  <c r="B18" i="31"/>
  <c r="B18" i="30"/>
  <c r="B18" i="29"/>
  <c r="B18" i="28"/>
  <c r="B18" i="27"/>
  <c r="B18" i="26"/>
  <c r="B18" i="25"/>
  <c r="B18" i="24"/>
  <c r="B18" i="23"/>
  <c r="B18" i="22"/>
  <c r="B18" i="21"/>
  <c r="B18" i="20"/>
  <c r="B22" i="19"/>
  <c r="B22" i="18"/>
  <c r="B17" i="17"/>
  <c r="B16" i="16"/>
  <c r="B17" i="15"/>
  <c r="B20" i="14"/>
  <c r="B20" i="13"/>
  <c r="B17" i="12"/>
  <c r="B17" i="11"/>
  <c r="B23" i="9"/>
  <c r="B17" i="8"/>
  <c r="B17" i="7"/>
  <c r="B22" i="6"/>
  <c r="B22" i="5"/>
  <c r="B22" i="4"/>
  <c r="E197" i="2"/>
  <c r="D197" i="2"/>
  <c r="E196" i="2"/>
  <c r="D196" i="2"/>
  <c r="E195" i="2"/>
  <c r="D195" i="2"/>
  <c r="E194" i="2"/>
  <c r="D194" i="2"/>
  <c r="E193" i="2"/>
  <c r="D193" i="2"/>
  <c r="E192" i="2"/>
  <c r="D192" i="2"/>
  <c r="E191" i="2"/>
  <c r="D191" i="2"/>
  <c r="D190" i="2"/>
  <c r="E189" i="2"/>
  <c r="D189" i="2"/>
  <c r="E188" i="2"/>
  <c r="D188" i="2"/>
  <c r="E187" i="2"/>
  <c r="D187" i="2"/>
  <c r="E186" i="2"/>
  <c r="D186" i="2"/>
  <c r="E185" i="2"/>
  <c r="D185" i="2"/>
  <c r="E184" i="2"/>
  <c r="D184" i="2"/>
  <c r="E183" i="2"/>
  <c r="D183" i="2"/>
  <c r="D182" i="2"/>
  <c r="E181" i="2"/>
  <c r="D181" i="2"/>
  <c r="E180" i="2"/>
  <c r="D180" i="2"/>
  <c r="E179" i="2"/>
  <c r="D179" i="2"/>
  <c r="E178" i="2"/>
  <c r="D178" i="2"/>
  <c r="E177" i="2"/>
  <c r="D177" i="2"/>
  <c r="E176" i="2"/>
  <c r="D176" i="2"/>
  <c r="E175" i="2"/>
  <c r="D175" i="2"/>
  <c r="D174" i="2"/>
  <c r="E173" i="2"/>
  <c r="D173" i="2"/>
  <c r="E172" i="2"/>
  <c r="D172" i="2"/>
  <c r="E171" i="2"/>
  <c r="D171" i="2"/>
  <c r="E170" i="2"/>
  <c r="D170" i="2"/>
  <c r="E169" i="2"/>
  <c r="D169" i="2"/>
  <c r="E168" i="2"/>
  <c r="D168" i="2"/>
  <c r="E167" i="2"/>
  <c r="D167" i="2"/>
  <c r="E166" i="2"/>
  <c r="D166" i="2"/>
  <c r="E165" i="2"/>
  <c r="D165" i="2"/>
  <c r="D164" i="2"/>
  <c r="E163" i="2"/>
  <c r="D163" i="2"/>
  <c r="E162" i="2"/>
  <c r="D162" i="2"/>
  <c r="E161" i="2"/>
  <c r="D161" i="2"/>
  <c r="E160" i="2"/>
  <c r="D160" i="2"/>
  <c r="E159" i="2"/>
  <c r="D159" i="2"/>
  <c r="D158" i="2"/>
  <c r="E157" i="2"/>
  <c r="D157" i="2"/>
  <c r="E156" i="2"/>
  <c r="D156" i="2"/>
  <c r="E155" i="2"/>
  <c r="D155" i="2"/>
  <c r="E154" i="2"/>
  <c r="D154" i="2"/>
  <c r="E153" i="2"/>
  <c r="D153" i="2"/>
  <c r="E152" i="2"/>
  <c r="D152" i="2"/>
  <c r="E151" i="2"/>
  <c r="D151" i="2"/>
  <c r="E150" i="2"/>
  <c r="D150" i="2"/>
  <c r="E149" i="2"/>
  <c r="D149" i="2"/>
  <c r="D148" i="2"/>
  <c r="E147" i="2"/>
  <c r="D147" i="2"/>
  <c r="E146" i="2"/>
  <c r="D146" i="2"/>
  <c r="E145" i="2"/>
  <c r="D145" i="2"/>
  <c r="D144" i="2"/>
  <c r="E143" i="2"/>
  <c r="D143" i="2"/>
  <c r="E142" i="2"/>
  <c r="D142" i="2"/>
  <c r="E141" i="2"/>
  <c r="D141"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D113" i="2"/>
  <c r="E112" i="2"/>
  <c r="D112" i="2"/>
  <c r="E111" i="2"/>
  <c r="D111" i="2"/>
  <c r="E110" i="2"/>
  <c r="D110" i="2"/>
  <c r="E109" i="2"/>
  <c r="D109" i="2"/>
  <c r="E108" i="2"/>
  <c r="D108" i="2"/>
  <c r="D107" i="2"/>
  <c r="E106" i="2"/>
  <c r="D106" i="2"/>
  <c r="E105" i="2"/>
  <c r="D105" i="2"/>
  <c r="E104" i="2"/>
  <c r="D104" i="2"/>
  <c r="E103" i="2"/>
  <c r="D103" i="2"/>
  <c r="E102" i="2"/>
  <c r="D102" i="2"/>
  <c r="E101" i="2"/>
  <c r="D101" i="2"/>
  <c r="E100" i="2"/>
  <c r="D100" i="2"/>
  <c r="E99" i="2"/>
  <c r="D99" i="2"/>
  <c r="E98" i="2"/>
  <c r="D98" i="2"/>
  <c r="E97" i="2"/>
  <c r="D97" i="2"/>
  <c r="E96" i="2"/>
  <c r="D96" i="2"/>
  <c r="E95" i="2"/>
  <c r="D95" i="2"/>
  <c r="D94" i="2"/>
  <c r="E93" i="2"/>
  <c r="D93" i="2"/>
  <c r="E92" i="2"/>
  <c r="D92" i="2"/>
  <c r="E91" i="2"/>
  <c r="D91" i="2"/>
  <c r="E90" i="2"/>
  <c r="D90" i="2"/>
  <c r="E89" i="2"/>
  <c r="D89" i="2"/>
  <c r="E88" i="2"/>
  <c r="D88" i="2"/>
  <c r="E87" i="2"/>
  <c r="D87" i="2"/>
  <c r="E86" i="2"/>
  <c r="D86" i="2"/>
  <c r="E85" i="2"/>
  <c r="D85" i="2"/>
  <c r="D84" i="2"/>
  <c r="E83" i="2"/>
  <c r="D83" i="2"/>
  <c r="E82" i="2"/>
  <c r="D82" i="2"/>
  <c r="E81" i="2"/>
  <c r="D81" i="2"/>
  <c r="E80" i="2"/>
  <c r="D80" i="2"/>
  <c r="E79" i="2"/>
  <c r="D79" i="2"/>
  <c r="E78" i="2"/>
  <c r="D78" i="2"/>
  <c r="E77" i="2"/>
  <c r="D77" i="2"/>
  <c r="D76" i="2"/>
  <c r="E75" i="2"/>
  <c r="D75" i="2"/>
  <c r="E74" i="2"/>
  <c r="D74" i="2"/>
  <c r="E73" i="2"/>
  <c r="D73" i="2"/>
  <c r="E72" i="2"/>
  <c r="D72"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D33" i="2"/>
  <c r="E32" i="2"/>
  <c r="D32" i="2"/>
  <c r="E31" i="2"/>
  <c r="D31" i="2"/>
  <c r="E30" i="2"/>
  <c r="D30" i="2"/>
  <c r="E29" i="2"/>
  <c r="D29" i="2"/>
  <c r="E28" i="2"/>
  <c r="D28" i="2"/>
  <c r="E27" i="2"/>
  <c r="D27" i="2"/>
  <c r="E26" i="2"/>
  <c r="D26" i="2"/>
  <c r="D25" i="2"/>
  <c r="E24" i="2"/>
  <c r="D24" i="2"/>
  <c r="E23" i="2"/>
  <c r="D23" i="2"/>
  <c r="E22" i="2"/>
  <c r="D22" i="2"/>
  <c r="E21" i="2"/>
  <c r="D21" i="2"/>
  <c r="E20" i="2"/>
  <c r="D20" i="2"/>
  <c r="E19" i="2"/>
  <c r="D19" i="2"/>
  <c r="E18" i="2"/>
  <c r="D18" i="2"/>
  <c r="E17" i="2"/>
  <c r="D17" i="2"/>
  <c r="E16" i="2"/>
  <c r="D16" i="2"/>
  <c r="E15" i="2"/>
  <c r="D15" i="2"/>
  <c r="E14" i="2"/>
  <c r="D14" i="2"/>
  <c r="E13" i="2"/>
  <c r="D13" i="2"/>
  <c r="E12" i="2"/>
  <c r="D12" i="2"/>
  <c r="E11" i="2"/>
  <c r="D11" i="2"/>
  <c r="E10" i="2"/>
  <c r="D10" i="2"/>
  <c r="D9" i="2"/>
  <c r="D6" i="2"/>
  <c r="F20" i="1"/>
</calcChain>
</file>

<file path=xl/sharedStrings.xml><?xml version="1.0" encoding="utf-8"?>
<sst xmlns="http://schemas.openxmlformats.org/spreadsheetml/2006/main" count="24206" uniqueCount="545">
  <si>
    <t>Fieldwork:</t>
  </si>
  <si>
    <t>4th Oct - 7th Oct 2023</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</si>
  <si>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</si>
  <si>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</si>
  <si>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</si>
  <si>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</si>
  <si>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</si>
  <si>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</si>
  <si>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</si>
  <si>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</si>
  <si>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</si>
  <si>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</si>
  <si>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</si>
  <si>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</si>
  <si>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</si>
  <si>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</si>
  <si>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</si>
  <si>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</si>
  <si>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</si>
  <si>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</si>
  <si>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</si>
  <si>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</si>
  <si>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</si>
  <si>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</si>
  <si>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</si>
  <si>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</si>
  <si>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</si>
  <si>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</si>
  <si>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</si>
  <si>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</si>
  <si>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</si>
  <si>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</si>
  <si>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</si>
  <si>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</si>
  <si>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</si>
  <si>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</si>
  <si>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</si>
  <si>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</si>
  <si>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</si>
  <si>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</si>
  <si>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</si>
  <si>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</si>
  <si>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</si>
  <si>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</si>
  <si>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</si>
  <si>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t>
  </si>
  <si>
    <t>Labour</t>
  </si>
  <si>
    <t>Liberal Democrat</t>
  </si>
  <si>
    <t>The Brexit Party</t>
  </si>
  <si>
    <t>Liberal Democrats</t>
  </si>
  <si>
    <t>GCSE or equivalent (Scottish National/O Level)</t>
  </si>
  <si>
    <t>A Level or equivalent (GCE/Higher/Advanced Higher)</t>
  </si>
  <si>
    <t>University Undergraduate Degree (BA/BSc)</t>
  </si>
  <si>
    <t>University Postgraduate Degree (MA/MSc/MPhil)</t>
  </si>
  <si>
    <t>Doctorate (PhD/DPHil)</t>
  </si>
  <si>
    <t>Gender</t>
  </si>
  <si>
    <t>Age</t>
  </si>
  <si>
    <t>Social Grade</t>
  </si>
  <si>
    <t>Region</t>
  </si>
  <si>
    <t>EU 2016 Vote</t>
  </si>
  <si>
    <t>2019</t>
  </si>
  <si>
    <t>Voting Intention</t>
  </si>
  <si>
    <t>Education</t>
  </si>
  <si>
    <t xml:space="preserve"> There are too many problems in our own country to worry about problems in other countries</t>
  </si>
  <si>
    <t xml:space="preserve"> There are too many problems now to worry about the future</t>
  </si>
  <si>
    <t>Strongly Agree</t>
  </si>
  <si>
    <t>Agree</t>
  </si>
  <si>
    <t>Neither Agree nor Disagree</t>
  </si>
  <si>
    <t>Disagree</t>
  </si>
  <si>
    <t>Strongly Disagree</t>
  </si>
  <si>
    <t>Don't Know</t>
  </si>
  <si>
    <t>Total Agree:</t>
  </si>
  <si>
    <t>Total Disagree:</t>
  </si>
  <si>
    <t>Net:</t>
  </si>
  <si>
    <t>Grid Summary: Do you agree or disagree with the following?</t>
  </si>
  <si>
    <t>Fieldwork:  4th Oct - 7th Oct 2023</t>
  </si>
  <si>
    <t>Data weighted by interlocking age &amp; gender, region and social grade to Nationally Representative Proportions</t>
  </si>
  <si>
    <t>BASE: All Respondents</t>
  </si>
  <si>
    <t>0</t>
  </si>
  <si>
    <t>*</t>
  </si>
  <si>
    <t>Do you agree or disagree with the following?: There are too many problems now to worry about the future</t>
  </si>
  <si>
    <t>Do you agree or disagree with the following?: There are too many problems in our own country to worry about problems in other countries</t>
  </si>
  <si>
    <t>1 - To make things better in the UK, we need to take risks</t>
  </si>
  <si>
    <t>2</t>
  </si>
  <si>
    <t>3</t>
  </si>
  <si>
    <t>4  - When trying to make things better in the UK, we cannot afford to take risks</t>
  </si>
  <si>
    <t xml:space="preserve"> Which of the following comes closest to your view?</t>
  </si>
  <si>
    <t>1 - I would prefer the UK to be trying new and creative ways to solve problems</t>
  </si>
  <si>
    <t>4 - I would prefer the UK to stick to existing solutions to problems which we know work</t>
  </si>
  <si>
    <t>Research and development</t>
  </si>
  <si>
    <t>Research and innovation</t>
  </si>
  <si>
    <t>Science and Technology</t>
  </si>
  <si>
    <t>Research</t>
  </si>
  <si>
    <t>Innovation</t>
  </si>
  <si>
    <t>Development</t>
  </si>
  <si>
    <t>Technology</t>
  </si>
  <si>
    <t>Science</t>
  </si>
  <si>
    <t>Other (Please Specify)</t>
  </si>
  <si>
    <t>Below are some examples of activities which may be carried out by businesses, Governments, Universities, charities or others. Looking at the below, which of the following words or phrases do you think you would personally use to describe these Designing new energy-efficient boilers that could cut energy bills  	  	Studying DNA from people with a rare but serious disease in order to develop a treatment  	  	Examining how parks can improve people’s health and wellbeing to inform better town planning  	  	Understanding how interest rates influence the number of job vacancies in a town to inform how to support local economies  	  	Testing a new artificial intelligence programme that can predict where new flood defences should be built in response to climate change   	  	Developing new ideas and theories about how to reduce corruption in politics Select any of the following which you would use to describe this?</t>
  </si>
  <si>
    <t xml:space="preserve"> And if you had to select one of these phrases which you think best describes all the examples as a group, which would you select?Select only ONE of the following Examples: Designing new energy-efficient boilers that could cut energy bills  	  	Studying DNA from people with a rare but serious disease in order to develop a treatment  	  	Examining how parks can improve people’s health and wellbeing to inform better town planning  	  	Understanding how interest rates influence the number of job vacancies in a town to inform how to support local economies  	  	Testing a new artificial intelligence programme that can predict where new flood defences should be built in response to climate change   	  	Developing new ideas and theories about how to reduce corruption in politics</t>
  </si>
  <si>
    <t>Yes, I have heard this exact phrase before</t>
  </si>
  <si>
    <t>I haven’t heard this exact phrase before, but something like it</t>
  </si>
  <si>
    <t>I have not heard this phrase before, or anything like it</t>
  </si>
  <si>
    <t>Don’t Know</t>
  </si>
  <si>
    <t xml:space="preserve"> Have you ever heard the phrase “Research &amp; Development” before?</t>
  </si>
  <si>
    <t>BASE: Question randomly assigned to respondents</t>
  </si>
  <si>
    <t xml:space="preserve"> Have you ever heard the phrase “Research &amp; Innovation” before?</t>
  </si>
  <si>
    <t>In the news</t>
  </si>
  <si>
    <t>During my education</t>
  </si>
  <si>
    <t>In my place of work</t>
  </si>
  <si>
    <t>In Government announcements</t>
  </si>
  <si>
    <t>In conversations with friends or family</t>
  </si>
  <si>
    <t>You said you have heard the phrase “Research &amp; Development” before, or something like it. As far as you remember, where have you encountered the phrase before?Select any which apply</t>
  </si>
  <si>
    <t>You said you have heard the phrase “Research &amp; Innovation” before, or something like it. As far as you remember, where have you encountered the phrase before?Select any which apply</t>
  </si>
  <si>
    <t>I have heard of R&amp;D and know what it means</t>
  </si>
  <si>
    <t>I have heard of R&amp;D, but do not know what it means</t>
  </si>
  <si>
    <t>I have not heard of R&amp;D</t>
  </si>
  <si>
    <t xml:space="preserve"> How familiar, if at all, are you with the term “R&amp;D”?</t>
  </si>
  <si>
    <t>Yes</t>
  </si>
  <si>
    <t>No</t>
  </si>
  <si>
    <t xml:space="preserve"> “R&amp;D” stands for Research &amp; Development. Prior to taking this survey, have you heard of this phrase before?</t>
  </si>
  <si>
    <t>I know a lot about R&amp;D</t>
  </si>
  <si>
    <t>I know a moderate amount about R&amp;D</t>
  </si>
  <si>
    <t>I do not know very much about R&amp;D</t>
  </si>
  <si>
    <t>I know nothing about R&amp;D</t>
  </si>
  <si>
    <t xml:space="preserve"> How much would you say that you know about Research &amp; Development?</t>
  </si>
  <si>
    <t>Very important</t>
  </si>
  <si>
    <t>Somewhat important</t>
  </si>
  <si>
    <t>Neither important nor unimportant</t>
  </si>
  <si>
    <t>Somewhat unimportant</t>
  </si>
  <si>
    <t>Very unimportant</t>
  </si>
  <si>
    <t>Total Important:</t>
  </si>
  <si>
    <t>Total Unimportant:</t>
  </si>
  <si>
    <t xml:space="preserve"> Based on what you know, how important, if at all, do you think it is for the UK to support Research &amp; Development?</t>
  </si>
  <si>
    <t xml:space="preserve"> Based on what you know, how important, if at all, do you think it is for the UK to support Research &amp; Innovation?</t>
  </si>
  <si>
    <t xml:space="preserve"> Universities in the UK</t>
  </si>
  <si>
    <t xml:space="preserve"> Large businesses in the UK</t>
  </si>
  <si>
    <t xml:space="preserve"> Small and medium-sized businesses in the UK</t>
  </si>
  <si>
    <t xml:space="preserve"> The UK Government</t>
  </si>
  <si>
    <t xml:space="preserve"> Local government</t>
  </si>
  <si>
    <t xml:space="preserve"> Charities in the UK</t>
  </si>
  <si>
    <t xml:space="preserve"> Public bodies like the NHS</t>
  </si>
  <si>
    <t>Carries out a great deal of Research &amp; Development</t>
  </si>
  <si>
    <t>Carries out some Research &amp; Development</t>
  </si>
  <si>
    <t>Carries out a small amount of Research &amp; Development</t>
  </si>
  <si>
    <t>Does not carry out any Research &amp; Development</t>
  </si>
  <si>
    <t>Grid Summary: In general, how much Research &amp; Development would you say each of the following carries out in the UK?</t>
  </si>
  <si>
    <t>In general, how much Research &amp; Development would you say each of the following carries out in the UK?: Universities in the UK</t>
  </si>
  <si>
    <t>In general, how much Research &amp; Development would you say each of the following carries out in the UK?: Large businesses in the UK</t>
  </si>
  <si>
    <t>In general, how much Research &amp; Development would you say each of the following carries out in the UK?: Small and medium-sized businesses in the UK</t>
  </si>
  <si>
    <t>In general, how much Research &amp; Development would you say each of the following carries out in the UK?: The UK Government</t>
  </si>
  <si>
    <t>In general, how much Research &amp; Development would you say each of the following carries out in the UK?: Local government</t>
  </si>
  <si>
    <t>In general, how much Research &amp; Development would you say each of the following carries out in the UK?: Charities in the UK</t>
  </si>
  <si>
    <t>In general, how much Research &amp; Development would you say each of the following carries out in the UK?: Public bodies like the NHS</t>
  </si>
  <si>
    <t>Carries out a great deal of Research &amp; Innovation</t>
  </si>
  <si>
    <t>Carries out some Research &amp; Innovation</t>
  </si>
  <si>
    <t>Carries out a small amount of Research &amp; Innovation</t>
  </si>
  <si>
    <t>Does not carry out any Research &amp; Innovation</t>
  </si>
  <si>
    <t>Grid Summary: In general, how much Research &amp; Innovation would you say each of the following carries out in the UK?</t>
  </si>
  <si>
    <t>In general, how much Research &amp; Innovation would you say each of the following carries out in the UK?: Large businesses in the UK</t>
  </si>
  <si>
    <t>In general, how much Research &amp; Innovation would you say each of the following carries out in the UK?: Public bodies like the NHS</t>
  </si>
  <si>
    <t>In general, how much Research &amp; Innovation would you say each of the following carries out in the UK?: Small and medium-sized businesses in the UK</t>
  </si>
  <si>
    <t>In general, how much Research &amp; Innovation would you say each of the following carries out in the UK?: Universities in the UK</t>
  </si>
  <si>
    <t>In general, how much Research &amp; Innovation would you say each of the following carries out in the UK?: Charities in the UK</t>
  </si>
  <si>
    <t>In general, how much Research &amp; Innovation would you say each of the following carries out in the UK?: Local government</t>
  </si>
  <si>
    <t>In general, how much Research &amp; Innovation would you say each of the following carries out in the UK?: The UK Government</t>
  </si>
  <si>
    <t>Research institutes</t>
  </si>
  <si>
    <t>Universities in the UK</t>
  </si>
  <si>
    <t>The UK Government</t>
  </si>
  <si>
    <t>The NHS and healthcare sector</t>
  </si>
  <si>
    <t>Large businesses in the UK</t>
  </si>
  <si>
    <t>Media e.g. newspapers, radio, TV and online news</t>
  </si>
  <si>
    <t>Local government</t>
  </si>
  <si>
    <t>Students</t>
  </si>
  <si>
    <t>Small an medium-sized businesses in the UK</t>
  </si>
  <si>
    <t>None of the above</t>
  </si>
  <si>
    <t>Which of the following groups do you expect to be best able to explain how Research &amp; Development in the UK works?Select up to three of the following</t>
  </si>
  <si>
    <t>Which of the following groups do you expect to be best able to explain how Research &amp; Innovation in the UK works?Select up to three of the following</t>
  </si>
  <si>
    <t>A large amount of Research &amp; Development is carried out in my area</t>
  </si>
  <si>
    <t>A moderate amount of Research &amp; Development is carried out in my area</t>
  </si>
  <si>
    <t>Some Research &amp; Development is carried out in my area, but not much</t>
  </si>
  <si>
    <t>No Research &amp; Development is carried out in my area</t>
  </si>
  <si>
    <t xml:space="preserve"> How much Research &amp; Development would you say is carried out in your local area?</t>
  </si>
  <si>
    <t>A large amount of Research &amp; Innovation is carried out in my area</t>
  </si>
  <si>
    <t>A moderate amount of Research &amp; Innovation is carried out in my area</t>
  </si>
  <si>
    <t>Some Research &amp; Innovation is carried out in my area, but not much</t>
  </si>
  <si>
    <t>No Research &amp; Innovation is carried out in my area</t>
  </si>
  <si>
    <t xml:space="preserve"> How much Research &amp; Innovation would you say is carried out in your local area?</t>
  </si>
  <si>
    <t>I would like to see much more Research &amp; Development carried out in my area</t>
  </si>
  <si>
    <t>I would like to see more Research &amp; Development carried out in my area</t>
  </si>
  <si>
    <t>I would like to see the amount of Research &amp; Development carried out in my area stay as it is now</t>
  </si>
  <si>
    <t>I would like to see less Research &amp; Development carried out in my area</t>
  </si>
  <si>
    <t>I would like to see much less Research &amp; Development carried out in my area</t>
  </si>
  <si>
    <t xml:space="preserve"> Would you personally like to see more Research &amp; Development carried out in your local area, or not?</t>
  </si>
  <si>
    <t>I would like to see much more Research &amp; Innovation carried out in my area</t>
  </si>
  <si>
    <t>I would like to see more Research &amp; Innovation carried out in my area</t>
  </si>
  <si>
    <t>I would like to see the amount of Research &amp; Innovation carried out in my area stay as it is now</t>
  </si>
  <si>
    <t>I would like to see less Research &amp; Innovation carried out in my area</t>
  </si>
  <si>
    <t>I would like to see much less Research &amp; Innovation carried out in my area</t>
  </si>
  <si>
    <t xml:space="preserve"> Would you personally like to see more Research &amp; Innovation carried out in your local area, or not?</t>
  </si>
  <si>
    <t>I would prefer new jobs in Research &amp; Development to be in my area rather than other parts of the country</t>
  </si>
  <si>
    <t>It does not make much of a difference to me</t>
  </si>
  <si>
    <t>I would prefer new jobs in Research &amp; Development to be in other parts of the country rather than my area</t>
  </si>
  <si>
    <t>I would prefer new jobs in Research &amp; Innovation to be in my area rather than other parts of the country</t>
  </si>
  <si>
    <t>I would prefer new jobs in Research &amp; Innovation to be in other parts of the country rather than my area</t>
  </si>
  <si>
    <t>I would prefer new jobs in my area were in Research &amp; Development rather than other sectors</t>
  </si>
  <si>
    <t>It doesn't really matter to me whether new jobs in my area are in Research &amp; Development or other sectors</t>
  </si>
  <si>
    <t>I would prefer new jobs in my area were in sectors other rather than Research &amp; Development</t>
  </si>
  <si>
    <t>I would prefer new jobs in my area were in Research &amp; Innovation rather than other sectors</t>
  </si>
  <si>
    <t>It doesn't really matter to me whether new jobs in my area are in Research &amp; Innovation or other sectors</t>
  </si>
  <si>
    <t>I would prefer new jobs in my area were in sectors other rather than Research &amp; Innovation</t>
  </si>
  <si>
    <t>It brings more jobs into the area</t>
  </si>
  <si>
    <t>It would improve the local economy</t>
  </si>
  <si>
    <t>Local people can be involved as participants in the Research &amp; Development</t>
  </si>
  <si>
    <t>It’s just a positive thing to do research wherever it is</t>
  </si>
  <si>
    <t>Local people would have more educational opportunities</t>
  </si>
  <si>
    <t>Local people would be the first to benefit from any research carried out in the area</t>
  </si>
  <si>
    <t>It puts the area on the map</t>
  </si>
  <si>
    <t>Which of the following, if any, do you think of advantages to your local area of having more Research &amp; Development carried out in your area?Select any which apply</t>
  </si>
  <si>
    <t>Local people can be involved as participants in the Research &amp; Innovation</t>
  </si>
  <si>
    <t>Which of the following, if any, do you think of advantages to your local area of having more Research &amp; Innovation carried out in your area?Select any which apply</t>
  </si>
  <si>
    <t>Strongly Support</t>
  </si>
  <si>
    <t>Support</t>
  </si>
  <si>
    <t>Neither Support nor Oppose</t>
  </si>
  <si>
    <t>Oppose</t>
  </si>
  <si>
    <t>Strongly Oppose</t>
  </si>
  <si>
    <t>Total Support:</t>
  </si>
  <si>
    <t>Total Oppose:</t>
  </si>
  <si>
    <t xml:space="preserve"> Imagine there was a proposal to build a new laboratory for carrying out Research &amp; Development on your nearest high street. Would you support or oppose this proposal?</t>
  </si>
  <si>
    <t xml:space="preserve"> Imagine there was a proposal to build a new laboratory for carrying out Research &amp; Innovation on your nearest high street. Would you support or oppose this proposal?</t>
  </si>
  <si>
    <t>Important</t>
  </si>
  <si>
    <t>Interesting</t>
  </si>
  <si>
    <t>Well-paid</t>
  </si>
  <si>
    <t>Competitive</t>
  </si>
  <si>
    <t>Prestigious</t>
  </si>
  <si>
    <t>Long-lasting</t>
  </si>
  <si>
    <t>Difficult</t>
  </si>
  <si>
    <t>Short-lasting</t>
  </si>
  <si>
    <t>Easy</t>
  </si>
  <si>
    <t>Poorly-paid</t>
  </si>
  <si>
    <t>Boring</t>
  </si>
  <si>
    <t>Weird</t>
  </si>
  <si>
    <t>Unimportant</t>
  </si>
  <si>
    <t>Uncompetitive</t>
  </si>
  <si>
    <t>Thinking about jobs in the Research &amp; Development industry, which of the following words would you use to describe these jobs, if any?Select any which apply</t>
  </si>
  <si>
    <t>Thinking about jobs in the Research &amp; Innovation industry, which of the following words would you use to describe these jobs, if any?Select any which apply</t>
  </si>
  <si>
    <t>Skills needed for jobs in Research &amp; Development are among the most important skills for children to learn at school</t>
  </si>
  <si>
    <t>Skills needed for jobs in Research &amp; Development are important for children to learn at school, but other skills are more important</t>
  </si>
  <si>
    <t>Skills needed for jobs in Research &amp; Development are not that important for children to learn at school</t>
  </si>
  <si>
    <t>Skills needed for jobs in Research &amp; Development are not at all important for children to learn at school</t>
  </si>
  <si>
    <t xml:space="preserve"> How important, if at all, do you think it is for schools to give children the skills they need for jobs in Research &amp; Development?</t>
  </si>
  <si>
    <t>Skills needed for jobs in Research &amp; Innovation are among the most important skills for children to learn at school</t>
  </si>
  <si>
    <t>Skills needed for jobs in Research &amp; Innovation are important for children to learn at school, but other skills are more important</t>
  </si>
  <si>
    <t>Skills needed for jobs in Research &amp; Innovation are not that important for children to learn at school</t>
  </si>
  <si>
    <t>Skills needed for jobs in Research &amp; Innovation are not at all important for children to learn at school</t>
  </si>
  <si>
    <t xml:space="preserve"> How important, if at all, do you think it is for schools to give children the skills they need for jobs in Research &amp; Innovation?</t>
  </si>
  <si>
    <t>I already work in Research &amp; Development</t>
  </si>
  <si>
    <t>I would be very interested</t>
  </si>
  <si>
    <t>I would be somewhat interested</t>
  </si>
  <si>
    <t>I would not be very interested</t>
  </si>
  <si>
    <t>I would not be interested at all</t>
  </si>
  <si>
    <t xml:space="preserve"> Jobs in Research &amp; Development can include people who carry out research and those who support them, for instance technicians and staff working in admin and finance. Would you personally be interested in a job in the Research &amp; Development industry or not?</t>
  </si>
  <si>
    <t>I already work in Research &amp; Innovation</t>
  </si>
  <si>
    <t xml:space="preserve"> Jobs in Research &amp; Innovation can include people who carry out research and those who support them, for instance technicians and staff working in admin and finance. Would you personally be interested in a job in the Research &amp; Innovation industry or not?</t>
  </si>
  <si>
    <t>The Government should be placing a greater priority on Research &amp; Development as it will help us solve problems in the future</t>
  </si>
  <si>
    <t>The Government should be placing less of a priority on Research &amp; Development as it won’t help us with the problems we face today</t>
  </si>
  <si>
    <t>The Government should be placing a greater priority on Research &amp; Innovation as it will help us solve problems in the future</t>
  </si>
  <si>
    <t>The Government should be placing less of a priority on Research &amp; Innovation as it won’t help us with the problems we face today</t>
  </si>
  <si>
    <t xml:space="preserve"> Imagine the Government announced that the UK would renew its focus on Research &amp; Development by doubling the amount invested. Would you support or oppose this announcement?</t>
  </si>
  <si>
    <t xml:space="preserve"> Imagine the Government announced that the UK would renew its focus on Research &amp; Innovation by doubling the amount invested. Would you support or oppose this announcement?</t>
  </si>
  <si>
    <t>Valuable</t>
  </si>
  <si>
    <t>Smart</t>
  </si>
  <si>
    <t>Exciting</t>
  </si>
  <si>
    <t>Reassuring</t>
  </si>
  <si>
    <t>Cutting edge</t>
  </si>
  <si>
    <t>Urgent</t>
  </si>
  <si>
    <t>Risky</t>
  </si>
  <si>
    <t>Worrying</t>
  </si>
  <si>
    <t>Unnecessary</t>
  </si>
  <si>
    <t>Low-Risk</t>
  </si>
  <si>
    <t>Pointless</t>
  </si>
  <si>
    <t>Ridiculous</t>
  </si>
  <si>
    <t>Out of date</t>
  </si>
  <si>
    <t>If there was a Government proposal to renew focus on Research &amp; Development in the UK by doubling investment, which of the following words would you use to describe this?Select any which apply  </t>
  </si>
  <si>
    <t>If there was a Government proposal to renew focus on Research &amp; Innovation in the UK by doubling investment, which of the following words would you use to describe this?Select any which apply  </t>
  </si>
  <si>
    <t>It is equally prioritised by both Conservative and Labour</t>
  </si>
  <si>
    <t>It is a greater priority for the Conservative party</t>
  </si>
  <si>
    <t>It is a greater priority for the Labour party</t>
  </si>
  <si>
    <t>It is not a priority for either Conservative or Labour</t>
  </si>
  <si>
    <t xml:space="preserve"> In general, do you think Research &amp; Development is a greater priority for the Conservative party or Labour party?</t>
  </si>
  <si>
    <t xml:space="preserve"> In general, do you think Research &amp; Innovation is a greater priority for the Conservative party or Labour party?</t>
  </si>
  <si>
    <t>The Government should invest more taxpayer money on Research &amp; Development than it currently does</t>
  </si>
  <si>
    <t>The Government currently invest the right amount of taxpayer money on Research &amp; Development</t>
  </si>
  <si>
    <t>The Government should invest less taxpayer money on Research &amp; Development than it currently does</t>
  </si>
  <si>
    <t>The Government should invest more taxpayer money on Research &amp; Innovation than it currently does</t>
  </si>
  <si>
    <t>The Government currently invest the right amount of taxpayer money on Research &amp; Innovation</t>
  </si>
  <si>
    <t>The Government should invest less taxpayer money on Research &amp; Innovation than it currently does</t>
  </si>
  <si>
    <t xml:space="preserve"> UK business should invest more in Research &amp; Development</t>
  </si>
  <si>
    <t xml:space="preserve"> The Government should be investing more in Research &amp; Development</t>
  </si>
  <si>
    <t xml:space="preserve"> Research &amp; Development has a positive impact on my life</t>
  </si>
  <si>
    <t xml:space="preserve"> The UK should lead the world in Research &amp; Development</t>
  </si>
  <si>
    <t>Do you agree or disagree with the following?: The Government should be investing more in Research &amp; Development</t>
  </si>
  <si>
    <t>Do you agree or disagree with the following?: The UK should lead the world in Research &amp; Development</t>
  </si>
  <si>
    <t>Do you agree or disagree with the following?: Research &amp; Development has a positive impact on my life</t>
  </si>
  <si>
    <t>Do you agree or disagree with the following?: UK business should invest more in Research &amp; Development</t>
  </si>
  <si>
    <t xml:space="preserve"> UK business should invest more in Research &amp; Innovation</t>
  </si>
  <si>
    <t xml:space="preserve"> The Government should be investing more in Research &amp; Innovation</t>
  </si>
  <si>
    <t xml:space="preserve"> Research &amp; Innovation has a positive impact on my life</t>
  </si>
  <si>
    <t xml:space="preserve"> The UK should lead the world in Research &amp; Innovation</t>
  </si>
  <si>
    <t>Do you agree or disagree with the following?: Research &amp; Innovation has a positive impact on my life</t>
  </si>
  <si>
    <t>Do you agree or disagree with the following?: The Government should be investing more in Research &amp; Innovation</t>
  </si>
  <si>
    <t>Do you agree or disagree with the following?: UK business should invest more in Research &amp; Innovation</t>
  </si>
  <si>
    <t>Do you agree or disagree with the following?: The UK should lead the world in Research &amp; Innovation</t>
  </si>
  <si>
    <t xml:space="preserve"> I am interested in hearing about the results of new research</t>
  </si>
  <si>
    <t xml:space="preserve"> Research and development has improved my life</t>
  </si>
  <si>
    <t xml:space="preserve"> I am excited by new products and technologies</t>
  </si>
  <si>
    <t xml:space="preserve"> I go out of my way to find out about new discoveries and inventions</t>
  </si>
  <si>
    <t xml:space="preserve"> Research and development should NOT be funded by taxpayers</t>
  </si>
  <si>
    <t xml:space="preserve"> I don’t really know what a researcher does</t>
  </si>
  <si>
    <t xml:space="preserve"> I don’t really know what a scientist does</t>
  </si>
  <si>
    <t>Do you agree or disagree with the following?: Research and development has improved my life</t>
  </si>
  <si>
    <t>Do you agree or disagree with the following?: I am interested in hearing about the results of new research</t>
  </si>
  <si>
    <t>Do you agree or disagree with the following?: I am excited by new products and technologies</t>
  </si>
  <si>
    <t>Do you agree or disagree with the following?: I don’t really know what a researcher does</t>
  </si>
  <si>
    <t>Do you agree or disagree with the following?: I don’t really know what a scientist does</t>
  </si>
  <si>
    <t>Do you agree or disagree with the following?: Research and development should NOT be funded by taxpayers</t>
  </si>
  <si>
    <t>Do you agree or disagree with the following?: I go out of my way to find out about new discoveries and inventions</t>
  </si>
  <si>
    <t>I find it very difficult to keep up to date with new discoveries and inventions</t>
  </si>
  <si>
    <t>I find it somewhat difficult to keep up to date with new discoveries and inventions</t>
  </si>
  <si>
    <t>I find it somewhat easy to keep up to date with new discoveries and inventions</t>
  </si>
  <si>
    <t>I find it very easy to keep up to date with new discoveries and inventions</t>
  </si>
  <si>
    <t>Research &amp; Development is a clearer name for this and explains what it means better</t>
  </si>
  <si>
    <t>Research &amp; Development and Research &amp; Innovation are equally clear and work equally well in explaining what this means</t>
  </si>
  <si>
    <t>Research &amp; Innovation is a clearer name for this and explains what it means better</t>
  </si>
  <si>
    <t xml:space="preserve"> Some people refer to the practice of creating new ideas, products or inventions as Research &amp; Development, while others refer to it as Research &amp; Innovation. Comparing these terms, which of the following comes closest to your view?</t>
  </si>
  <si>
    <t xml:space="preserve"> Researchers at a university </t>
  </si>
  <si>
    <t xml:space="preserve"> Researchers at a companies developing new medicines</t>
  </si>
  <si>
    <t xml:space="preserve"> Researchers at manufacturing companies, like car manufacturers</t>
  </si>
  <si>
    <t xml:space="preserve"> Researchers at technology companies, like companies that make phones or web applications</t>
  </si>
  <si>
    <t xml:space="preserve"> Researchers funded by a medical research charity, like Cancer Research UK</t>
  </si>
  <si>
    <t xml:space="preserve"> Researchers trying to understand and tackle the cost of living crisis</t>
  </si>
  <si>
    <t xml:space="preserve"> Researchers trying to understand and tackle climate change</t>
  </si>
  <si>
    <t xml:space="preserve"> Researchers trying to understand and improve the quality of the NHS</t>
  </si>
  <si>
    <t xml:space="preserve"> Researchers trying to understand and improve the UK’s economy</t>
  </si>
  <si>
    <t xml:space="preserve"> Researchers working in the humanities in topics like historical research</t>
  </si>
  <si>
    <t xml:space="preserve"> Researchers working on Artificial Intelligence (AI)</t>
  </si>
  <si>
    <t>It makes more sense to talk about Research &amp; Development</t>
  </si>
  <si>
    <t>It makes more sense to talk about Research &amp; Innovation</t>
  </si>
  <si>
    <t>There is not much difference</t>
  </si>
  <si>
    <t>Grid Summary: Looking at the following groups of people, do you think it makes more sense for them to talk about “Research &amp; Development” or “Research &amp; Innovation”, or is there not much difference?</t>
  </si>
  <si>
    <t xml:space="preserve">Looking at the following groups of people, do you think it makes more sense for them to talk about “Research &amp; Development” or “Research &amp; Innovation”, or is there not much difference?: Researchers at a university </t>
  </si>
  <si>
    <t>Looking at the following groups of people, do you think it makes more sense for them to talk about “Research &amp; Development” or “Research &amp; Innovation”, or is there not much difference?: Researchers at a companies developing new medicines</t>
  </si>
  <si>
    <t>Looking at the following groups of people, do you think it makes more sense for them to talk about “Research &amp; Development” or “Research &amp; Innovation”, or is there not much difference?: Researchers at manufacturing companies, like car manufacturers</t>
  </si>
  <si>
    <t>Looking at the following groups of people, do you think it makes more sense for them to talk about “Research &amp; Development” or “Research &amp; Innovation”, or is there not much difference?: Researchers at technology companies, like companies that make phones or web applications</t>
  </si>
  <si>
    <t>Looking at the following groups of people, do you think it makes more sense for them to talk about “Research &amp; Development” or “Research &amp; Innovation”, or is there not much difference?: Researchers funded by a medical research charity, like Cancer Research UK</t>
  </si>
  <si>
    <t>Looking at the following groups of people, do you think it makes more sense for them to talk about “Research &amp; Development” or “Research &amp; Innovation”, or is there not much difference?: Researchers trying to understand and tackle the cost of living crisis</t>
  </si>
  <si>
    <t>Looking at the following groups of people, do you think it makes more sense for them to talk about “Research &amp; Development” or “Research &amp; Innovation”, or is there not much difference?: Researchers trying to understand and tackle climate change</t>
  </si>
  <si>
    <t>Looking at the following groups of people, do you think it makes more sense for them to talk about “Research &amp; Development” or “Research &amp; Innovation”, or is there not much difference?: Researchers trying to understand and improve the quality of the NHS</t>
  </si>
  <si>
    <t>Looking at the following groups of people, do you think it makes more sense for them to talk about “Research &amp; Development” or “Research &amp; Innovation”, or is there not much difference?: Researchers trying to understand and improve the UK’s economy</t>
  </si>
  <si>
    <t>Looking at the following groups of people, do you think it makes more sense for them to talk about “Research &amp; Development” or “Research &amp; Innovation”, or is there not much difference?: Researchers working in the humanities in topics like historical research</t>
  </si>
  <si>
    <t>Looking at the following groups of people, do you think it makes more sense for them to talk about “Research &amp; Development” or “Research &amp; Innovation”, or is there not much difference?: Researchers working on Artificial Intelligence (AI)</t>
  </si>
  <si>
    <t>Research &amp; Development</t>
  </si>
  <si>
    <t>Research &amp; Innovation</t>
  </si>
  <si>
    <t xml:space="preserve"> In general, if you had to choose, which of the two phrases - “Research &amp; Development” and “Research &amp; Innovation” - do you prefer?</t>
  </si>
  <si>
    <t xml:space="preserve"> Charities with a focus on research</t>
  </si>
  <si>
    <t xml:space="preserve"> Businesses in the UK</t>
  </si>
  <si>
    <t>I could imagine it being used by them</t>
  </si>
  <si>
    <t>I could not imagine it being used by them</t>
  </si>
  <si>
    <t>Grid Summary: Look at the following image Which of the following could you imagine using this logo?</t>
  </si>
  <si>
    <t>Look at the following image Which of the following could you imagine using this logo?: Universities in the UK</t>
  </si>
  <si>
    <t>Look at the following image Which of the following could you imagine using this logo?: The UK Government</t>
  </si>
  <si>
    <t>Look at the following image Which of the following could you imagine using this logo?: Charities with a focus on research</t>
  </si>
  <si>
    <t>Look at the following image Which of the following could you imagine using this logo?: Businesses in the UK</t>
  </si>
  <si>
    <t>Clear</t>
  </si>
  <si>
    <t>Eye-catching</t>
  </si>
  <si>
    <t>Inspiring</t>
  </si>
  <si>
    <t>Ambitious</t>
  </si>
  <si>
    <t>Achievable</t>
  </si>
  <si>
    <t>Realistic</t>
  </si>
  <si>
    <t>Uninspiring</t>
  </si>
  <si>
    <t>Uninteresting</t>
  </si>
  <si>
    <t>Meaningless</t>
  </si>
  <si>
    <t>Unambitious</t>
  </si>
  <si>
    <t>Unrealistic</t>
  </si>
  <si>
    <t>Impossible</t>
  </si>
  <si>
    <t xml:space="preserve"> And which of the following words, if any, would you use to describe the logo?</t>
  </si>
  <si>
    <t>This takes too long to pay off to be a worthwhile investment</t>
  </si>
  <si>
    <t>This is worth investing in, and takes about the right amount of time</t>
  </si>
  <si>
    <t>This is quicker than I would expect, and therefore very worthwhile investing in</t>
  </si>
  <si>
    <t xml:space="preserve"> Some research can take time to have results or solve the problems it is trying to solve. Imagine the Government was planning to invest money into a new program of research, which was expected to take a year to achieve the desired results. Which of the following comes closest to your view?</t>
  </si>
  <si>
    <t xml:space="preserve"> Some research can take time to have results or solve the problems it is trying to solve. Imagine the Government was planning to invest money into a new program of research, which was expected to take 5 years to achieve the desired results. Which of the following comes closest to your view?</t>
  </si>
  <si>
    <t xml:space="preserve"> Some research can take time to have results or solve the problems it is trying to solve. Imagine the Government was planning to invest money into a new program of research, which was expected to take 10 years to achieve the desired results. Which of the following comes closest to your view?</t>
  </si>
  <si>
    <t xml:space="preserve"> Some research can take time to have results or solve the problems it is trying to solve. Imagine the Government was planning to invest money into a new program of research, which was expected to take 25 years to achieve the desired results. Which of the following comes closest to your view?</t>
  </si>
  <si>
    <t>It should get results within a year</t>
  </si>
  <si>
    <t>At most 1 - 3 years</t>
  </si>
  <si>
    <t>At most 4 - 5 years</t>
  </si>
  <si>
    <t>At most 6 - 10 years</t>
  </si>
  <si>
    <t>At most 11 - 20 years</t>
  </si>
  <si>
    <t>It can take longer than 20 years</t>
  </si>
  <si>
    <t xml:space="preserve"> In general, how long should research take to get results to be worth investing Government money in?</t>
  </si>
  <si>
    <t xml:space="preserve"> Imagine the Government was planning to invest money into a new program of research, exploring solutions to climate change which is expected to have results within a year. Which of the following comes closest to your view?</t>
  </si>
  <si>
    <t xml:space="preserve"> Imagine the Government was planning to invest money into a new program of research, exploring solutions to climate change which is expected to have results within 5 years. Which of the following comes closest to your view?</t>
  </si>
  <si>
    <t xml:space="preserve"> Imagine the Government was planning to invest money into a new program of research, exploring solutions to climate change which is expected to have results within 10 years. Which of the following comes closest to your view?</t>
  </si>
  <si>
    <t xml:space="preserve"> Imagine the Government was planning to invest money into a new program of research, exploring solutions to climate change which is expected to have results within 25 years. Which of the following comes closest to your view?</t>
  </si>
  <si>
    <t xml:space="preserve"> Imagine the Government was planning to invest money into a new program of research, exploring solutions to the rising cost of living which is expected to have results within a year. Which of the following comes closest to your view?</t>
  </si>
  <si>
    <t xml:space="preserve"> Imagine the Government was planning to invest money into a new program of research, exploring solutions to the rising cost of living which is expected to have results within 5 years. Which of the following comes closest to your view?</t>
  </si>
  <si>
    <t xml:space="preserve"> Imagine the Government was planning to invest money into a new program of research, exploring solutions to the rising cost of living which is expected to have results within 10 years. Which of the following comes closest to your view?</t>
  </si>
  <si>
    <t xml:space="preserve"> Imagine the Government was planning to invest money into a new program of research, exploring solutions to the rising cost of living which is expected to have results within 25 years. Which of the following comes closest to your view?</t>
  </si>
  <si>
    <t xml:space="preserve"> Imagine the Government was planning to invest money into a new program of research, exploring new medical treatments which might help the NHS which is expected to have results within a year. Which of the following comes closest to your view?</t>
  </si>
  <si>
    <t xml:space="preserve"> Imagine the Government was planning to invest money into a new program of research, exploring new medical treatments which might help the NHS which is expected to have results within 5 years. Which of the following comes closest to your view?</t>
  </si>
  <si>
    <t xml:space="preserve"> Imagine the Government was planning to invest money into a new program of research, exploring new medical treatments which might help the NHS which is expected to have results within 10 years. Which of the following comes closest to your view?</t>
  </si>
  <si>
    <t xml:space="preserve"> Imagine the Government was planning to invest money into a new program of research, exploring new medical treatments which might help the NHS which is expected to have results within 25 years. Which of the following comes closest to your view?</t>
  </si>
  <si>
    <t xml:space="preserve"> Some have said that if the UK invests in Research &amp; Innovation today, we’ll be richer as a country in the future. Do you agree or disagree with this view?</t>
  </si>
  <si>
    <t xml:space="preserve"> Some have said that if the UK does not invest in Research &amp; Innovation today, we’ll be poorer as a country in the future. Do you agree or disagree with this view?</t>
  </si>
  <si>
    <t>The UK should invest more in R&amp;I, even if this means spending less on the problems we face today</t>
  </si>
  <si>
    <t>The UK should not invest more in R&amp;I, but should not invest less</t>
  </si>
  <si>
    <t>The UK should invest less in R&amp;I, and focus spending on the problems we face today</t>
  </si>
  <si>
    <t xml:space="preserve"> Imagine it was shown that investing in Research &amp; Innovation (R&amp;I) today would make the UK richer in the future. Which of the following comes closest to your view?</t>
  </si>
  <si>
    <t xml:space="preserve"> Imagine it was shown that not investing in Research &amp; Innovation (R&amp;I) today would make the UK poorer in the future. Which of the following comes closest to your view?</t>
  </si>
  <si>
    <t xml:space="preserve"> If the UK invested more in R&amp;I, new businesses would set up their operations here</t>
  </si>
  <si>
    <t xml:space="preserve"> If the UK invested more in R&amp;I, we would have a stronger economy than other countries</t>
  </si>
  <si>
    <t xml:space="preserve"> If the UK invested more in R&amp;I, we would have more jobs available in the country</t>
  </si>
  <si>
    <t>Do you agree or disagree with the following?: If the UK invested more in R&amp;I, we would have a stronger economy than other countries</t>
  </si>
  <si>
    <t>Do you agree or disagree with the following?: If the UK invested more in R&amp;I, we would have more jobs available in the country</t>
  </si>
  <si>
    <t>Do you agree or disagree with the following?: If the UK invested more in R&amp;I, new businesses would set up their operations here</t>
  </si>
  <si>
    <t xml:space="preserve"> If the UK invests less in R&amp;I, we would fall behind other countries in our economy</t>
  </si>
  <si>
    <t xml:space="preserve"> If the UK invested less in R&amp;I, businesses would leave for other countries</t>
  </si>
  <si>
    <t xml:space="preserve"> If the UK invested less in R&amp;I, we would have fewer jobs available in the country</t>
  </si>
  <si>
    <t>Do you agree or disagree with the following?: If the UK invests less in R&amp;I, we would fall behind other countries in our economy</t>
  </si>
  <si>
    <t>Do you agree or disagree with the following?: If the UK invested less in R&amp;I, we would have fewer jobs available in the country</t>
  </si>
  <si>
    <t>Do you agree or disagree with the following?: If the UK invested less in R&amp;I, businesses would leave for other countries</t>
  </si>
  <si>
    <t xml:space="preserve"> The rise of China as a global power</t>
  </si>
  <si>
    <t xml:space="preserve"> The rise of Russia as a global power</t>
  </si>
  <si>
    <t xml:space="preserve"> The need to compete with other countries on industry, like the US</t>
  </si>
  <si>
    <t xml:space="preserve"> The increasing risk of global warming</t>
  </si>
  <si>
    <t xml:space="preserve"> The rise of Artificial Intelligence (AI)</t>
  </si>
  <si>
    <t xml:space="preserve"> Risks of cyber attacks or online spying from other countries</t>
  </si>
  <si>
    <t xml:space="preserve"> The ageing population in the UK</t>
  </si>
  <si>
    <t xml:space="preserve"> The risk of future pandemics like Covid</t>
  </si>
  <si>
    <t>This means the UK should be investing more</t>
  </si>
  <si>
    <t>This does not mean the UK should be investing more</t>
  </si>
  <si>
    <t>Grid Summary: Below are some reasons it has been suggested that the UK should invest more in Research &amp; Innovation. Looking at each of the following, do you think these things mean that the UK should be investing more in R&amp;I, or not?</t>
  </si>
  <si>
    <t>Below are some reasons it has been suggested that the UK should invest more in Research &amp; Innovation. Looking at each of the following, do you think these things mean that the UK should be investing more in R&amp;I, or not?: The rise of China as a global power</t>
  </si>
  <si>
    <t>Below are some reasons it has been suggested that the UK should invest more in Research &amp; Innovation. Looking at each of the following, do you think these things mean that the UK should be investing more in R&amp;I, or not?: The rise of Russia as a global power</t>
  </si>
  <si>
    <t>Below are some reasons it has been suggested that the UK should invest more in Research &amp; Innovation. Looking at each of the following, do you think these things mean that the UK should be investing more in R&amp;I, or not?: The need to compete with other countries on industry, like the US</t>
  </si>
  <si>
    <t>Below are some reasons it has been suggested that the UK should invest more in Research &amp; Innovation. Looking at each of the following, do you think these things mean that the UK should be investing more in R&amp;I, or not?: The increasing risk of global warming</t>
  </si>
  <si>
    <t>Below are some reasons it has been suggested that the UK should invest more in Research &amp; Innovation. Looking at each of the following, do you think these things mean that the UK should be investing more in R&amp;I, or not?: The rise of Artificial Intelligence (AI)</t>
  </si>
  <si>
    <t>Below are some reasons it has been suggested that the UK should invest more in Research &amp; Innovation. Looking at each of the following, do you think these things mean that the UK should be investing more in R&amp;I, or not?: Risks of cyber attacks or online spying from other countries</t>
  </si>
  <si>
    <t>Below are some reasons it has been suggested that the UK should invest more in Research &amp; Innovation. Looking at each of the following, do you think these things mean that the UK should be investing more in R&amp;I, or not?: The ageing population in the UK</t>
  </si>
  <si>
    <t>Below are some reasons it has been suggested that the UK should invest more in Research &amp; Innovation. Looking at each of the following, do you think these things mean that the UK should be investing more in R&amp;I, or not?: The risk of future pandemics like Covid</t>
  </si>
  <si>
    <t>The UK leads the world when it comes to research</t>
  </si>
  <si>
    <t>The UK used to lead the world on research, but does not any more</t>
  </si>
  <si>
    <t>The UK has never led the world on research</t>
  </si>
  <si>
    <t xml:space="preserve"> Which of the following comes closest to your view on the UK’s role in research?</t>
  </si>
  <si>
    <t xml:space="preserve"> Making the UK the first country in the world to have no impact on climate change (Net Zero)</t>
  </si>
  <si>
    <t xml:space="preserve"> Making the UK the country with the best Universities in the world</t>
  </si>
  <si>
    <t xml:space="preserve"> Making the UK a global leader in Artificial Intelligence (AI) research</t>
  </si>
  <si>
    <t xml:space="preserve"> Making the UK the best place for a company to set up its research department</t>
  </si>
  <si>
    <t xml:space="preserve"> Making the UK the global leader in new inventions</t>
  </si>
  <si>
    <t>I would strongly support action for this</t>
  </si>
  <si>
    <t>I would support action for this</t>
  </si>
  <si>
    <t>Neither support nor oppose</t>
  </si>
  <si>
    <t>I would oppose action for this</t>
  </si>
  <si>
    <t>I would strongly oppose action for this</t>
  </si>
  <si>
    <t>Grid Summary: Which would you support or oppose the Government taking action to make happen?</t>
  </si>
  <si>
    <t>Which would you support or oppose the Government taking action to make happen?: Making the UK the first country in the world to have no impact on climate change (Net Zero)</t>
  </si>
  <si>
    <t>Which would you support or oppose the Government taking action to make happen?: Making the UK the country with the best Universities in the world</t>
  </si>
  <si>
    <t>Which would you support or oppose the Government taking action to make happen?: Making the UK a global leader in Artificial Intelligence (AI) research</t>
  </si>
  <si>
    <t>Which would you support or oppose the Government taking action to make happen?: Making the UK the best place for a company to set up its research department</t>
  </si>
  <si>
    <t>Which would you support or oppose the Government taking action to make happen?: Making the UK the global leader in new inventions</t>
  </si>
  <si>
    <t xml:space="preserve"> Improving the Universities in the UK</t>
  </si>
  <si>
    <t xml:space="preserve"> Making the UK a world leader in research</t>
  </si>
  <si>
    <t xml:space="preserve"> Responding to the rise of Artificial Intelligence (AI)</t>
  </si>
  <si>
    <t xml:space="preserve"> Growing the UK economy</t>
  </si>
  <si>
    <t xml:space="preserve"> Preparing the UK for the future</t>
  </si>
  <si>
    <t xml:space="preserve"> Making it desirable for businesses to set up their research centres in the UK</t>
  </si>
  <si>
    <t xml:space="preserve"> Creating new jobs in research</t>
  </si>
  <si>
    <t xml:space="preserve"> Helping those from poorer areas get to University</t>
  </si>
  <si>
    <t xml:space="preserve"> Helping those from poorer areas get jobs in research</t>
  </si>
  <si>
    <t>The Conservative party</t>
  </si>
  <si>
    <t>The Labour party</t>
  </si>
  <si>
    <t>I would not trust either of these</t>
  </si>
  <si>
    <t>Grid Summary: Thinking about the next election, which will likely take place in 2024, would you trust the Conservative party or the Labour party more on each of the following?</t>
  </si>
  <si>
    <t>Thinking about the next election, which will likely take place in 2024, would you trust the Conservative party or the Labour party more on each of the following?: Improving the Universities in the UK</t>
  </si>
  <si>
    <t>Thinking about the next election, which will likely take place in 2024, would you trust the Conservative party or the Labour party more on each of the following?: Making the UK a world leader in research</t>
  </si>
  <si>
    <t>Thinking about the next election, which will likely take place in 2024, would you trust the Conservative party or the Labour party more on each of the following?: Responding to the rise of Artificial Intelligence (AI)</t>
  </si>
  <si>
    <t>Thinking about the next election, which will likely take place in 2024, would you trust the Conservative party or the Labour party more on each of the following?: Growing the UK economy</t>
  </si>
  <si>
    <t>Thinking about the next election, which will likely take place in 2024, would you trust the Conservative party or the Labour party more on each of the following?: Preparing the UK for the future</t>
  </si>
  <si>
    <t>Thinking about the next election, which will likely take place in 2024, would you trust the Conservative party or the Labour party more on each of the following?: Making it desirable for businesses to set up their research centres in the UK</t>
  </si>
  <si>
    <t>Thinking about the next election, which will likely take place in 2024, would you trust the Conservative party or the Labour party more on each of the following?: Creating new jobs in research</t>
  </si>
  <si>
    <t>Thinking about the next election, which will likely take place in 2024, would you trust the Conservative party or the Labour party more on each of the following?: Helping those from poorer areas get to University</t>
  </si>
  <si>
    <t>Thinking about the next election, which will likely take place in 2024, would you trust the Conservative party or the Labour party more on each of the following?: Helping those from poorer areas get jobs in research</t>
  </si>
  <si>
    <t xml:space="preserve"> Helping the NHS</t>
  </si>
  <si>
    <t xml:space="preserve"> Bringing down the cost of living</t>
  </si>
  <si>
    <t xml:space="preserve"> Tackling climate change</t>
  </si>
  <si>
    <t xml:space="preserve"> Funding research generally in the UK</t>
  </si>
  <si>
    <t xml:space="preserve"> Supporting research into new medicines in the UK</t>
  </si>
  <si>
    <t xml:space="preserve"> Incentivising businesses to hire more researchers in the UK</t>
  </si>
  <si>
    <t xml:space="preserve"> Supporting UK Universities</t>
  </si>
  <si>
    <t>This should be a top priority</t>
  </si>
  <si>
    <t>This should be a high priority</t>
  </si>
  <si>
    <t>This should be a priority, but not a high one</t>
  </si>
  <si>
    <t>This should be a low priority</t>
  </si>
  <si>
    <t>This should be a bottom priority</t>
  </si>
  <si>
    <t>Grid Summary: In your view how much of a priority should the political parties in the UK be putting in the following areas?</t>
  </si>
  <si>
    <t>In your view how much of a priority should the political parties in the UK be putting in the following areas?: Helping the NHS</t>
  </si>
  <si>
    <t>In your view how much of a priority should the political parties in the UK be putting in the following areas?: Bringing down the cost of living</t>
  </si>
  <si>
    <t>In your view how much of a priority should the political parties in the UK be putting in the following areas?: Tackling climate change</t>
  </si>
  <si>
    <t>In your view how much of a priority should the political parties in the UK be putting in the following areas?: Funding research generally in the UK</t>
  </si>
  <si>
    <t>In your view how much of a priority should the political parties in the UK be putting in the following areas?: Supporting research into new medicines in the UK</t>
  </si>
  <si>
    <t>In your view how much of a priority should the political parties in the UK be putting in the following areas?: Incentivising businesses to hire more researchers in the UK</t>
  </si>
  <si>
    <t>In your view how much of a priority should the political parties in the UK be putting in the following areas?: Supporting UK Universities</t>
  </si>
  <si>
    <t>This is a top priority</t>
  </si>
  <si>
    <t>This is  a high priority</t>
  </si>
  <si>
    <t>This is a priority, but not a high one</t>
  </si>
  <si>
    <t>This is a low priority</t>
  </si>
  <si>
    <t>This is a bottom priority</t>
  </si>
  <si>
    <t>Grid Summary: Thinking about the Labour Party, how much of a priority do you believe the following are for them?</t>
  </si>
  <si>
    <t>Thinking about the Labour Party, how much of a priority do you believe the following are for them?: Helping the NHS</t>
  </si>
  <si>
    <t>Thinking about the Labour Party, how much of a priority do you believe the following are for them?: Bringing down the cost of living</t>
  </si>
  <si>
    <t>Thinking about the Labour Party, how much of a priority do you believe the following are for them?: Tackling climate change</t>
  </si>
  <si>
    <t>Thinking about the Labour Party, how much of a priority do you believe the following are for them?: Funding research generally in the UK</t>
  </si>
  <si>
    <t>Thinking about the Labour Party, how much of a priority do you believe the following are for them?: Supporting research into new medicines in the UK</t>
  </si>
  <si>
    <t>Thinking about the Labour Party, how much of a priority do you believe the following are for them?: Incentivising businesses to hire more researchers in the UK</t>
  </si>
  <si>
    <t>Thinking about the Labour Party, how much of a priority do you believe the following are for them?: Supporting UK Universities</t>
  </si>
  <si>
    <t>Grid Summary: Thinking about the Conservative Party, how much of a priority do you believe the following are for them?</t>
  </si>
  <si>
    <t>Thinking about the Conservative Party, how much of a priority do you believe the following are for them?: Supporting UK Universities</t>
  </si>
  <si>
    <t>Thinking about the Conservative Party, how much of a priority do you believe the following are for them?: Incentivising businesses to hire more researchers in the UK</t>
  </si>
  <si>
    <t>Thinking about the Conservative Party, how much of a priority do you believe the following are for them?: Tackling climate change</t>
  </si>
  <si>
    <t>Thinking about the Conservative Party, how much of a priority do you believe the following are for them?: Funding research generally in the UK</t>
  </si>
  <si>
    <t>Thinking about the Conservative Party, how much of a priority do you believe the following are for them?: Supporting research into new medicines in the UK</t>
  </si>
  <si>
    <t>Thinking about the Conservative Party, how much of a priority do you believe the following are for them?: Bringing down the cost of living</t>
  </si>
  <si>
    <t>Thinking about the Conservative Party, how much of a priority do you believe the following are for them?: Helping the NHS</t>
  </si>
  <si>
    <t>Full Results</t>
  </si>
  <si>
    <t>BASE: Have heard of "Research &amp; Development" before</t>
  </si>
  <si>
    <t>BASE: Have heard of "Research &amp; Innovation" before</t>
  </si>
  <si>
    <t>BASE: Saw "Research &amp; Development" question</t>
  </si>
  <si>
    <t>BASE: Saw "Research &amp; Innovation" question</t>
  </si>
  <si>
    <t>BASE: Saw "Research &amp; Development" Question</t>
  </si>
  <si>
    <t>BASE: Saw "Research &amp; Innovation" Question</t>
  </si>
  <si>
    <t xml:space="preserve">BASE: Saw "Research &amp; Development" Question
</t>
  </si>
  <si>
    <t xml:space="preserve">BASE: Saw "Research &amp; Innovation" Question
</t>
  </si>
  <si>
    <t xml:space="preserve">BASE: Saw "richer in future" question
</t>
  </si>
  <si>
    <t xml:space="preserve">BASE: Saw "poorer in future" question
</t>
  </si>
  <si>
    <t>Public First Poll for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</si>
</sst>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
      <sz val="11"/>
      <color rgb="FF000000"/>
      <name val="Calibri"/>
      <family val="2"/>
    </font>
    <font>
      <b/>
      <i/>
      <sz val="11"/>
      <color rgb="FF000000"/>
      <name val="Calibri"/>
      <family val="2"/>
      <scheme val="minor"/>
    </font>
    <font>
      <b/>
      <i/>
      <sz val="11"/>
      <color rgb="FF000000"/>
      <name val="Calibri"/>
      <family val="2"/>
    </font>
    <font>
      <b/>
      <sz val="18"/>
      <color rgb="FF000000"/>
      <name val="Calibri"/>
      <family val="2"/>
    </font>
  </fonts>
  <fills count="2">
    <fill>
      <patternFill patternType="none"/>
    </fill>
    <fill>
      <patternFill patternType="gray125"/>
    </fill>
  </fills>
  <borders count="5">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top style="thin">
        <color indexed="64"/>
      </top>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9" fontId="8"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9" fillId="0" borderId="0" xfId="0" applyFont="1" applyAlignment="1">
      <alignment horizontal="center"/>
    </xf>
    <xf numFmtId="0" fontId="8" fillId="0" borderId="1" xfId="0" applyFont="1" applyBorder="1" applyAlignment="1">
      <alignment horizontal="center" vertical="center"/>
    </xf>
    <xf numFmtId="9" fontId="8" fillId="0" borderId="2" xfId="0" applyNumberFormat="1" applyFont="1" applyBorder="1" applyAlignment="1">
      <alignment horizontal="center" vertical="center"/>
    </xf>
    <xf numFmtId="0" fontId="11" fillId="0" borderId="0" xfId="0" applyFont="1"/>
    <xf numFmtId="0" fontId="13" fillId="0" borderId="0" xfId="0" applyFont="1"/>
    <xf numFmtId="0" fontId="14" fillId="0" borderId="0" xfId="0" applyFont="1"/>
    <xf numFmtId="0" fontId="12" fillId="0" borderId="1" xfId="0" applyFont="1" applyBorder="1"/>
    <xf numFmtId="0" fontId="0" fillId="0" borderId="4" xfId="0" applyBorder="1"/>
    <xf numFmtId="0" fontId="15"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1" fillId="0" borderId="0" xfId="0" applyFont="1" applyAlignment="1">
      <alignment horizontal="center" vertical="top" wrapText="1"/>
    </xf>
    <xf numFmtId="0" fontId="10" fillId="0" borderId="0" xfId="0" applyFont="1" applyAlignment="1">
      <alignment vertical="top" wrapText="1"/>
    </xf>
    <xf numFmtId="0" fontId="8" fillId="0" borderId="1"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styles" Target="styles.xml"/><Relationship Id="rId199"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sharedStrings" Target="sharedStrings.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customXml" Target="../customXml/item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0</xdr:col>
      <xdr:colOff>0</xdr:colOff>
      <xdr:row>1</xdr:row>
      <xdr:rowOff>0</xdr:rowOff>
    </xdr:from>
    <xdr:ext cx="1463040" cy="274320"/>
    <xdr:pic>
      <xdr:nvPicPr>
        <xdr:cNvPr id="3" name="Picture 2">
          <a:extLst>
            <a:ext uri="{FF2B5EF4-FFF2-40B4-BE49-F238E27FC236}">
              <a16:creationId xmlns:a16="http://schemas.microsoft.com/office/drawing/2014/main" id="{91C3DF0A-723D-4750-9152-87D37C6CA3A5}"/>
            </a:ext>
          </a:extLst>
        </xdr:cNvPr>
        <xdr:cNvPicPr>
          <a:picLocks noChangeAspect="1"/>
        </xdr:cNvPicPr>
      </xdr:nvPicPr>
      <xdr:blipFill>
        <a:blip xmlns:r="http://schemas.openxmlformats.org/officeDocument/2006/relationships" r:embed="rId1"/>
        <a:stretch>
          <a:fillRect/>
        </a:stretch>
      </xdr:blipFill>
      <xdr:spPr>
        <a:xfrm>
          <a:off x="0" y="190500"/>
          <a:ext cx="1463040" cy="274320"/>
        </a:xfrm>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heetViews>
  <sheetFormatPr defaultColWidth="10.85546875" defaultRowHeight="15" x14ac:dyDescent="0.25"/>
  <sheetData>
    <row r="7" spans="6:12" ht="39.950000000000003" customHeight="1" x14ac:dyDescent="0.25">
      <c r="F7" s="29" t="s">
        <v>544</v>
      </c>
      <c r="G7" s="30"/>
      <c r="H7" s="30"/>
      <c r="I7" s="30"/>
      <c r="J7" s="30"/>
      <c r="K7" s="30"/>
      <c r="L7" s="30"/>
    </row>
    <row r="10" spans="6:12" ht="20.100000000000001" customHeight="1" x14ac:dyDescent="0.3">
      <c r="F10" s="2" t="s">
        <v>0</v>
      </c>
      <c r="K10" s="3" t="s">
        <v>1</v>
      </c>
    </row>
    <row r="11" spans="6:12" ht="20.100000000000001" customHeight="1" x14ac:dyDescent="0.3">
      <c r="F11" s="2" t="s">
        <v>2</v>
      </c>
      <c r="K11" s="3" t="s">
        <v>3</v>
      </c>
    </row>
    <row r="12" spans="6:12" ht="20.100000000000001" customHeight="1" x14ac:dyDescent="0.3">
      <c r="F12" s="2" t="s">
        <v>4</v>
      </c>
      <c r="K12" s="3" t="s">
        <v>5</v>
      </c>
    </row>
    <row r="13" spans="6:12" ht="20.100000000000001" customHeight="1" x14ac:dyDescent="0.3">
      <c r="F13" s="2" t="s">
        <v>6</v>
      </c>
      <c r="K13" s="3">
        <v>2050</v>
      </c>
    </row>
    <row r="14" spans="6:12" ht="18.75" x14ac:dyDescent="0.3">
      <c r="F14" s="2"/>
    </row>
    <row r="15" spans="6:12" ht="18.75" x14ac:dyDescent="0.3">
      <c r="F15" s="2"/>
    </row>
    <row r="16" spans="6:12" ht="18.75" x14ac:dyDescent="0.3">
      <c r="F16" s="2" t="s">
        <v>7</v>
      </c>
    </row>
    <row r="17" spans="6:13" ht="50.1" customHeight="1" x14ac:dyDescent="0.25">
      <c r="F17" s="31" t="s">
        <v>8</v>
      </c>
      <c r="G17" s="30"/>
      <c r="H17" s="30"/>
      <c r="I17" s="30"/>
      <c r="J17" s="30"/>
      <c r="K17" s="30"/>
      <c r="L17" s="30"/>
      <c r="M17" s="30"/>
    </row>
    <row r="19" spans="6:13" ht="30" customHeight="1" x14ac:dyDescent="0.25">
      <c r="F19" s="4" t="s">
        <v>9</v>
      </c>
    </row>
    <row r="20" spans="6:13" ht="17.25" x14ac:dyDescent="0.2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X22"/>
  <sheetViews>
    <sheetView showGridLines="0" tabSelected="1" workbookViewId="0">
      <pane xSplit="2" topLeftCell="C1" activePane="topRight" state="frozen"/>
      <selection pane="topRight" activeCell="B4" sqref="B4"/>
    </sheetView>
  </sheetViews>
  <sheetFormatPr defaultColWidth="11.4257812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99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v>773</v>
      </c>
      <c r="AK7" s="10">
        <v>575</v>
      </c>
      <c r="AL7" s="10">
        <v>160</v>
      </c>
      <c r="AM7" s="10">
        <v>27</v>
      </c>
      <c r="AN7" s="10">
        <v>231</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v>729</v>
      </c>
      <c r="AK8" s="11">
        <v>587</v>
      </c>
      <c r="AL8" s="11">
        <v>156</v>
      </c>
      <c r="AM8" s="11">
        <v>25</v>
      </c>
      <c r="AN8" s="11">
        <v>246</v>
      </c>
      <c r="AO8" s="11"/>
      <c r="AP8" s="11">
        <v>452</v>
      </c>
      <c r="AQ8" s="11">
        <v>749</v>
      </c>
      <c r="AR8" s="11">
        <v>159</v>
      </c>
      <c r="AS8" s="11"/>
      <c r="AT8" s="11">
        <v>500</v>
      </c>
      <c r="AU8" s="11">
        <v>495</v>
      </c>
      <c r="AV8" s="11">
        <v>565</v>
      </c>
      <c r="AW8" s="11">
        <v>188</v>
      </c>
      <c r="AX8" s="11">
        <v>29</v>
      </c>
    </row>
    <row r="9" spans="2:50" x14ac:dyDescent="0.25">
      <c r="B9" s="15" t="s">
        <v>96</v>
      </c>
      <c r="C9" s="14">
        <v>2.8596273355196801E-2</v>
      </c>
      <c r="D9" s="14">
        <v>3.5511929696710798E-2</v>
      </c>
      <c r="E9" s="14">
        <v>2.20886281340314E-2</v>
      </c>
      <c r="F9" s="14"/>
      <c r="G9" s="14">
        <v>4.14061667154004E-2</v>
      </c>
      <c r="H9" s="14">
        <v>3.2429794808114101E-2</v>
      </c>
      <c r="I9" s="14">
        <v>3.4557871013944703E-2</v>
      </c>
      <c r="J9" s="14">
        <v>3.0617071942448001E-2</v>
      </c>
      <c r="K9" s="14">
        <v>2.0800688572803001E-2</v>
      </c>
      <c r="L9" s="14">
        <v>1.5648583246748199E-2</v>
      </c>
      <c r="M9" s="14"/>
      <c r="N9" s="14">
        <v>3.2452051840276198E-2</v>
      </c>
      <c r="O9" s="14">
        <v>2.8206439280237101E-2</v>
      </c>
      <c r="P9" s="14">
        <v>2.4669037925627701E-2</v>
      </c>
      <c r="Q9" s="14">
        <v>2.85117083108846E-2</v>
      </c>
      <c r="R9" s="14"/>
      <c r="S9" s="14">
        <v>4.2152731136218702E-2</v>
      </c>
      <c r="T9" s="14">
        <v>2.87453322963259E-2</v>
      </c>
      <c r="U9" s="14">
        <v>0</v>
      </c>
      <c r="V9" s="14">
        <v>2.84108891662169E-2</v>
      </c>
      <c r="W9" s="14">
        <v>1.11937892863197E-2</v>
      </c>
      <c r="X9" s="14">
        <v>2.5593393758888101E-2</v>
      </c>
      <c r="Y9" s="14">
        <v>3.9742475512771998E-2</v>
      </c>
      <c r="Z9" s="14">
        <v>8.9481129083103794E-3</v>
      </c>
      <c r="AA9" s="14">
        <v>3.49847862538488E-2</v>
      </c>
      <c r="AB9" s="14">
        <v>4.1046409213108301E-2</v>
      </c>
      <c r="AC9" s="14">
        <v>2.5662550292586E-2</v>
      </c>
      <c r="AD9" s="14">
        <v>3.1385258609655999E-2</v>
      </c>
      <c r="AE9" s="14"/>
      <c r="AF9" s="14">
        <v>3.3680816936751103E-2</v>
      </c>
      <c r="AG9" s="14">
        <v>2.5045329023058401E-2</v>
      </c>
      <c r="AH9" s="14">
        <v>1.9963041625582101E-2</v>
      </c>
      <c r="AI9" s="14"/>
      <c r="AJ9" s="14">
        <v>2.9295618905856899E-2</v>
      </c>
      <c r="AK9" s="14">
        <v>2.8389173816902698E-2</v>
      </c>
      <c r="AL9" s="14">
        <v>2.3186654005997301E-2</v>
      </c>
      <c r="AM9" s="14">
        <v>0</v>
      </c>
      <c r="AN9" s="14">
        <v>1.7518008134125799E-2</v>
      </c>
      <c r="AO9" s="14"/>
      <c r="AP9" s="14">
        <v>3.2096695054197703E-2</v>
      </c>
      <c r="AQ9" s="14">
        <v>3.2069705844852199E-2</v>
      </c>
      <c r="AR9" s="14">
        <v>2.17847343484119E-2</v>
      </c>
      <c r="AS9" s="14"/>
      <c r="AT9" s="14">
        <v>3.21687783270821E-2</v>
      </c>
      <c r="AU9" s="14">
        <v>2.6303227749231599E-2</v>
      </c>
      <c r="AV9" s="14">
        <v>2.1624106496392001E-2</v>
      </c>
      <c r="AW9" s="14">
        <v>5.6138449400878997E-2</v>
      </c>
      <c r="AX9" s="14">
        <v>0</v>
      </c>
    </row>
    <row r="10" spans="2:50" x14ac:dyDescent="0.25">
      <c r="B10" s="15" t="s">
        <v>93</v>
      </c>
      <c r="C10" s="14">
        <v>5.2164424366572697E-2</v>
      </c>
      <c r="D10" s="14">
        <v>5.0709685370746799E-2</v>
      </c>
      <c r="E10" s="14">
        <v>5.22480283807518E-2</v>
      </c>
      <c r="F10" s="14"/>
      <c r="G10" s="14">
        <v>5.62879874935669E-2</v>
      </c>
      <c r="H10" s="14">
        <v>6.6686649781479701E-2</v>
      </c>
      <c r="I10" s="14">
        <v>5.9717852675063902E-2</v>
      </c>
      <c r="J10" s="14">
        <v>5.4924942510084701E-2</v>
      </c>
      <c r="K10" s="14">
        <v>3.6940408975866097E-2</v>
      </c>
      <c r="L10" s="14">
        <v>3.9298976499265101E-2</v>
      </c>
      <c r="M10" s="14"/>
      <c r="N10" s="14">
        <v>5.7752566588401999E-2</v>
      </c>
      <c r="O10" s="14">
        <v>4.9901557486842003E-2</v>
      </c>
      <c r="P10" s="14">
        <v>5.06462324668445E-2</v>
      </c>
      <c r="Q10" s="14">
        <v>5.0218135880641501E-2</v>
      </c>
      <c r="R10" s="14"/>
      <c r="S10" s="14">
        <v>6.6752528456449495E-2</v>
      </c>
      <c r="T10" s="14">
        <v>5.9602965089438097E-2</v>
      </c>
      <c r="U10" s="14">
        <v>4.9335787102554103E-2</v>
      </c>
      <c r="V10" s="14">
        <v>4.9040175999025E-2</v>
      </c>
      <c r="W10" s="14">
        <v>4.3639580042957503E-2</v>
      </c>
      <c r="X10" s="14">
        <v>2.8989826360333301E-2</v>
      </c>
      <c r="Y10" s="14">
        <v>4.8220254396719703E-2</v>
      </c>
      <c r="Z10" s="14">
        <v>8.3671412815583199E-2</v>
      </c>
      <c r="AA10" s="14">
        <v>7.2758452975558593E-2</v>
      </c>
      <c r="AB10" s="14">
        <v>4.1087457225827399E-2</v>
      </c>
      <c r="AC10" s="14">
        <v>4.2938780775412598E-2</v>
      </c>
      <c r="AD10" s="14">
        <v>0</v>
      </c>
      <c r="AE10" s="14"/>
      <c r="AF10" s="14">
        <v>4.40607886924817E-2</v>
      </c>
      <c r="AG10" s="14">
        <v>6.2045579939337903E-2</v>
      </c>
      <c r="AH10" s="14">
        <v>4.7225723110549303E-2</v>
      </c>
      <c r="AI10" s="14"/>
      <c r="AJ10" s="14">
        <v>5.22610870261567E-2</v>
      </c>
      <c r="AK10" s="14">
        <v>6.9658142812480894E-2</v>
      </c>
      <c r="AL10" s="14">
        <v>4.50398303882589E-2</v>
      </c>
      <c r="AM10" s="14">
        <v>8.5243411503228894E-2</v>
      </c>
      <c r="AN10" s="14">
        <v>2.9348477202779302E-2</v>
      </c>
      <c r="AO10" s="14"/>
      <c r="AP10" s="14">
        <v>6.0274781480284798E-2</v>
      </c>
      <c r="AQ10" s="14">
        <v>6.11480225362847E-2</v>
      </c>
      <c r="AR10" s="14">
        <v>7.8871757890503297E-2</v>
      </c>
      <c r="AS10" s="14"/>
      <c r="AT10" s="14">
        <v>4.5007520304200702E-2</v>
      </c>
      <c r="AU10" s="14">
        <v>3.5582157595655202E-2</v>
      </c>
      <c r="AV10" s="14">
        <v>5.7589976067725902E-2</v>
      </c>
      <c r="AW10" s="14">
        <v>9.4826545280476002E-2</v>
      </c>
      <c r="AX10" s="14">
        <v>0.128920403405933</v>
      </c>
    </row>
    <row r="11" spans="2:50" x14ac:dyDescent="0.25">
      <c r="B11" s="15" t="s">
        <v>92</v>
      </c>
      <c r="C11" s="14">
        <v>6.7098019894556202E-2</v>
      </c>
      <c r="D11" s="14">
        <v>5.7367987622509997E-2</v>
      </c>
      <c r="E11" s="14">
        <v>7.7083876009043803E-2</v>
      </c>
      <c r="F11" s="14"/>
      <c r="G11" s="14">
        <v>8.9325553353319195E-2</v>
      </c>
      <c r="H11" s="14">
        <v>7.7815755705511594E-2</v>
      </c>
      <c r="I11" s="14">
        <v>8.2029587094873402E-2</v>
      </c>
      <c r="J11" s="14">
        <v>4.4969509304734097E-2</v>
      </c>
      <c r="K11" s="14">
        <v>6.5362565844828802E-2</v>
      </c>
      <c r="L11" s="14">
        <v>5.04836424893675E-2</v>
      </c>
      <c r="M11" s="14"/>
      <c r="N11" s="14">
        <v>6.2787391833253298E-2</v>
      </c>
      <c r="O11" s="14">
        <v>8.5966576338524003E-2</v>
      </c>
      <c r="P11" s="14">
        <v>5.1158462016275302E-2</v>
      </c>
      <c r="Q11" s="14">
        <v>6.6680991351531105E-2</v>
      </c>
      <c r="R11" s="14"/>
      <c r="S11" s="14">
        <v>8.9437309029489598E-2</v>
      </c>
      <c r="T11" s="14">
        <v>4.81562949906537E-2</v>
      </c>
      <c r="U11" s="14">
        <v>5.0157456534166998E-2</v>
      </c>
      <c r="V11" s="14">
        <v>5.1511049943149798E-2</v>
      </c>
      <c r="W11" s="14">
        <v>7.8228664417916205E-2</v>
      </c>
      <c r="X11" s="14">
        <v>0.10657353334043899</v>
      </c>
      <c r="Y11" s="14">
        <v>8.0430389081877607E-2</v>
      </c>
      <c r="Z11" s="14">
        <v>4.2781227062722603E-2</v>
      </c>
      <c r="AA11" s="14">
        <v>8.1216871712563005E-2</v>
      </c>
      <c r="AB11" s="14">
        <v>4.9628498145585398E-2</v>
      </c>
      <c r="AC11" s="14">
        <v>3.3761662592253598E-2</v>
      </c>
      <c r="AD11" s="14">
        <v>4.61292267448025E-2</v>
      </c>
      <c r="AE11" s="14"/>
      <c r="AF11" s="14">
        <v>6.2779541179827106E-2</v>
      </c>
      <c r="AG11" s="14">
        <v>6.5568877891710106E-2</v>
      </c>
      <c r="AH11" s="14">
        <v>6.8391878244189297E-2</v>
      </c>
      <c r="AI11" s="14"/>
      <c r="AJ11" s="14">
        <v>6.3282170926476297E-2</v>
      </c>
      <c r="AK11" s="14">
        <v>6.9843119054050704E-2</v>
      </c>
      <c r="AL11" s="14">
        <v>3.9092546736244599E-2</v>
      </c>
      <c r="AM11" s="14">
        <v>4.8713694797705598E-2</v>
      </c>
      <c r="AN11" s="14">
        <v>6.6644476818813095E-2</v>
      </c>
      <c r="AO11" s="14"/>
      <c r="AP11" s="14">
        <v>5.2064610114319697E-2</v>
      </c>
      <c r="AQ11" s="14">
        <v>7.3499519474000893E-2</v>
      </c>
      <c r="AR11" s="14">
        <v>5.7133219500473301E-2</v>
      </c>
      <c r="AS11" s="14"/>
      <c r="AT11" s="14">
        <v>6.3197682278747294E-2</v>
      </c>
      <c r="AU11" s="14">
        <v>6.0168167699385697E-2</v>
      </c>
      <c r="AV11" s="14">
        <v>7.9031634799538203E-2</v>
      </c>
      <c r="AW11" s="14">
        <v>6.7640452876502805E-2</v>
      </c>
      <c r="AX11" s="14">
        <v>0.10035482237599699</v>
      </c>
    </row>
    <row r="12" spans="2:50" x14ac:dyDescent="0.25">
      <c r="B12" s="15" t="s">
        <v>94</v>
      </c>
      <c r="C12" s="14">
        <v>4.9661144323900099E-2</v>
      </c>
      <c r="D12" s="14">
        <v>4.5155855344826301E-2</v>
      </c>
      <c r="E12" s="14">
        <v>5.4428644836920101E-2</v>
      </c>
      <c r="F12" s="14"/>
      <c r="G12" s="14">
        <v>6.8912295470487994E-2</v>
      </c>
      <c r="H12" s="14">
        <v>5.4127772036224701E-2</v>
      </c>
      <c r="I12" s="14">
        <v>8.4692717330612899E-2</v>
      </c>
      <c r="J12" s="14">
        <v>2.9055536443538199E-2</v>
      </c>
      <c r="K12" s="14">
        <v>3.0226065823294099E-2</v>
      </c>
      <c r="L12" s="14">
        <v>3.4457905265977001E-2</v>
      </c>
      <c r="M12" s="14"/>
      <c r="N12" s="14">
        <v>5.31361965165216E-2</v>
      </c>
      <c r="O12" s="14">
        <v>3.6937128180646997E-2</v>
      </c>
      <c r="P12" s="14">
        <v>6.2057865702604E-2</v>
      </c>
      <c r="Q12" s="14">
        <v>4.4346821043179302E-2</v>
      </c>
      <c r="R12" s="14"/>
      <c r="S12" s="14">
        <v>5.2226078340602201E-2</v>
      </c>
      <c r="T12" s="14">
        <v>5.6010206352128999E-2</v>
      </c>
      <c r="U12" s="14">
        <v>2.40396707619903E-2</v>
      </c>
      <c r="V12" s="14">
        <v>3.7596125509173302E-2</v>
      </c>
      <c r="W12" s="14">
        <v>3.7689794513132799E-2</v>
      </c>
      <c r="X12" s="14">
        <v>0.103811723070162</v>
      </c>
      <c r="Y12" s="14">
        <v>4.7514895523331102E-2</v>
      </c>
      <c r="Z12" s="14">
        <v>6.9598507812257696E-2</v>
      </c>
      <c r="AA12" s="14">
        <v>5.5720824787237402E-2</v>
      </c>
      <c r="AB12" s="14">
        <v>3.9838912976616701E-2</v>
      </c>
      <c r="AC12" s="14">
        <v>3.01271076126273E-2</v>
      </c>
      <c r="AD12" s="14">
        <v>0</v>
      </c>
      <c r="AE12" s="14"/>
      <c r="AF12" s="14">
        <v>5.5250022046990602E-2</v>
      </c>
      <c r="AG12" s="14">
        <v>3.9649604460925199E-2</v>
      </c>
      <c r="AH12" s="14">
        <v>6.3984998305941301E-2</v>
      </c>
      <c r="AI12" s="14"/>
      <c r="AJ12" s="14">
        <v>4.8608589961632399E-2</v>
      </c>
      <c r="AK12" s="14">
        <v>5.6124507553956302E-2</v>
      </c>
      <c r="AL12" s="14">
        <v>2.2440548611610399E-2</v>
      </c>
      <c r="AM12" s="14">
        <v>0.13609438145862399</v>
      </c>
      <c r="AN12" s="14">
        <v>6.0427452609568201E-2</v>
      </c>
      <c r="AO12" s="14"/>
      <c r="AP12" s="14">
        <v>5.8241870547650697E-2</v>
      </c>
      <c r="AQ12" s="14">
        <v>4.9466752356705702E-2</v>
      </c>
      <c r="AR12" s="14">
        <v>3.2468319858087E-2</v>
      </c>
      <c r="AS12" s="14"/>
      <c r="AT12" s="14">
        <v>3.45026752648721E-2</v>
      </c>
      <c r="AU12" s="14">
        <v>6.2980667915759805E-2</v>
      </c>
      <c r="AV12" s="14">
        <v>5.68639451933221E-2</v>
      </c>
      <c r="AW12" s="14">
        <v>3.9063461859840498E-2</v>
      </c>
      <c r="AX12" s="14">
        <v>2.59601869125612E-2</v>
      </c>
    </row>
    <row r="13" spans="2:50" x14ac:dyDescent="0.25">
      <c r="B13" s="15" t="s">
        <v>89</v>
      </c>
      <c r="C13" s="14">
        <v>0.35355556719516901</v>
      </c>
      <c r="D13" s="14">
        <v>0.328745391977186</v>
      </c>
      <c r="E13" s="14">
        <v>0.37763642956091398</v>
      </c>
      <c r="F13" s="14"/>
      <c r="G13" s="14">
        <v>0.28724543193743801</v>
      </c>
      <c r="H13" s="14">
        <v>0.31007627491774498</v>
      </c>
      <c r="I13" s="14">
        <v>0.26853327509052599</v>
      </c>
      <c r="J13" s="14">
        <v>0.395281500552847</v>
      </c>
      <c r="K13" s="14">
        <v>0.43533967881534502</v>
      </c>
      <c r="L13" s="14">
        <v>0.41388608694073298</v>
      </c>
      <c r="M13" s="14"/>
      <c r="N13" s="14">
        <v>0.354553901898505</v>
      </c>
      <c r="O13" s="14">
        <v>0.32672155039874901</v>
      </c>
      <c r="P13" s="14">
        <v>0.35863451938853103</v>
      </c>
      <c r="Q13" s="14">
        <v>0.378706861963306</v>
      </c>
      <c r="R13" s="14"/>
      <c r="S13" s="14">
        <v>0.28210039704732398</v>
      </c>
      <c r="T13" s="14">
        <v>0.35757583061058701</v>
      </c>
      <c r="U13" s="14">
        <v>0.348187425122091</v>
      </c>
      <c r="V13" s="14">
        <v>0.388816432669645</v>
      </c>
      <c r="W13" s="14">
        <v>0.35900795452950202</v>
      </c>
      <c r="X13" s="14">
        <v>0.327911727459194</v>
      </c>
      <c r="Y13" s="14">
        <v>0.38651595941585198</v>
      </c>
      <c r="Z13" s="14">
        <v>0.38038385810220798</v>
      </c>
      <c r="AA13" s="14">
        <v>0.32108043174898299</v>
      </c>
      <c r="AB13" s="14">
        <v>0.35359971233479498</v>
      </c>
      <c r="AC13" s="14">
        <v>0.39580164175480897</v>
      </c>
      <c r="AD13" s="14">
        <v>0.56549187014227797</v>
      </c>
      <c r="AE13" s="14"/>
      <c r="AF13" s="14">
        <v>0.35592997260520498</v>
      </c>
      <c r="AG13" s="14">
        <v>0.35073854262842002</v>
      </c>
      <c r="AH13" s="14">
        <v>0.37240726106718702</v>
      </c>
      <c r="AI13" s="14"/>
      <c r="AJ13" s="14">
        <v>0.36045920017974298</v>
      </c>
      <c r="AK13" s="14">
        <v>0.32985713426641</v>
      </c>
      <c r="AL13" s="14">
        <v>0.38673359495561099</v>
      </c>
      <c r="AM13" s="14">
        <v>0.41914765450071001</v>
      </c>
      <c r="AN13" s="14">
        <v>0.347409647216747</v>
      </c>
      <c r="AO13" s="14"/>
      <c r="AP13" s="14">
        <v>0.37318951583298798</v>
      </c>
      <c r="AQ13" s="14">
        <v>0.335832507951288</v>
      </c>
      <c r="AR13" s="14">
        <v>0.36057388355063502</v>
      </c>
      <c r="AS13" s="14"/>
      <c r="AT13" s="14">
        <v>0.400301811261976</v>
      </c>
      <c r="AU13" s="14">
        <v>0.36638828305939097</v>
      </c>
      <c r="AV13" s="14">
        <v>0.32500098123528998</v>
      </c>
      <c r="AW13" s="14">
        <v>0.29050755755226798</v>
      </c>
      <c r="AX13" s="14">
        <v>0.29550197219090502</v>
      </c>
    </row>
    <row r="14" spans="2:50" x14ac:dyDescent="0.25">
      <c r="B14" s="15" t="s">
        <v>90</v>
      </c>
      <c r="C14" s="14">
        <v>0.220226105955524</v>
      </c>
      <c r="D14" s="14">
        <v>0.22251541063194699</v>
      </c>
      <c r="E14" s="14">
        <v>0.218035481622355</v>
      </c>
      <c r="F14" s="14"/>
      <c r="G14" s="14">
        <v>0.19573151422200299</v>
      </c>
      <c r="H14" s="14">
        <v>0.175323934964738</v>
      </c>
      <c r="I14" s="14">
        <v>0.21517792876055</v>
      </c>
      <c r="J14" s="14">
        <v>0.23664345417177299</v>
      </c>
      <c r="K14" s="14">
        <v>0.23212635531077799</v>
      </c>
      <c r="L14" s="14">
        <v>0.256251929078532</v>
      </c>
      <c r="M14" s="14"/>
      <c r="N14" s="14">
        <v>0.26318558537380299</v>
      </c>
      <c r="O14" s="14">
        <v>0.23944621457675599</v>
      </c>
      <c r="P14" s="14">
        <v>0.18308821391944999</v>
      </c>
      <c r="Q14" s="14">
        <v>0.186328293256946</v>
      </c>
      <c r="R14" s="14"/>
      <c r="S14" s="14">
        <v>0.204408128265954</v>
      </c>
      <c r="T14" s="14">
        <v>0.22992838741506899</v>
      </c>
      <c r="U14" s="14">
        <v>0.28375943124948499</v>
      </c>
      <c r="V14" s="14">
        <v>0.232409354082555</v>
      </c>
      <c r="W14" s="14">
        <v>0.18602914946891</v>
      </c>
      <c r="X14" s="14">
        <v>0.21344486101556201</v>
      </c>
      <c r="Y14" s="14">
        <v>0.24988930903168299</v>
      </c>
      <c r="Z14" s="14">
        <v>0.193907434496739</v>
      </c>
      <c r="AA14" s="14">
        <v>0.17254004983176199</v>
      </c>
      <c r="AB14" s="14">
        <v>0.24127096295290201</v>
      </c>
      <c r="AC14" s="14">
        <v>0.25988156904449899</v>
      </c>
      <c r="AD14" s="14">
        <v>0.14812402026906599</v>
      </c>
      <c r="AE14" s="14"/>
      <c r="AF14" s="14">
        <v>0.22929237427511101</v>
      </c>
      <c r="AG14" s="14">
        <v>0.22444553024764399</v>
      </c>
      <c r="AH14" s="14">
        <v>0.19602888923266801</v>
      </c>
      <c r="AI14" s="14"/>
      <c r="AJ14" s="14">
        <v>0.24200288724757499</v>
      </c>
      <c r="AK14" s="14">
        <v>0.20020149731997899</v>
      </c>
      <c r="AL14" s="14">
        <v>0.27072015665691901</v>
      </c>
      <c r="AM14" s="14">
        <v>0.19543429559942099</v>
      </c>
      <c r="AN14" s="14">
        <v>0.23289705332095301</v>
      </c>
      <c r="AO14" s="14"/>
      <c r="AP14" s="14">
        <v>0.22203864130679399</v>
      </c>
      <c r="AQ14" s="14">
        <v>0.205881410128607</v>
      </c>
      <c r="AR14" s="14">
        <v>0.25468387793567199</v>
      </c>
      <c r="AS14" s="14"/>
      <c r="AT14" s="14">
        <v>0.176298758145467</v>
      </c>
      <c r="AU14" s="14">
        <v>0.214726894257804</v>
      </c>
      <c r="AV14" s="14">
        <v>0.26191577711757302</v>
      </c>
      <c r="AW14" s="14">
        <v>0.23559826043155499</v>
      </c>
      <c r="AX14" s="14">
        <v>0.21796122063860399</v>
      </c>
    </row>
    <row r="15" spans="2:50" x14ac:dyDescent="0.25">
      <c r="B15" s="15" t="s">
        <v>91</v>
      </c>
      <c r="C15" s="14">
        <v>0.10864023522534701</v>
      </c>
      <c r="D15" s="14">
        <v>0.12843115725178</v>
      </c>
      <c r="E15" s="14">
        <v>8.9484649412019404E-2</v>
      </c>
      <c r="F15" s="14"/>
      <c r="G15" s="14">
        <v>0.16144549624420099</v>
      </c>
      <c r="H15" s="14">
        <v>0.10510866920518</v>
      </c>
      <c r="I15" s="14">
        <v>0.121355391185796</v>
      </c>
      <c r="J15" s="14">
        <v>0.107948176415482</v>
      </c>
      <c r="K15" s="14">
        <v>6.9786179359549796E-2</v>
      </c>
      <c r="L15" s="14">
        <v>9.25990711703399E-2</v>
      </c>
      <c r="M15" s="14"/>
      <c r="N15" s="14">
        <v>0.103996932092878</v>
      </c>
      <c r="O15" s="14">
        <v>0.125248925043075</v>
      </c>
      <c r="P15" s="14">
        <v>0.11226475210440499</v>
      </c>
      <c r="Q15" s="14">
        <v>9.2303076904003301E-2</v>
      </c>
      <c r="R15" s="14"/>
      <c r="S15" s="14">
        <v>0.12999476992833001</v>
      </c>
      <c r="T15" s="14">
        <v>0.116408254214117</v>
      </c>
      <c r="U15" s="14">
        <v>7.6919154151691302E-2</v>
      </c>
      <c r="V15" s="14">
        <v>0.12079606067852</v>
      </c>
      <c r="W15" s="14">
        <v>0.167975991303872</v>
      </c>
      <c r="X15" s="14">
        <v>6.14588372012667E-2</v>
      </c>
      <c r="Y15" s="14">
        <v>0.108507819699039</v>
      </c>
      <c r="Z15" s="14">
        <v>0.13050664018161401</v>
      </c>
      <c r="AA15" s="14">
        <v>9.6329701460887707E-2</v>
      </c>
      <c r="AB15" s="14">
        <v>0.13307524266170601</v>
      </c>
      <c r="AC15" s="14">
        <v>5.4729814467873797E-2</v>
      </c>
      <c r="AD15" s="14">
        <v>6.0458357965738001E-2</v>
      </c>
      <c r="AE15" s="14"/>
      <c r="AF15" s="14">
        <v>9.3705243336434804E-2</v>
      </c>
      <c r="AG15" s="14">
        <v>0.11792428124934901</v>
      </c>
      <c r="AH15" s="14">
        <v>0.100085398983541</v>
      </c>
      <c r="AI15" s="14"/>
      <c r="AJ15" s="14">
        <v>0.103359464659646</v>
      </c>
      <c r="AK15" s="14">
        <v>0.121719400640943</v>
      </c>
      <c r="AL15" s="14">
        <v>9.79996631741753E-2</v>
      </c>
      <c r="AM15" s="14">
        <v>4.0367661864476899E-2</v>
      </c>
      <c r="AN15" s="14">
        <v>7.2592364091301501E-2</v>
      </c>
      <c r="AO15" s="14"/>
      <c r="AP15" s="14">
        <v>0.10323552977311</v>
      </c>
      <c r="AQ15" s="14">
        <v>0.121307578043575</v>
      </c>
      <c r="AR15" s="14">
        <v>0.10594273624566</v>
      </c>
      <c r="AS15" s="14"/>
      <c r="AT15" s="14">
        <v>0.103206332809139</v>
      </c>
      <c r="AU15" s="14">
        <v>0.112530122590041</v>
      </c>
      <c r="AV15" s="14">
        <v>0.1053069496442</v>
      </c>
      <c r="AW15" s="14">
        <v>0.13272555236668701</v>
      </c>
      <c r="AX15" s="14">
        <v>0.135202407871927</v>
      </c>
    </row>
    <row r="16" spans="2:50" x14ac:dyDescent="0.25">
      <c r="B16" s="15" t="s">
        <v>95</v>
      </c>
      <c r="C16" s="14">
        <v>3.2904370820980598E-2</v>
      </c>
      <c r="D16" s="14">
        <v>4.3321318285991103E-2</v>
      </c>
      <c r="E16" s="14">
        <v>2.3023372747794001E-2</v>
      </c>
      <c r="F16" s="14"/>
      <c r="G16" s="14">
        <v>4.1991563537331897E-2</v>
      </c>
      <c r="H16" s="14">
        <v>6.20678124211222E-2</v>
      </c>
      <c r="I16" s="14">
        <v>4.7296652478920703E-2</v>
      </c>
      <c r="J16" s="14">
        <v>2.18284952597778E-2</v>
      </c>
      <c r="K16" s="14">
        <v>2.0358537516745899E-2</v>
      </c>
      <c r="L16" s="14">
        <v>8.5881730633277208E-3</v>
      </c>
      <c r="M16" s="14"/>
      <c r="N16" s="14">
        <v>2.92114154160923E-2</v>
      </c>
      <c r="O16" s="14">
        <v>2.3992945855629499E-2</v>
      </c>
      <c r="P16" s="14">
        <v>5.0629902355190298E-2</v>
      </c>
      <c r="Q16" s="14">
        <v>3.08265052893947E-2</v>
      </c>
      <c r="R16" s="14"/>
      <c r="S16" s="14">
        <v>5.2008680124164597E-2</v>
      </c>
      <c r="T16" s="14">
        <v>1.73111951909048E-2</v>
      </c>
      <c r="U16" s="14">
        <v>4.6939344991432201E-2</v>
      </c>
      <c r="V16" s="14">
        <v>2.1367267313236099E-2</v>
      </c>
      <c r="W16" s="14">
        <v>3.27796380302703E-2</v>
      </c>
      <c r="X16" s="14">
        <v>4.3471144423839203E-2</v>
      </c>
      <c r="Y16" s="14">
        <v>2.3154795549491802E-2</v>
      </c>
      <c r="Z16" s="14">
        <v>1.9856799579916901E-2</v>
      </c>
      <c r="AA16" s="14">
        <v>3.3957082061626002E-2</v>
      </c>
      <c r="AB16" s="14">
        <v>2.4453845986825901E-2</v>
      </c>
      <c r="AC16" s="14">
        <v>4.75811055364391E-2</v>
      </c>
      <c r="AD16" s="14">
        <v>1.7455770769054701E-2</v>
      </c>
      <c r="AE16" s="14"/>
      <c r="AF16" s="14">
        <v>3.7579199501735702E-2</v>
      </c>
      <c r="AG16" s="14">
        <v>3.6879751236676001E-2</v>
      </c>
      <c r="AH16" s="14">
        <v>1.6022159644164698E-2</v>
      </c>
      <c r="AI16" s="14"/>
      <c r="AJ16" s="14">
        <v>2.72688679822106E-2</v>
      </c>
      <c r="AK16" s="14">
        <v>5.8570146197950299E-2</v>
      </c>
      <c r="AL16" s="14">
        <v>2.82549201736964E-2</v>
      </c>
      <c r="AM16" s="14">
        <v>0</v>
      </c>
      <c r="AN16" s="14">
        <v>1.8454482409443002E-2</v>
      </c>
      <c r="AO16" s="14"/>
      <c r="AP16" s="14">
        <v>2.89284641152599E-2</v>
      </c>
      <c r="AQ16" s="14">
        <v>4.9270788752108899E-2</v>
      </c>
      <c r="AR16" s="14">
        <v>3.3753384545963598E-2</v>
      </c>
      <c r="AS16" s="14"/>
      <c r="AT16" s="14">
        <v>3.2243485745166299E-2</v>
      </c>
      <c r="AU16" s="14">
        <v>2.8811393202049701E-2</v>
      </c>
      <c r="AV16" s="14">
        <v>3.3903434782287398E-2</v>
      </c>
      <c r="AW16" s="14">
        <v>3.5916875324909801E-2</v>
      </c>
      <c r="AX16" s="14">
        <v>4.0533567746783801E-2</v>
      </c>
    </row>
    <row r="17" spans="2:50" x14ac:dyDescent="0.25">
      <c r="B17" s="15" t="s">
        <v>70</v>
      </c>
      <c r="C17" s="23">
        <v>8.2002429909754995E-2</v>
      </c>
      <c r="D17" s="23">
        <v>8.1676083931135596E-2</v>
      </c>
      <c r="E17" s="23">
        <v>8.2155171873105101E-2</v>
      </c>
      <c r="F17" s="23"/>
      <c r="G17" s="23">
        <v>5.7653991026251697E-2</v>
      </c>
      <c r="H17" s="23">
        <v>0.11636333615988501</v>
      </c>
      <c r="I17" s="23">
        <v>8.3287963300870405E-2</v>
      </c>
      <c r="J17" s="23">
        <v>6.3257659475543598E-2</v>
      </c>
      <c r="K17" s="23">
        <v>8.1053812736763306E-2</v>
      </c>
      <c r="L17" s="23">
        <v>8.4795222402449397E-2</v>
      </c>
      <c r="M17" s="23"/>
      <c r="N17" s="23">
        <v>4.0224692009334803E-2</v>
      </c>
      <c r="O17" s="23">
        <v>7.9672182240276404E-2</v>
      </c>
      <c r="P17" s="23">
        <v>9.8325722643499203E-2</v>
      </c>
      <c r="Q17" s="23">
        <v>0.11590714382080999</v>
      </c>
      <c r="R17" s="23"/>
      <c r="S17" s="23">
        <v>7.78353854096068E-2</v>
      </c>
      <c r="T17" s="23">
        <v>8.3362862332218707E-2</v>
      </c>
      <c r="U17" s="23">
        <v>0.114682384816901</v>
      </c>
      <c r="V17" s="23">
        <v>6.1639969907410302E-2</v>
      </c>
      <c r="W17" s="23">
        <v>8.3455438407118998E-2</v>
      </c>
      <c r="X17" s="23">
        <v>8.8744953370315099E-2</v>
      </c>
      <c r="Y17" s="23">
        <v>1.60241017892329E-2</v>
      </c>
      <c r="Z17" s="23">
        <v>5.6124000850930701E-2</v>
      </c>
      <c r="AA17" s="23">
        <v>0.123533422745521</v>
      </c>
      <c r="AB17" s="23">
        <v>7.5998958502633995E-2</v>
      </c>
      <c r="AC17" s="23">
        <v>9.7361258650759105E-2</v>
      </c>
      <c r="AD17" s="23">
        <v>9.5848897570844499E-2</v>
      </c>
      <c r="AE17" s="23"/>
      <c r="AF17" s="23">
        <v>8.1307063443887204E-2</v>
      </c>
      <c r="AG17" s="23">
        <v>7.2155268762819399E-2</v>
      </c>
      <c r="AH17" s="23">
        <v>0.112040624779529</v>
      </c>
      <c r="AI17" s="23"/>
      <c r="AJ17" s="23">
        <v>6.93998597304082E-2</v>
      </c>
      <c r="AK17" s="23">
        <v>6.2661305846165097E-2</v>
      </c>
      <c r="AL17" s="23">
        <v>8.6532085297486599E-2</v>
      </c>
      <c r="AM17" s="23">
        <v>7.4998900275833696E-2</v>
      </c>
      <c r="AN17" s="23">
        <v>0.14269002817054499</v>
      </c>
      <c r="AO17" s="23"/>
      <c r="AP17" s="23">
        <v>6.3376524626306802E-2</v>
      </c>
      <c r="AQ17" s="23">
        <v>6.9192034101485E-2</v>
      </c>
      <c r="AR17" s="23">
        <v>5.47880861245943E-2</v>
      </c>
      <c r="AS17" s="23"/>
      <c r="AT17" s="23">
        <v>0.105463621323919</v>
      </c>
      <c r="AU17" s="23">
        <v>8.6545930882451799E-2</v>
      </c>
      <c r="AV17" s="23">
        <v>5.4095485108861703E-2</v>
      </c>
      <c r="AW17" s="23">
        <v>4.7582844906881597E-2</v>
      </c>
      <c r="AX17" s="23">
        <v>5.5565418857289398E-2</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360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0.29681919851986399</v>
      </c>
      <c r="D9" s="14">
        <v>0.33341319441578299</v>
      </c>
      <c r="E9" s="14">
        <v>0.26024554577238801</v>
      </c>
      <c r="F9" s="14"/>
      <c r="G9" s="14">
        <v>0.31039512324923002</v>
      </c>
      <c r="H9" s="14">
        <v>0.32732881635915501</v>
      </c>
      <c r="I9" s="14">
        <v>0.30877550063360498</v>
      </c>
      <c r="J9" s="14">
        <v>0.27781336517042798</v>
      </c>
      <c r="K9" s="14">
        <v>0.26180883309374697</v>
      </c>
      <c r="L9" s="14">
        <v>0.29185094807379303</v>
      </c>
      <c r="M9" s="14"/>
      <c r="N9" s="14">
        <v>0.29091251242024102</v>
      </c>
      <c r="O9" s="14">
        <v>0.29345672142467899</v>
      </c>
      <c r="P9" s="14">
        <v>0.33349076752225898</v>
      </c>
      <c r="Q9" s="14">
        <v>0.27674151940192099</v>
      </c>
      <c r="R9" s="14"/>
      <c r="S9" s="14">
        <v>0.27989907492062499</v>
      </c>
      <c r="T9" s="14">
        <v>0.28827629492328999</v>
      </c>
      <c r="U9" s="14">
        <v>0.21897413141143399</v>
      </c>
      <c r="V9" s="14">
        <v>0.248592336784979</v>
      </c>
      <c r="W9" s="14">
        <v>0.32371545275318198</v>
      </c>
      <c r="X9" s="14">
        <v>0.33024572909359801</v>
      </c>
      <c r="Y9" s="14">
        <v>0.31395894923203799</v>
      </c>
      <c r="Z9" s="14">
        <v>0.25095725485319098</v>
      </c>
      <c r="AA9" s="14">
        <v>0.33475839995046203</v>
      </c>
      <c r="AB9" s="14">
        <v>0.29753059221543599</v>
      </c>
      <c r="AC9" s="14">
        <v>0.27213947242844999</v>
      </c>
      <c r="AD9" s="14">
        <v>0.51543188877567003</v>
      </c>
      <c r="AE9" s="14"/>
      <c r="AF9" s="14">
        <v>0.30620547896061501</v>
      </c>
      <c r="AG9" s="14">
        <v>0.29774820022850701</v>
      </c>
      <c r="AH9" s="14">
        <v>0.29494278091237702</v>
      </c>
      <c r="AI9" s="14"/>
      <c r="AJ9" s="14" t="s">
        <v>79</v>
      </c>
      <c r="AK9" s="14" t="s">
        <v>79</v>
      </c>
      <c r="AL9" s="14" t="s">
        <v>79</v>
      </c>
      <c r="AM9" s="14" t="s">
        <v>79</v>
      </c>
      <c r="AN9" s="14" t="s">
        <v>79</v>
      </c>
      <c r="AO9" s="14"/>
      <c r="AP9" s="14">
        <v>0.35028068979754401</v>
      </c>
      <c r="AQ9" s="14">
        <v>0.28901479647869899</v>
      </c>
      <c r="AR9" s="14">
        <v>0.28768503540301898</v>
      </c>
      <c r="AS9" s="14"/>
      <c r="AT9" s="14">
        <v>0.28673470940524898</v>
      </c>
      <c r="AU9" s="14">
        <v>0.271178888187112</v>
      </c>
      <c r="AV9" s="14">
        <v>0.312620788966952</v>
      </c>
      <c r="AW9" s="14">
        <v>0.33023648430551</v>
      </c>
      <c r="AX9" s="14">
        <v>0.34884988829295199</v>
      </c>
    </row>
    <row r="10" spans="2:50" ht="45" x14ac:dyDescent="0.25">
      <c r="B10" s="15" t="s">
        <v>347</v>
      </c>
      <c r="C10" s="14">
        <v>0.369207112048407</v>
      </c>
      <c r="D10" s="14">
        <v>0.36742445998773698</v>
      </c>
      <c r="E10" s="14">
        <v>0.36932800826337198</v>
      </c>
      <c r="F10" s="14"/>
      <c r="G10" s="14">
        <v>0.42870640790518499</v>
      </c>
      <c r="H10" s="14">
        <v>0.36518186862707003</v>
      </c>
      <c r="I10" s="14">
        <v>0.38046421156313598</v>
      </c>
      <c r="J10" s="14">
        <v>0.34761720145935199</v>
      </c>
      <c r="K10" s="14">
        <v>0.35631449590164599</v>
      </c>
      <c r="L10" s="14">
        <v>0.34988567734446402</v>
      </c>
      <c r="M10" s="14"/>
      <c r="N10" s="14">
        <v>0.421447348264683</v>
      </c>
      <c r="O10" s="14">
        <v>0.40364260384570999</v>
      </c>
      <c r="P10" s="14">
        <v>0.33310214850888298</v>
      </c>
      <c r="Q10" s="14">
        <v>0.30698731835349402</v>
      </c>
      <c r="R10" s="14"/>
      <c r="S10" s="14">
        <v>0.452062791103925</v>
      </c>
      <c r="T10" s="14">
        <v>0.38113760711452699</v>
      </c>
      <c r="U10" s="14">
        <v>0.39558742346824799</v>
      </c>
      <c r="V10" s="14">
        <v>0.35877659362669001</v>
      </c>
      <c r="W10" s="14">
        <v>0.28168509348187498</v>
      </c>
      <c r="X10" s="14">
        <v>0.34824924805730101</v>
      </c>
      <c r="Y10" s="14">
        <v>0.389976108088537</v>
      </c>
      <c r="Z10" s="14">
        <v>0.38805362643122499</v>
      </c>
      <c r="AA10" s="14">
        <v>0.30393118001928299</v>
      </c>
      <c r="AB10" s="14">
        <v>0.39123509268813</v>
      </c>
      <c r="AC10" s="14">
        <v>0.37594936919310801</v>
      </c>
      <c r="AD10" s="14">
        <v>0.24091950654696201</v>
      </c>
      <c r="AE10" s="14"/>
      <c r="AF10" s="14">
        <v>0.34110330788876098</v>
      </c>
      <c r="AG10" s="14">
        <v>0.39218206236012998</v>
      </c>
      <c r="AH10" s="14">
        <v>0.322846777488067</v>
      </c>
      <c r="AI10" s="14"/>
      <c r="AJ10" s="14" t="s">
        <v>79</v>
      </c>
      <c r="AK10" s="14" t="s">
        <v>79</v>
      </c>
      <c r="AL10" s="14" t="s">
        <v>79</v>
      </c>
      <c r="AM10" s="14" t="s">
        <v>79</v>
      </c>
      <c r="AN10" s="14" t="s">
        <v>79</v>
      </c>
      <c r="AO10" s="14"/>
      <c r="AP10" s="14">
        <v>0.37309409133677301</v>
      </c>
      <c r="AQ10" s="14">
        <v>0.40352243612128802</v>
      </c>
      <c r="AR10" s="14">
        <v>0.39236771194403602</v>
      </c>
      <c r="AS10" s="14"/>
      <c r="AT10" s="14">
        <v>0.345250837523845</v>
      </c>
      <c r="AU10" s="14">
        <v>0.35528475263633202</v>
      </c>
      <c r="AV10" s="14">
        <v>0.41705282863031901</v>
      </c>
      <c r="AW10" s="14">
        <v>0.41302258097733102</v>
      </c>
      <c r="AX10" s="14">
        <v>0.26746986503178299</v>
      </c>
    </row>
    <row r="11" spans="2:50" ht="30" x14ac:dyDescent="0.25">
      <c r="B11" s="15" t="s">
        <v>348</v>
      </c>
      <c r="C11" s="14">
        <v>0.22750599590389201</v>
      </c>
      <c r="D11" s="14">
        <v>0.21341364914586</v>
      </c>
      <c r="E11" s="14">
        <v>0.242976525232598</v>
      </c>
      <c r="F11" s="14"/>
      <c r="G11" s="14">
        <v>0.16918031468917699</v>
      </c>
      <c r="H11" s="14">
        <v>0.183310993684839</v>
      </c>
      <c r="I11" s="14">
        <v>0.20863956206916501</v>
      </c>
      <c r="J11" s="14">
        <v>0.26497524277013601</v>
      </c>
      <c r="K11" s="14">
        <v>0.27792045860470799</v>
      </c>
      <c r="L11" s="14">
        <v>0.253850367693079</v>
      </c>
      <c r="M11" s="14"/>
      <c r="N11" s="14">
        <v>0.22531173979114899</v>
      </c>
      <c r="O11" s="14">
        <v>0.21861819232862101</v>
      </c>
      <c r="P11" s="14">
        <v>0.215990496718103</v>
      </c>
      <c r="Q11" s="14">
        <v>0.24922945094378501</v>
      </c>
      <c r="R11" s="14"/>
      <c r="S11" s="14">
        <v>0.17187898851321001</v>
      </c>
      <c r="T11" s="14">
        <v>0.236221456116114</v>
      </c>
      <c r="U11" s="14">
        <v>0.27995996711550297</v>
      </c>
      <c r="V11" s="14">
        <v>0.26720891528172003</v>
      </c>
      <c r="W11" s="14">
        <v>0.27322600639299899</v>
      </c>
      <c r="X11" s="14">
        <v>0.22368888538308701</v>
      </c>
      <c r="Y11" s="14">
        <v>0.23660703331814001</v>
      </c>
      <c r="Z11" s="14">
        <v>0.23984536025811101</v>
      </c>
      <c r="AA11" s="14">
        <v>0.22357242714860301</v>
      </c>
      <c r="AB11" s="14">
        <v>0.19834481588736499</v>
      </c>
      <c r="AC11" s="14">
        <v>0.23829914622836901</v>
      </c>
      <c r="AD11" s="14">
        <v>0.13995091888810399</v>
      </c>
      <c r="AE11" s="14"/>
      <c r="AF11" s="14">
        <v>0.23971360424639701</v>
      </c>
      <c r="AG11" s="14">
        <v>0.22213209260016001</v>
      </c>
      <c r="AH11" s="14">
        <v>0.23817256054525501</v>
      </c>
      <c r="AI11" s="14"/>
      <c r="AJ11" s="14" t="s">
        <v>79</v>
      </c>
      <c r="AK11" s="14" t="s">
        <v>79</v>
      </c>
      <c r="AL11" s="14" t="s">
        <v>79</v>
      </c>
      <c r="AM11" s="14" t="s">
        <v>79</v>
      </c>
      <c r="AN11" s="14" t="s">
        <v>79</v>
      </c>
      <c r="AO11" s="14"/>
      <c r="AP11" s="14">
        <v>0.20747925901617201</v>
      </c>
      <c r="AQ11" s="14">
        <v>0.21815643977386101</v>
      </c>
      <c r="AR11" s="14">
        <v>0.22878497316236501</v>
      </c>
      <c r="AS11" s="14"/>
      <c r="AT11" s="14">
        <v>0.25254330517678902</v>
      </c>
      <c r="AU11" s="14">
        <v>0.23673831648638</v>
      </c>
      <c r="AV11" s="14">
        <v>0.21278334668540499</v>
      </c>
      <c r="AW11" s="14">
        <v>0.200917056008941</v>
      </c>
      <c r="AX11" s="14">
        <v>0.33412605968174802</v>
      </c>
    </row>
    <row r="12" spans="2:50" x14ac:dyDescent="0.25">
      <c r="B12" s="15" t="s">
        <v>70</v>
      </c>
      <c r="C12" s="23">
        <v>0.106467693527838</v>
      </c>
      <c r="D12" s="23">
        <v>8.5748696450620401E-2</v>
      </c>
      <c r="E12" s="23">
        <v>0.12744992073164099</v>
      </c>
      <c r="F12" s="23"/>
      <c r="G12" s="23">
        <v>9.1718154156407897E-2</v>
      </c>
      <c r="H12" s="23">
        <v>0.124178321328936</v>
      </c>
      <c r="I12" s="23">
        <v>0.102120725734094</v>
      </c>
      <c r="J12" s="23">
        <v>0.109594190600084</v>
      </c>
      <c r="K12" s="23">
        <v>0.103956212399898</v>
      </c>
      <c r="L12" s="23">
        <v>0.10441300688866501</v>
      </c>
      <c r="M12" s="23"/>
      <c r="N12" s="23">
        <v>6.2328399523926201E-2</v>
      </c>
      <c r="O12" s="23">
        <v>8.4282482400990705E-2</v>
      </c>
      <c r="P12" s="23">
        <v>0.117416587250754</v>
      </c>
      <c r="Q12" s="23">
        <v>0.16704171130080001</v>
      </c>
      <c r="R12" s="23"/>
      <c r="S12" s="23">
        <v>9.6159145462239901E-2</v>
      </c>
      <c r="T12" s="23">
        <v>9.4364641846069006E-2</v>
      </c>
      <c r="U12" s="23">
        <v>0.105478478004815</v>
      </c>
      <c r="V12" s="23">
        <v>0.12542215430661099</v>
      </c>
      <c r="W12" s="23">
        <v>0.121373447371943</v>
      </c>
      <c r="X12" s="23">
        <v>9.7816137466013503E-2</v>
      </c>
      <c r="Y12" s="23">
        <v>5.9457909361285803E-2</v>
      </c>
      <c r="Z12" s="23">
        <v>0.12114375845747299</v>
      </c>
      <c r="AA12" s="23">
        <v>0.137737992881653</v>
      </c>
      <c r="AB12" s="23">
        <v>0.112889499209068</v>
      </c>
      <c r="AC12" s="23">
        <v>0.11361201215007299</v>
      </c>
      <c r="AD12" s="23">
        <v>0.103697685789263</v>
      </c>
      <c r="AE12" s="23"/>
      <c r="AF12" s="23">
        <v>0.11297760890422701</v>
      </c>
      <c r="AG12" s="23">
        <v>8.7937644811204099E-2</v>
      </c>
      <c r="AH12" s="23">
        <v>0.14403788105429999</v>
      </c>
      <c r="AI12" s="23"/>
      <c r="AJ12" s="23" t="s">
        <v>79</v>
      </c>
      <c r="AK12" s="23" t="s">
        <v>79</v>
      </c>
      <c r="AL12" s="23" t="s">
        <v>79</v>
      </c>
      <c r="AM12" s="23" t="s">
        <v>79</v>
      </c>
      <c r="AN12" s="23" t="s">
        <v>79</v>
      </c>
      <c r="AO12" s="23"/>
      <c r="AP12" s="23">
        <v>6.9145959849510705E-2</v>
      </c>
      <c r="AQ12" s="23">
        <v>8.9306327626152399E-2</v>
      </c>
      <c r="AR12" s="23">
        <v>9.1162279490579506E-2</v>
      </c>
      <c r="AS12" s="23"/>
      <c r="AT12" s="23">
        <v>0.115471147894117</v>
      </c>
      <c r="AU12" s="23">
        <v>0.13679804269017701</v>
      </c>
      <c r="AV12" s="23">
        <v>5.7543035717323901E-2</v>
      </c>
      <c r="AW12" s="23">
        <v>5.5823878708218401E-2</v>
      </c>
      <c r="AX12" s="23">
        <v>4.9554186993516998E-2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X15"/>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363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361</v>
      </c>
      <c r="C9" s="14">
        <v>0.76716515770171401</v>
      </c>
      <c r="D9" s="14">
        <v>0.75554754114060896</v>
      </c>
      <c r="E9" s="14">
        <v>0.78077240213481502</v>
      </c>
      <c r="F9" s="14"/>
      <c r="G9" s="14">
        <v>0.72068466989265101</v>
      </c>
      <c r="H9" s="14">
        <v>0.72461532079520796</v>
      </c>
      <c r="I9" s="14">
        <v>0.72133631629462103</v>
      </c>
      <c r="J9" s="14">
        <v>0.75976301057865303</v>
      </c>
      <c r="K9" s="14">
        <v>0.85574816606527604</v>
      </c>
      <c r="L9" s="14">
        <v>0.81703177544079997</v>
      </c>
      <c r="M9" s="14"/>
      <c r="N9" s="14">
        <v>0.73887248369620395</v>
      </c>
      <c r="O9" s="14">
        <v>0.77714244639502705</v>
      </c>
      <c r="P9" s="14">
        <v>0.77744431736348096</v>
      </c>
      <c r="Q9" s="14">
        <v>0.77652126322659998</v>
      </c>
      <c r="R9" s="14"/>
      <c r="S9" s="14">
        <v>0.72058935464296103</v>
      </c>
      <c r="T9" s="14">
        <v>0.83567481134264399</v>
      </c>
      <c r="U9" s="14">
        <v>0.79347667050183102</v>
      </c>
      <c r="V9" s="14">
        <v>0.81503846168550598</v>
      </c>
      <c r="W9" s="14">
        <v>0.804519380277255</v>
      </c>
      <c r="X9" s="14">
        <v>0.71786222502736596</v>
      </c>
      <c r="Y9" s="14">
        <v>0.74881733715258403</v>
      </c>
      <c r="Z9" s="14">
        <v>0.75750056237416996</v>
      </c>
      <c r="AA9" s="14">
        <v>0.70032053955534301</v>
      </c>
      <c r="AB9" s="14">
        <v>0.76470291880476504</v>
      </c>
      <c r="AC9" s="14">
        <v>0.80834659712319601</v>
      </c>
      <c r="AD9" s="14">
        <v>0.78126816114988296</v>
      </c>
      <c r="AE9" s="14"/>
      <c r="AF9" s="14">
        <v>0.80413203716548998</v>
      </c>
      <c r="AG9" s="14">
        <v>0.74851092640031802</v>
      </c>
      <c r="AH9" s="14">
        <v>0.75488303249431499</v>
      </c>
      <c r="AI9" s="14"/>
      <c r="AJ9" s="14" t="s">
        <v>79</v>
      </c>
      <c r="AK9" s="14" t="s">
        <v>79</v>
      </c>
      <c r="AL9" s="14" t="s">
        <v>79</v>
      </c>
      <c r="AM9" s="14" t="s">
        <v>79</v>
      </c>
      <c r="AN9" s="14" t="s">
        <v>79</v>
      </c>
      <c r="AO9" s="14"/>
      <c r="AP9" s="14">
        <v>0.80658651849271201</v>
      </c>
      <c r="AQ9" s="14">
        <v>0.72904994137800205</v>
      </c>
      <c r="AR9" s="14">
        <v>0.72277319252174899</v>
      </c>
      <c r="AS9" s="14"/>
      <c r="AT9" s="14">
        <v>0.81802147483668597</v>
      </c>
      <c r="AU9" s="14">
        <v>0.79586050628532101</v>
      </c>
      <c r="AV9" s="14">
        <v>0.72710217497187501</v>
      </c>
      <c r="AW9" s="14">
        <v>0.68162248472361597</v>
      </c>
      <c r="AX9" s="14">
        <v>0.69374480248477799</v>
      </c>
    </row>
    <row r="10" spans="2:50" x14ac:dyDescent="0.25">
      <c r="B10" s="15" t="s">
        <v>362</v>
      </c>
      <c r="C10" s="23">
        <v>0.23283484229828599</v>
      </c>
      <c r="D10" s="23">
        <v>0.24445245885939099</v>
      </c>
      <c r="E10" s="23">
        <v>0.219227597865185</v>
      </c>
      <c r="F10" s="23"/>
      <c r="G10" s="23">
        <v>0.27931533010734899</v>
      </c>
      <c r="H10" s="23">
        <v>0.27538467920479198</v>
      </c>
      <c r="I10" s="23">
        <v>0.27866368370537897</v>
      </c>
      <c r="J10" s="23">
        <v>0.240236989421347</v>
      </c>
      <c r="K10" s="23">
        <v>0.14425183393472399</v>
      </c>
      <c r="L10" s="23">
        <v>0.1829682245592</v>
      </c>
      <c r="M10" s="23"/>
      <c r="N10" s="23">
        <v>0.26112751630379599</v>
      </c>
      <c r="O10" s="23">
        <v>0.222857553604973</v>
      </c>
      <c r="P10" s="23">
        <v>0.22255568263651901</v>
      </c>
      <c r="Q10" s="23">
        <v>0.22347873677339999</v>
      </c>
      <c r="R10" s="23"/>
      <c r="S10" s="23">
        <v>0.27941064535703902</v>
      </c>
      <c r="T10" s="23">
        <v>0.16432518865735601</v>
      </c>
      <c r="U10" s="23">
        <v>0.20652332949816901</v>
      </c>
      <c r="V10" s="23">
        <v>0.18496153831449499</v>
      </c>
      <c r="W10" s="23">
        <v>0.195480619722745</v>
      </c>
      <c r="X10" s="23">
        <v>0.28213777497263298</v>
      </c>
      <c r="Y10" s="23">
        <v>0.25118266284741603</v>
      </c>
      <c r="Z10" s="23">
        <v>0.24249943762583001</v>
      </c>
      <c r="AA10" s="23">
        <v>0.29967946044465699</v>
      </c>
      <c r="AB10" s="23">
        <v>0.23529708119523501</v>
      </c>
      <c r="AC10" s="23">
        <v>0.19165340287680399</v>
      </c>
      <c r="AD10" s="23">
        <v>0.21873183885011699</v>
      </c>
      <c r="AE10" s="23"/>
      <c r="AF10" s="23">
        <v>0.19586796283451</v>
      </c>
      <c r="AG10" s="23">
        <v>0.25148907359968198</v>
      </c>
      <c r="AH10" s="23">
        <v>0.24511696750568501</v>
      </c>
      <c r="AI10" s="23"/>
      <c r="AJ10" s="23" t="s">
        <v>79</v>
      </c>
      <c r="AK10" s="23" t="s">
        <v>79</v>
      </c>
      <c r="AL10" s="23" t="s">
        <v>79</v>
      </c>
      <c r="AM10" s="23" t="s">
        <v>79</v>
      </c>
      <c r="AN10" s="23" t="s">
        <v>79</v>
      </c>
      <c r="AO10" s="23"/>
      <c r="AP10" s="23">
        <v>0.19341348150728799</v>
      </c>
      <c r="AQ10" s="23">
        <v>0.270950058621998</v>
      </c>
      <c r="AR10" s="23">
        <v>0.27722680747825101</v>
      </c>
      <c r="AS10" s="23"/>
      <c r="AT10" s="23">
        <v>0.181978525163314</v>
      </c>
      <c r="AU10" s="23">
        <v>0.20413949371467899</v>
      </c>
      <c r="AV10" s="23">
        <v>0.27289782502812499</v>
      </c>
      <c r="AW10" s="23">
        <v>0.31837751527638403</v>
      </c>
      <c r="AX10" s="23">
        <v>0.30625519751522301</v>
      </c>
    </row>
    <row r="11" spans="2:50" x14ac:dyDescent="0.25">
      <c r="B11" s="16"/>
    </row>
    <row r="12" spans="2:50" x14ac:dyDescent="0.25">
      <c r="B12" t="s">
        <v>75</v>
      </c>
    </row>
    <row r="13" spans="2:50" x14ac:dyDescent="0.25">
      <c r="B13" t="s">
        <v>76</v>
      </c>
    </row>
    <row r="15" spans="2:50" x14ac:dyDescent="0.25">
      <c r="B15"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G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7" width="20.7109375" customWidth="1"/>
  </cols>
  <sheetData>
    <row r="2" spans="2:7" ht="39.950000000000003" customHeight="1" x14ac:dyDescent="0.25">
      <c r="D2" s="34" t="s">
        <v>368</v>
      </c>
      <c r="E2" s="30"/>
      <c r="F2" s="30"/>
      <c r="G2" s="30"/>
    </row>
    <row r="6" spans="2:7" ht="50.1" customHeight="1" x14ac:dyDescent="0.25">
      <c r="B6" s="17" t="s">
        <v>14</v>
      </c>
      <c r="C6" s="17" t="s">
        <v>135</v>
      </c>
      <c r="D6" s="17" t="s">
        <v>138</v>
      </c>
      <c r="E6" s="17" t="s">
        <v>364</v>
      </c>
      <c r="F6" s="17" t="s">
        <v>365</v>
      </c>
    </row>
    <row r="7" spans="2:7" ht="30" x14ac:dyDescent="0.25">
      <c r="B7" s="15" t="s">
        <v>366</v>
      </c>
      <c r="C7" s="14">
        <v>0.64654438419029803</v>
      </c>
      <c r="D7" s="14">
        <v>0.51299052331181105</v>
      </c>
      <c r="E7" s="14">
        <v>0.54629957198024903</v>
      </c>
      <c r="F7" s="14">
        <v>0.58880857134042197</v>
      </c>
    </row>
    <row r="8" spans="2:7" ht="30" x14ac:dyDescent="0.25">
      <c r="B8" s="15" t="s">
        <v>367</v>
      </c>
      <c r="C8" s="14">
        <v>0.23175854362130399</v>
      </c>
      <c r="D8" s="14">
        <v>0.35548092061136199</v>
      </c>
      <c r="E8" s="14">
        <v>0.30996865477594199</v>
      </c>
      <c r="F8" s="14">
        <v>0.28186093355910402</v>
      </c>
    </row>
    <row r="9" spans="2:7" x14ac:dyDescent="0.25">
      <c r="B9" s="15" t="s">
        <v>70</v>
      </c>
      <c r="C9" s="14">
        <v>0.121697072188398</v>
      </c>
      <c r="D9" s="14">
        <v>0.13152855607682601</v>
      </c>
      <c r="E9" s="14">
        <v>0.14373177324380901</v>
      </c>
      <c r="F9" s="14">
        <v>0.12933049510047401</v>
      </c>
    </row>
    <row r="10" spans="2:7" x14ac:dyDescent="0.25">
      <c r="B10" s="16"/>
      <c r="C10" s="16"/>
      <c r="D10" s="16"/>
      <c r="E10" s="16"/>
      <c r="F10" s="16"/>
    </row>
    <row r="11" spans="2:7" x14ac:dyDescent="0.25">
      <c r="B11" t="s">
        <v>75</v>
      </c>
    </row>
    <row r="12" spans="2:7" x14ac:dyDescent="0.25">
      <c r="B12" t="s">
        <v>76</v>
      </c>
    </row>
    <row r="16" spans="2:7" x14ac:dyDescent="0.25">
      <c r="B16"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369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366</v>
      </c>
      <c r="C9" s="14">
        <v>0.64654438419029803</v>
      </c>
      <c r="D9" s="14">
        <v>0.62682968507705805</v>
      </c>
      <c r="E9" s="14">
        <v>0.66299337683331105</v>
      </c>
      <c r="F9" s="14"/>
      <c r="G9" s="14">
        <v>0.74855310399809405</v>
      </c>
      <c r="H9" s="14">
        <v>0.66821312254545995</v>
      </c>
      <c r="I9" s="14">
        <v>0.61409524011384398</v>
      </c>
      <c r="J9" s="14">
        <v>0.67622831040550302</v>
      </c>
      <c r="K9" s="14">
        <v>0.60252664563140101</v>
      </c>
      <c r="L9" s="14">
        <v>0.59247551496809203</v>
      </c>
      <c r="M9" s="14"/>
      <c r="N9" s="14">
        <v>0.65173147580064805</v>
      </c>
      <c r="O9" s="14">
        <v>0.68466915243426996</v>
      </c>
      <c r="P9" s="14">
        <v>0.60993934015436801</v>
      </c>
      <c r="Q9" s="14">
        <v>0.63532473970770498</v>
      </c>
      <c r="R9" s="14"/>
      <c r="S9" s="14">
        <v>0.67787704702712404</v>
      </c>
      <c r="T9" s="14">
        <v>0.63006348022354897</v>
      </c>
      <c r="U9" s="14">
        <v>0.58153724119421302</v>
      </c>
      <c r="V9" s="14">
        <v>0.67115846009222602</v>
      </c>
      <c r="W9" s="14">
        <v>0.64796118325803498</v>
      </c>
      <c r="X9" s="14">
        <v>0.56674084726842</v>
      </c>
      <c r="Y9" s="14">
        <v>0.70038166002114199</v>
      </c>
      <c r="Z9" s="14">
        <v>0.64634910192200101</v>
      </c>
      <c r="AA9" s="14">
        <v>0.62359168139537902</v>
      </c>
      <c r="AB9" s="14">
        <v>0.67022643520707403</v>
      </c>
      <c r="AC9" s="14">
        <v>0.64700780989100504</v>
      </c>
      <c r="AD9" s="14">
        <v>0.77476165985674295</v>
      </c>
      <c r="AE9" s="14"/>
      <c r="AF9" s="14">
        <v>0.65300077969513404</v>
      </c>
      <c r="AG9" s="14">
        <v>0.63167140082788498</v>
      </c>
      <c r="AH9" s="14">
        <v>0.60303084057092304</v>
      </c>
      <c r="AI9" s="14"/>
      <c r="AJ9" s="14" t="s">
        <v>79</v>
      </c>
      <c r="AK9" s="14" t="s">
        <v>79</v>
      </c>
      <c r="AL9" s="14" t="s">
        <v>79</v>
      </c>
      <c r="AM9" s="14" t="s">
        <v>79</v>
      </c>
      <c r="AN9" s="14" t="s">
        <v>79</v>
      </c>
      <c r="AO9" s="14"/>
      <c r="AP9" s="14">
        <v>0.63312428599161696</v>
      </c>
      <c r="AQ9" s="14">
        <v>0.66954586562809304</v>
      </c>
      <c r="AR9" s="14">
        <v>0.69673078715715497</v>
      </c>
      <c r="AS9" s="14"/>
      <c r="AT9" s="14">
        <v>0.66519288102568597</v>
      </c>
      <c r="AU9" s="14">
        <v>0.62192822994498997</v>
      </c>
      <c r="AV9" s="14">
        <v>0.66629908967715801</v>
      </c>
      <c r="AW9" s="14">
        <v>0.65244480288251805</v>
      </c>
      <c r="AX9" s="14">
        <v>0.57703999000825301</v>
      </c>
    </row>
    <row r="10" spans="2:50" ht="30" x14ac:dyDescent="0.25">
      <c r="B10" s="15" t="s">
        <v>367</v>
      </c>
      <c r="C10" s="14">
        <v>0.23175854362130399</v>
      </c>
      <c r="D10" s="14">
        <v>0.25344549514292403</v>
      </c>
      <c r="E10" s="14">
        <v>0.21244965294846599</v>
      </c>
      <c r="F10" s="14"/>
      <c r="G10" s="14">
        <v>0.175259507701819</v>
      </c>
      <c r="H10" s="14">
        <v>0.217260741547843</v>
      </c>
      <c r="I10" s="14">
        <v>0.25766172897656098</v>
      </c>
      <c r="J10" s="14">
        <v>0.198791116989463</v>
      </c>
      <c r="K10" s="14">
        <v>0.25199325202102901</v>
      </c>
      <c r="L10" s="14">
        <v>0.27350618855894399</v>
      </c>
      <c r="M10" s="14"/>
      <c r="N10" s="14">
        <v>0.24307702818726701</v>
      </c>
      <c r="O10" s="14">
        <v>0.22262141428746701</v>
      </c>
      <c r="P10" s="14">
        <v>0.25960634384893899</v>
      </c>
      <c r="Q10" s="14">
        <v>0.20169631706531799</v>
      </c>
      <c r="R10" s="14"/>
      <c r="S10" s="14">
        <v>0.21775016387694199</v>
      </c>
      <c r="T10" s="14">
        <v>0.226456657359419</v>
      </c>
      <c r="U10" s="14">
        <v>0.26977222881323998</v>
      </c>
      <c r="V10" s="14">
        <v>0.214572112335289</v>
      </c>
      <c r="W10" s="14">
        <v>0.21616670800448301</v>
      </c>
      <c r="X10" s="14">
        <v>0.25916101105155098</v>
      </c>
      <c r="Y10" s="14">
        <v>0.22922068141579299</v>
      </c>
      <c r="Z10" s="14">
        <v>0.24897439530385099</v>
      </c>
      <c r="AA10" s="14">
        <v>0.22247902016456</v>
      </c>
      <c r="AB10" s="14">
        <v>0.23611149179881399</v>
      </c>
      <c r="AC10" s="14">
        <v>0.26481432887319001</v>
      </c>
      <c r="AD10" s="14">
        <v>0.17429950569556299</v>
      </c>
      <c r="AE10" s="14"/>
      <c r="AF10" s="14">
        <v>0.235392760374773</v>
      </c>
      <c r="AG10" s="14">
        <v>0.24881864064113901</v>
      </c>
      <c r="AH10" s="14">
        <v>0.20870862716670399</v>
      </c>
      <c r="AI10" s="14"/>
      <c r="AJ10" s="14" t="s">
        <v>79</v>
      </c>
      <c r="AK10" s="14" t="s">
        <v>79</v>
      </c>
      <c r="AL10" s="14" t="s">
        <v>79</v>
      </c>
      <c r="AM10" s="14" t="s">
        <v>79</v>
      </c>
      <c r="AN10" s="14" t="s">
        <v>79</v>
      </c>
      <c r="AO10" s="14"/>
      <c r="AP10" s="14">
        <v>0.25593634645619801</v>
      </c>
      <c r="AQ10" s="14">
        <v>0.24283630579929799</v>
      </c>
      <c r="AR10" s="14">
        <v>0.20302842405288299</v>
      </c>
      <c r="AS10" s="14"/>
      <c r="AT10" s="14">
        <v>0.20109238795635501</v>
      </c>
      <c r="AU10" s="14">
        <v>0.239762999874748</v>
      </c>
      <c r="AV10" s="14">
        <v>0.25283320601342102</v>
      </c>
      <c r="AW10" s="14">
        <v>0.25862254333978302</v>
      </c>
      <c r="AX10" s="14">
        <v>0.27518449376383303</v>
      </c>
    </row>
    <row r="11" spans="2:50" x14ac:dyDescent="0.25">
      <c r="B11" s="15" t="s">
        <v>70</v>
      </c>
      <c r="C11" s="23">
        <v>0.121697072188398</v>
      </c>
      <c r="D11" s="23">
        <v>0.119724819780019</v>
      </c>
      <c r="E11" s="23">
        <v>0.124556970218223</v>
      </c>
      <c r="F11" s="23"/>
      <c r="G11" s="23">
        <v>7.6187388300087006E-2</v>
      </c>
      <c r="H11" s="23">
        <v>0.114526135906697</v>
      </c>
      <c r="I11" s="23">
        <v>0.12824303090959499</v>
      </c>
      <c r="J11" s="23">
        <v>0.12498057260503399</v>
      </c>
      <c r="K11" s="23">
        <v>0.145480102347569</v>
      </c>
      <c r="L11" s="23">
        <v>0.13401829647296401</v>
      </c>
      <c r="M11" s="23"/>
      <c r="N11" s="23">
        <v>0.105191496012085</v>
      </c>
      <c r="O11" s="23">
        <v>9.2709433278262907E-2</v>
      </c>
      <c r="P11" s="23">
        <v>0.13045431599669299</v>
      </c>
      <c r="Q11" s="23">
        <v>0.16297894322697701</v>
      </c>
      <c r="R11" s="23"/>
      <c r="S11" s="23">
        <v>0.104372789095934</v>
      </c>
      <c r="T11" s="23">
        <v>0.14347986241703201</v>
      </c>
      <c r="U11" s="23">
        <v>0.148690529992547</v>
      </c>
      <c r="V11" s="23">
        <v>0.114269427572486</v>
      </c>
      <c r="W11" s="23">
        <v>0.13587210873748201</v>
      </c>
      <c r="X11" s="23">
        <v>0.17409814168002999</v>
      </c>
      <c r="Y11" s="23">
        <v>7.0397658563064805E-2</v>
      </c>
      <c r="Z11" s="23">
        <v>0.104676502774147</v>
      </c>
      <c r="AA11" s="23">
        <v>0.15392929844006001</v>
      </c>
      <c r="AB11" s="23">
        <v>9.3662072994112194E-2</v>
      </c>
      <c r="AC11" s="23">
        <v>8.8177861235805205E-2</v>
      </c>
      <c r="AD11" s="23">
        <v>5.0938834447694002E-2</v>
      </c>
      <c r="AE11" s="23"/>
      <c r="AF11" s="23">
        <v>0.11160645993009299</v>
      </c>
      <c r="AG11" s="23">
        <v>0.119509958530976</v>
      </c>
      <c r="AH11" s="23">
        <v>0.18826053226237299</v>
      </c>
      <c r="AI11" s="23"/>
      <c r="AJ11" s="23" t="s">
        <v>79</v>
      </c>
      <c r="AK11" s="23" t="s">
        <v>79</v>
      </c>
      <c r="AL11" s="23" t="s">
        <v>79</v>
      </c>
      <c r="AM11" s="23" t="s">
        <v>79</v>
      </c>
      <c r="AN11" s="23" t="s">
        <v>79</v>
      </c>
      <c r="AO11" s="23"/>
      <c r="AP11" s="23">
        <v>0.110939367552185</v>
      </c>
      <c r="AQ11" s="23">
        <v>8.76178285726089E-2</v>
      </c>
      <c r="AR11" s="23">
        <v>0.100240788789962</v>
      </c>
      <c r="AS11" s="23"/>
      <c r="AT11" s="23">
        <v>0.133714731017959</v>
      </c>
      <c r="AU11" s="23">
        <v>0.138308770180262</v>
      </c>
      <c r="AV11" s="23">
        <v>8.0867704309421098E-2</v>
      </c>
      <c r="AW11" s="23">
        <v>8.89326537776991E-2</v>
      </c>
      <c r="AX11" s="23">
        <v>0.14777551622791499</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370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366</v>
      </c>
      <c r="C9" s="14">
        <v>0.51299052331181105</v>
      </c>
      <c r="D9" s="14">
        <v>0.51947473524630094</v>
      </c>
      <c r="E9" s="14">
        <v>0.50637124911086795</v>
      </c>
      <c r="F9" s="14"/>
      <c r="G9" s="14">
        <v>0.63762031432484201</v>
      </c>
      <c r="H9" s="14">
        <v>0.56376219295977403</v>
      </c>
      <c r="I9" s="14">
        <v>0.493635041448722</v>
      </c>
      <c r="J9" s="14">
        <v>0.49271149777656897</v>
      </c>
      <c r="K9" s="14">
        <v>0.493416776012081</v>
      </c>
      <c r="L9" s="14">
        <v>0.43350431980656001</v>
      </c>
      <c r="M9" s="14"/>
      <c r="N9" s="14">
        <v>0.53872045780071298</v>
      </c>
      <c r="O9" s="14">
        <v>0.52284760388123197</v>
      </c>
      <c r="P9" s="14">
        <v>0.475867374499228</v>
      </c>
      <c r="Q9" s="14">
        <v>0.50986140105517397</v>
      </c>
      <c r="R9" s="14"/>
      <c r="S9" s="14">
        <v>0.58144870723507103</v>
      </c>
      <c r="T9" s="14">
        <v>0.466786383417018</v>
      </c>
      <c r="U9" s="14">
        <v>0.43404779926304299</v>
      </c>
      <c r="V9" s="14">
        <v>0.55721583108767603</v>
      </c>
      <c r="W9" s="14">
        <v>0.49239493341171803</v>
      </c>
      <c r="X9" s="14">
        <v>0.45883002612477702</v>
      </c>
      <c r="Y9" s="14">
        <v>0.553499405029515</v>
      </c>
      <c r="Z9" s="14">
        <v>0.49486347083729798</v>
      </c>
      <c r="AA9" s="14">
        <v>0.54752376279614001</v>
      </c>
      <c r="AB9" s="14">
        <v>0.53756586982934995</v>
      </c>
      <c r="AC9" s="14">
        <v>0.53427620890748595</v>
      </c>
      <c r="AD9" s="14">
        <v>0.36240785900167199</v>
      </c>
      <c r="AE9" s="14"/>
      <c r="AF9" s="14">
        <v>0.49596613239446802</v>
      </c>
      <c r="AG9" s="14">
        <v>0.50609570706839102</v>
      </c>
      <c r="AH9" s="14">
        <v>0.51892217946705599</v>
      </c>
      <c r="AI9" s="14"/>
      <c r="AJ9" s="14" t="s">
        <v>79</v>
      </c>
      <c r="AK9" s="14" t="s">
        <v>79</v>
      </c>
      <c r="AL9" s="14" t="s">
        <v>79</v>
      </c>
      <c r="AM9" s="14" t="s">
        <v>79</v>
      </c>
      <c r="AN9" s="14" t="s">
        <v>79</v>
      </c>
      <c r="AO9" s="14"/>
      <c r="AP9" s="14">
        <v>0.54482430702082696</v>
      </c>
      <c r="AQ9" s="14">
        <v>0.57023246163771901</v>
      </c>
      <c r="AR9" s="14">
        <v>0.53739117511357704</v>
      </c>
      <c r="AS9" s="14"/>
      <c r="AT9" s="14">
        <v>0.49615484508464303</v>
      </c>
      <c r="AU9" s="14">
        <v>0.49604219785958498</v>
      </c>
      <c r="AV9" s="14">
        <v>0.55318531659786296</v>
      </c>
      <c r="AW9" s="14">
        <v>0.56650099090415196</v>
      </c>
      <c r="AX9" s="14">
        <v>0.56425056113689898</v>
      </c>
    </row>
    <row r="10" spans="2:50" ht="30" x14ac:dyDescent="0.25">
      <c r="B10" s="15" t="s">
        <v>367</v>
      </c>
      <c r="C10" s="14">
        <v>0.35548092061136199</v>
      </c>
      <c r="D10" s="14">
        <v>0.34873840557776098</v>
      </c>
      <c r="E10" s="14">
        <v>0.36133455161456701</v>
      </c>
      <c r="F10" s="14"/>
      <c r="G10" s="14">
        <v>0.30124548948518498</v>
      </c>
      <c r="H10" s="14">
        <v>0.291805125623399</v>
      </c>
      <c r="I10" s="14">
        <v>0.36834640885307302</v>
      </c>
      <c r="J10" s="14">
        <v>0.36172583013314402</v>
      </c>
      <c r="K10" s="14">
        <v>0.372035693365727</v>
      </c>
      <c r="L10" s="14">
        <v>0.41734905816831802</v>
      </c>
      <c r="M10" s="14"/>
      <c r="N10" s="14">
        <v>0.35947452849824602</v>
      </c>
      <c r="O10" s="14">
        <v>0.35277371677208402</v>
      </c>
      <c r="P10" s="14">
        <v>0.38715313396272899</v>
      </c>
      <c r="Q10" s="14">
        <v>0.32425204051859902</v>
      </c>
      <c r="R10" s="14"/>
      <c r="S10" s="14">
        <v>0.28736532999354097</v>
      </c>
      <c r="T10" s="14">
        <v>0.39720862340229601</v>
      </c>
      <c r="U10" s="14">
        <v>0.406999782704838</v>
      </c>
      <c r="V10" s="14">
        <v>0.30726568347468902</v>
      </c>
      <c r="W10" s="14">
        <v>0.38573366053217201</v>
      </c>
      <c r="X10" s="14">
        <v>0.37838605639997303</v>
      </c>
      <c r="Y10" s="14">
        <v>0.357873024946398</v>
      </c>
      <c r="Z10" s="14">
        <v>0.39892693142249602</v>
      </c>
      <c r="AA10" s="14">
        <v>0.314370352121422</v>
      </c>
      <c r="AB10" s="14">
        <v>0.33967979012085803</v>
      </c>
      <c r="AC10" s="14">
        <v>0.39088587305021699</v>
      </c>
      <c r="AD10" s="14">
        <v>0.43518938961237702</v>
      </c>
      <c r="AE10" s="14"/>
      <c r="AF10" s="14">
        <v>0.38340478241423698</v>
      </c>
      <c r="AG10" s="14">
        <v>0.355890259483849</v>
      </c>
      <c r="AH10" s="14">
        <v>0.299741559336418</v>
      </c>
      <c r="AI10" s="14"/>
      <c r="AJ10" s="14" t="s">
        <v>79</v>
      </c>
      <c r="AK10" s="14" t="s">
        <v>79</v>
      </c>
      <c r="AL10" s="14" t="s">
        <v>79</v>
      </c>
      <c r="AM10" s="14" t="s">
        <v>79</v>
      </c>
      <c r="AN10" s="14" t="s">
        <v>79</v>
      </c>
      <c r="AO10" s="14"/>
      <c r="AP10" s="14">
        <v>0.35622821340041699</v>
      </c>
      <c r="AQ10" s="14">
        <v>0.331072910318572</v>
      </c>
      <c r="AR10" s="14">
        <v>0.34947104041781901</v>
      </c>
      <c r="AS10" s="14"/>
      <c r="AT10" s="14">
        <v>0.37207432156075798</v>
      </c>
      <c r="AU10" s="14">
        <v>0.370823841173614</v>
      </c>
      <c r="AV10" s="14">
        <v>0.33473968562269701</v>
      </c>
      <c r="AW10" s="14">
        <v>0.34968750383068697</v>
      </c>
      <c r="AX10" s="14">
        <v>0.29483654275619497</v>
      </c>
    </row>
    <row r="11" spans="2:50" x14ac:dyDescent="0.25">
      <c r="B11" s="15" t="s">
        <v>70</v>
      </c>
      <c r="C11" s="23">
        <v>0.13152855607682601</v>
      </c>
      <c r="D11" s="23">
        <v>0.13178685917593699</v>
      </c>
      <c r="E11" s="23">
        <v>0.13229419927456501</v>
      </c>
      <c r="F11" s="23"/>
      <c r="G11" s="23">
        <v>6.1134196189973303E-2</v>
      </c>
      <c r="H11" s="23">
        <v>0.144432681416826</v>
      </c>
      <c r="I11" s="23">
        <v>0.13801854969820501</v>
      </c>
      <c r="J11" s="23">
        <v>0.145562672090287</v>
      </c>
      <c r="K11" s="23">
        <v>0.13454753062219199</v>
      </c>
      <c r="L11" s="23">
        <v>0.14914662202512199</v>
      </c>
      <c r="M11" s="23"/>
      <c r="N11" s="23">
        <v>0.10180501370104</v>
      </c>
      <c r="O11" s="23">
        <v>0.12437867934668401</v>
      </c>
      <c r="P11" s="23">
        <v>0.13697949153804301</v>
      </c>
      <c r="Q11" s="23">
        <v>0.16588655842622699</v>
      </c>
      <c r="R11" s="23"/>
      <c r="S11" s="23">
        <v>0.131185962771388</v>
      </c>
      <c r="T11" s="23">
        <v>0.13600499318068601</v>
      </c>
      <c r="U11" s="23">
        <v>0.15895241803211899</v>
      </c>
      <c r="V11" s="23">
        <v>0.13551848543763501</v>
      </c>
      <c r="W11" s="23">
        <v>0.12187140605610999</v>
      </c>
      <c r="X11" s="23">
        <v>0.16278391747525101</v>
      </c>
      <c r="Y11" s="23">
        <v>8.8627570024086305E-2</v>
      </c>
      <c r="Z11" s="23">
        <v>0.106209597740206</v>
      </c>
      <c r="AA11" s="23">
        <v>0.13810588508243801</v>
      </c>
      <c r="AB11" s="23">
        <v>0.12275434004979301</v>
      </c>
      <c r="AC11" s="23">
        <v>7.4837918042297405E-2</v>
      </c>
      <c r="AD11" s="23">
        <v>0.20240275138595101</v>
      </c>
      <c r="AE11" s="23"/>
      <c r="AF11" s="23">
        <v>0.120629085191295</v>
      </c>
      <c r="AG11" s="23">
        <v>0.13801403344776</v>
      </c>
      <c r="AH11" s="23">
        <v>0.18133626119652599</v>
      </c>
      <c r="AI11" s="23"/>
      <c r="AJ11" s="23" t="s">
        <v>79</v>
      </c>
      <c r="AK11" s="23" t="s">
        <v>79</v>
      </c>
      <c r="AL11" s="23" t="s">
        <v>79</v>
      </c>
      <c r="AM11" s="23" t="s">
        <v>79</v>
      </c>
      <c r="AN11" s="23" t="s">
        <v>79</v>
      </c>
      <c r="AO11" s="23"/>
      <c r="AP11" s="23">
        <v>9.8947479578756298E-2</v>
      </c>
      <c r="AQ11" s="23">
        <v>9.8694628043708502E-2</v>
      </c>
      <c r="AR11" s="23">
        <v>0.11313778446860399</v>
      </c>
      <c r="AS11" s="23"/>
      <c r="AT11" s="23">
        <v>0.13177083335459899</v>
      </c>
      <c r="AU11" s="23">
        <v>0.1331339609668</v>
      </c>
      <c r="AV11" s="23">
        <v>0.11207499777943999</v>
      </c>
      <c r="AW11" s="23">
        <v>8.3811505265160999E-2</v>
      </c>
      <c r="AX11" s="23">
        <v>0.14091289610690599</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371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366</v>
      </c>
      <c r="C9" s="14">
        <v>0.54629957198024903</v>
      </c>
      <c r="D9" s="14">
        <v>0.48883527857467701</v>
      </c>
      <c r="E9" s="14">
        <v>0.59870282767694105</v>
      </c>
      <c r="F9" s="14"/>
      <c r="G9" s="14">
        <v>0.63093190615343098</v>
      </c>
      <c r="H9" s="14">
        <v>0.60050303644344905</v>
      </c>
      <c r="I9" s="14">
        <v>0.53942002721297899</v>
      </c>
      <c r="J9" s="14">
        <v>0.52711158397874502</v>
      </c>
      <c r="K9" s="14">
        <v>0.52528252941368103</v>
      </c>
      <c r="L9" s="14">
        <v>0.48059499768680602</v>
      </c>
      <c r="M9" s="14"/>
      <c r="N9" s="14">
        <v>0.55405016322196599</v>
      </c>
      <c r="O9" s="14">
        <v>0.571570581637042</v>
      </c>
      <c r="P9" s="14">
        <v>0.52593386508412499</v>
      </c>
      <c r="Q9" s="14">
        <v>0.53198736860034401</v>
      </c>
      <c r="R9" s="14"/>
      <c r="S9" s="14">
        <v>0.62056342075322601</v>
      </c>
      <c r="T9" s="14">
        <v>0.52110977008442005</v>
      </c>
      <c r="U9" s="14">
        <v>0.55003109863888</v>
      </c>
      <c r="V9" s="14">
        <v>0.55321572521805795</v>
      </c>
      <c r="W9" s="14">
        <v>0.54507860292443799</v>
      </c>
      <c r="X9" s="14">
        <v>0.53947891282328697</v>
      </c>
      <c r="Y9" s="14">
        <v>0.57284345907810696</v>
      </c>
      <c r="Z9" s="14">
        <v>0.50030670683648604</v>
      </c>
      <c r="AA9" s="14">
        <v>0.51798289527312902</v>
      </c>
      <c r="AB9" s="14">
        <v>0.53026727856128997</v>
      </c>
      <c r="AC9" s="14">
        <v>0.45886496536381499</v>
      </c>
      <c r="AD9" s="14">
        <v>0.59022509559631398</v>
      </c>
      <c r="AE9" s="14"/>
      <c r="AF9" s="14">
        <v>0.52032318725613802</v>
      </c>
      <c r="AG9" s="14">
        <v>0.55464009621258503</v>
      </c>
      <c r="AH9" s="14">
        <v>0.560471111958319</v>
      </c>
      <c r="AI9" s="14"/>
      <c r="AJ9" s="14" t="s">
        <v>79</v>
      </c>
      <c r="AK9" s="14" t="s">
        <v>79</v>
      </c>
      <c r="AL9" s="14" t="s">
        <v>79</v>
      </c>
      <c r="AM9" s="14" t="s">
        <v>79</v>
      </c>
      <c r="AN9" s="14" t="s">
        <v>79</v>
      </c>
      <c r="AO9" s="14"/>
      <c r="AP9" s="14">
        <v>0.53193032518661498</v>
      </c>
      <c r="AQ9" s="14">
        <v>0.58065821026087705</v>
      </c>
      <c r="AR9" s="14">
        <v>0.55065033330482704</v>
      </c>
      <c r="AS9" s="14"/>
      <c r="AT9" s="14">
        <v>0.53332918115687999</v>
      </c>
      <c r="AU9" s="14">
        <v>0.52469628289896597</v>
      </c>
      <c r="AV9" s="14">
        <v>0.58832579495521198</v>
      </c>
      <c r="AW9" s="14">
        <v>0.58322842421871302</v>
      </c>
      <c r="AX9" s="14">
        <v>0.62311263785825699</v>
      </c>
    </row>
    <row r="10" spans="2:50" ht="30" x14ac:dyDescent="0.25">
      <c r="B10" s="15" t="s">
        <v>367</v>
      </c>
      <c r="C10" s="14">
        <v>0.30996865477594199</v>
      </c>
      <c r="D10" s="14">
        <v>0.353966937077067</v>
      </c>
      <c r="E10" s="14">
        <v>0.26955614849879</v>
      </c>
      <c r="F10" s="14"/>
      <c r="G10" s="14">
        <v>0.27583583074210399</v>
      </c>
      <c r="H10" s="14">
        <v>0.26958564431575699</v>
      </c>
      <c r="I10" s="14">
        <v>0.31543929935096698</v>
      </c>
      <c r="J10" s="14">
        <v>0.32018239279912403</v>
      </c>
      <c r="K10" s="14">
        <v>0.32165114148590401</v>
      </c>
      <c r="L10" s="14">
        <v>0.34534508146491</v>
      </c>
      <c r="M10" s="14"/>
      <c r="N10" s="14">
        <v>0.31978006691695299</v>
      </c>
      <c r="O10" s="14">
        <v>0.30493830492137602</v>
      </c>
      <c r="P10" s="14">
        <v>0.32136123139971501</v>
      </c>
      <c r="Q10" s="14">
        <v>0.29270923886212102</v>
      </c>
      <c r="R10" s="14"/>
      <c r="S10" s="14">
        <v>0.24648070178526499</v>
      </c>
      <c r="T10" s="14">
        <v>0.31971913990502798</v>
      </c>
      <c r="U10" s="14">
        <v>0.31312337566471199</v>
      </c>
      <c r="V10" s="14">
        <v>0.29233584455804701</v>
      </c>
      <c r="W10" s="14">
        <v>0.32073309804783701</v>
      </c>
      <c r="X10" s="14">
        <v>0.29236218789863</v>
      </c>
      <c r="Y10" s="14">
        <v>0.28923804530198299</v>
      </c>
      <c r="Z10" s="14">
        <v>0.39908470692498699</v>
      </c>
      <c r="AA10" s="14">
        <v>0.308416338479434</v>
      </c>
      <c r="AB10" s="14">
        <v>0.31890768164569799</v>
      </c>
      <c r="AC10" s="14">
        <v>0.42482762533691898</v>
      </c>
      <c r="AD10" s="14">
        <v>0.35852300482376398</v>
      </c>
      <c r="AE10" s="14"/>
      <c r="AF10" s="14">
        <v>0.33649630812648401</v>
      </c>
      <c r="AG10" s="14">
        <v>0.29984068009823001</v>
      </c>
      <c r="AH10" s="14">
        <v>0.27859402791030302</v>
      </c>
      <c r="AI10" s="14"/>
      <c r="AJ10" s="14" t="s">
        <v>79</v>
      </c>
      <c r="AK10" s="14" t="s">
        <v>79</v>
      </c>
      <c r="AL10" s="14" t="s">
        <v>79</v>
      </c>
      <c r="AM10" s="14" t="s">
        <v>79</v>
      </c>
      <c r="AN10" s="14" t="s">
        <v>79</v>
      </c>
      <c r="AO10" s="14"/>
      <c r="AP10" s="14">
        <v>0.35789290848583599</v>
      </c>
      <c r="AQ10" s="14">
        <v>0.29509166851694102</v>
      </c>
      <c r="AR10" s="14">
        <v>0.30760727504262803</v>
      </c>
      <c r="AS10" s="14"/>
      <c r="AT10" s="14">
        <v>0.335778507401299</v>
      </c>
      <c r="AU10" s="14">
        <v>0.30841647557891499</v>
      </c>
      <c r="AV10" s="14">
        <v>0.311192022230184</v>
      </c>
      <c r="AW10" s="14">
        <v>0.28711631156355699</v>
      </c>
      <c r="AX10" s="14">
        <v>0.25383625157536599</v>
      </c>
    </row>
    <row r="11" spans="2:50" x14ac:dyDescent="0.25">
      <c r="B11" s="15" t="s">
        <v>70</v>
      </c>
      <c r="C11" s="23">
        <v>0.14373177324380901</v>
      </c>
      <c r="D11" s="23">
        <v>0.15719778434825701</v>
      </c>
      <c r="E11" s="23">
        <v>0.131741023824269</v>
      </c>
      <c r="F11" s="23"/>
      <c r="G11" s="23">
        <v>9.3232263104464697E-2</v>
      </c>
      <c r="H11" s="23">
        <v>0.12991131924079299</v>
      </c>
      <c r="I11" s="23">
        <v>0.145140673436054</v>
      </c>
      <c r="J11" s="23">
        <v>0.15270602322213001</v>
      </c>
      <c r="K11" s="23">
        <v>0.15306632910041501</v>
      </c>
      <c r="L11" s="23">
        <v>0.17405992084828401</v>
      </c>
      <c r="M11" s="23"/>
      <c r="N11" s="23">
        <v>0.126169769861082</v>
      </c>
      <c r="O11" s="23">
        <v>0.12349111344158201</v>
      </c>
      <c r="P11" s="23">
        <v>0.15270490351616001</v>
      </c>
      <c r="Q11" s="23">
        <v>0.17530339253753599</v>
      </c>
      <c r="R11" s="23"/>
      <c r="S11" s="23">
        <v>0.132955877461509</v>
      </c>
      <c r="T11" s="23">
        <v>0.15917109001055199</v>
      </c>
      <c r="U11" s="23">
        <v>0.13684552569640801</v>
      </c>
      <c r="V11" s="23">
        <v>0.15444843022389501</v>
      </c>
      <c r="W11" s="23">
        <v>0.134188299027725</v>
      </c>
      <c r="X11" s="23">
        <v>0.168158899278083</v>
      </c>
      <c r="Y11" s="23">
        <v>0.13791849561990999</v>
      </c>
      <c r="Z11" s="23">
        <v>0.100608586238527</v>
      </c>
      <c r="AA11" s="23">
        <v>0.17360076624743701</v>
      </c>
      <c r="AB11" s="23">
        <v>0.15082503979301201</v>
      </c>
      <c r="AC11" s="23">
        <v>0.116307409299266</v>
      </c>
      <c r="AD11" s="23">
        <v>5.12518995799216E-2</v>
      </c>
      <c r="AE11" s="23"/>
      <c r="AF11" s="23">
        <v>0.143180504617377</v>
      </c>
      <c r="AG11" s="23">
        <v>0.14551922368918499</v>
      </c>
      <c r="AH11" s="23">
        <v>0.16093486013137701</v>
      </c>
      <c r="AI11" s="23"/>
      <c r="AJ11" s="23" t="s">
        <v>79</v>
      </c>
      <c r="AK11" s="23" t="s">
        <v>79</v>
      </c>
      <c r="AL11" s="23" t="s">
        <v>79</v>
      </c>
      <c r="AM11" s="23" t="s">
        <v>79</v>
      </c>
      <c r="AN11" s="23" t="s">
        <v>79</v>
      </c>
      <c r="AO11" s="23"/>
      <c r="AP11" s="23">
        <v>0.110176766327549</v>
      </c>
      <c r="AQ11" s="23">
        <v>0.124250121222182</v>
      </c>
      <c r="AR11" s="23">
        <v>0.14174239165254501</v>
      </c>
      <c r="AS11" s="23"/>
      <c r="AT11" s="23">
        <v>0.13089231144182101</v>
      </c>
      <c r="AU11" s="23">
        <v>0.16688724152212001</v>
      </c>
      <c r="AV11" s="23">
        <v>0.100482182814604</v>
      </c>
      <c r="AW11" s="23">
        <v>0.12965526421772999</v>
      </c>
      <c r="AX11" s="23">
        <v>0.12305111056637701</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372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366</v>
      </c>
      <c r="C9" s="14">
        <v>0.58880857134042197</v>
      </c>
      <c r="D9" s="14">
        <v>0.58889755869667904</v>
      </c>
      <c r="E9" s="14">
        <v>0.58824425760536903</v>
      </c>
      <c r="F9" s="14"/>
      <c r="G9" s="14">
        <v>0.62117487419442896</v>
      </c>
      <c r="H9" s="14">
        <v>0.58648014293884598</v>
      </c>
      <c r="I9" s="14">
        <v>0.57585365003247302</v>
      </c>
      <c r="J9" s="14">
        <v>0.61848596860173899</v>
      </c>
      <c r="K9" s="14">
        <v>0.56520224724436197</v>
      </c>
      <c r="L9" s="14">
        <v>0.57138148190305904</v>
      </c>
      <c r="M9" s="14"/>
      <c r="N9" s="14">
        <v>0.62579306007400104</v>
      </c>
      <c r="O9" s="14">
        <v>0.61514080022463702</v>
      </c>
      <c r="P9" s="14">
        <v>0.56265556315323595</v>
      </c>
      <c r="Q9" s="14">
        <v>0.54266381078070802</v>
      </c>
      <c r="R9" s="14"/>
      <c r="S9" s="14">
        <v>0.63459310101551303</v>
      </c>
      <c r="T9" s="14">
        <v>0.57990106742738901</v>
      </c>
      <c r="U9" s="14">
        <v>0.59782450877257598</v>
      </c>
      <c r="V9" s="14">
        <v>0.60417175804133305</v>
      </c>
      <c r="W9" s="14">
        <v>0.528003809335445</v>
      </c>
      <c r="X9" s="14">
        <v>0.52481656395276099</v>
      </c>
      <c r="Y9" s="14">
        <v>0.55172486923769104</v>
      </c>
      <c r="Z9" s="14">
        <v>0.59085750165482598</v>
      </c>
      <c r="AA9" s="14">
        <v>0.62024111988972597</v>
      </c>
      <c r="AB9" s="14">
        <v>0.61999340634454603</v>
      </c>
      <c r="AC9" s="14">
        <v>0.54171969601191305</v>
      </c>
      <c r="AD9" s="14">
        <v>0.64181786002417895</v>
      </c>
      <c r="AE9" s="14"/>
      <c r="AF9" s="14">
        <v>0.59698037004742099</v>
      </c>
      <c r="AG9" s="14">
        <v>0.59145260301267399</v>
      </c>
      <c r="AH9" s="14">
        <v>0.56543605879306502</v>
      </c>
      <c r="AI9" s="14"/>
      <c r="AJ9" s="14" t="s">
        <v>79</v>
      </c>
      <c r="AK9" s="14" t="s">
        <v>79</v>
      </c>
      <c r="AL9" s="14" t="s">
        <v>79</v>
      </c>
      <c r="AM9" s="14" t="s">
        <v>79</v>
      </c>
      <c r="AN9" s="14" t="s">
        <v>79</v>
      </c>
      <c r="AO9" s="14"/>
      <c r="AP9" s="14">
        <v>0.61859857811332397</v>
      </c>
      <c r="AQ9" s="14">
        <v>0.60451639263899704</v>
      </c>
      <c r="AR9" s="14">
        <v>0.59290386453820698</v>
      </c>
      <c r="AS9" s="14"/>
      <c r="AT9" s="14">
        <v>0.56978159293087505</v>
      </c>
      <c r="AU9" s="14">
        <v>0.57615824357049605</v>
      </c>
      <c r="AV9" s="14">
        <v>0.62607628079891198</v>
      </c>
      <c r="AW9" s="14">
        <v>0.59400056950282798</v>
      </c>
      <c r="AX9" s="14">
        <v>0.55156694304740195</v>
      </c>
    </row>
    <row r="10" spans="2:50" ht="30" x14ac:dyDescent="0.25">
      <c r="B10" s="15" t="s">
        <v>367</v>
      </c>
      <c r="C10" s="14">
        <v>0.28186093355910402</v>
      </c>
      <c r="D10" s="14">
        <v>0.27910057717279002</v>
      </c>
      <c r="E10" s="14">
        <v>0.28402444788690401</v>
      </c>
      <c r="F10" s="14"/>
      <c r="G10" s="14">
        <v>0.300958218470535</v>
      </c>
      <c r="H10" s="14">
        <v>0.28858172507573598</v>
      </c>
      <c r="I10" s="14">
        <v>0.29354891137945399</v>
      </c>
      <c r="J10" s="14">
        <v>0.26009506523190001</v>
      </c>
      <c r="K10" s="14">
        <v>0.28603248972628198</v>
      </c>
      <c r="L10" s="14">
        <v>0.26900245600589801</v>
      </c>
      <c r="M10" s="14"/>
      <c r="N10" s="14">
        <v>0.285759638930912</v>
      </c>
      <c r="O10" s="14">
        <v>0.26042783876570402</v>
      </c>
      <c r="P10" s="14">
        <v>0.30212842265226297</v>
      </c>
      <c r="Q10" s="14">
        <v>0.28283233978480099</v>
      </c>
      <c r="R10" s="14"/>
      <c r="S10" s="14">
        <v>0.245032407390571</v>
      </c>
      <c r="T10" s="14">
        <v>0.28315279516452402</v>
      </c>
      <c r="U10" s="14">
        <v>0.27326382662863902</v>
      </c>
      <c r="V10" s="14">
        <v>0.25774287110343302</v>
      </c>
      <c r="W10" s="14">
        <v>0.33058421110652197</v>
      </c>
      <c r="X10" s="14">
        <v>0.31126477599896202</v>
      </c>
      <c r="Y10" s="14">
        <v>0.365282520766122</v>
      </c>
      <c r="Z10" s="14">
        <v>0.30970264888729099</v>
      </c>
      <c r="AA10" s="14">
        <v>0.21685879467795599</v>
      </c>
      <c r="AB10" s="14">
        <v>0.28615299755852702</v>
      </c>
      <c r="AC10" s="14">
        <v>0.29763724086595</v>
      </c>
      <c r="AD10" s="14">
        <v>0.28188072425993199</v>
      </c>
      <c r="AE10" s="14"/>
      <c r="AF10" s="14">
        <v>0.278369855128069</v>
      </c>
      <c r="AG10" s="14">
        <v>0.28260876371983801</v>
      </c>
      <c r="AH10" s="14">
        <v>0.26465208985677602</v>
      </c>
      <c r="AI10" s="14"/>
      <c r="AJ10" s="14" t="s">
        <v>79</v>
      </c>
      <c r="AK10" s="14" t="s">
        <v>79</v>
      </c>
      <c r="AL10" s="14" t="s">
        <v>79</v>
      </c>
      <c r="AM10" s="14" t="s">
        <v>79</v>
      </c>
      <c r="AN10" s="14" t="s">
        <v>79</v>
      </c>
      <c r="AO10" s="14"/>
      <c r="AP10" s="14">
        <v>0.27912622654983998</v>
      </c>
      <c r="AQ10" s="14">
        <v>0.28286326736919098</v>
      </c>
      <c r="AR10" s="14">
        <v>0.30613795149671202</v>
      </c>
      <c r="AS10" s="14"/>
      <c r="AT10" s="14">
        <v>0.29152670954964399</v>
      </c>
      <c r="AU10" s="14">
        <v>0.28041570150704997</v>
      </c>
      <c r="AV10" s="14">
        <v>0.27658075468821097</v>
      </c>
      <c r="AW10" s="14">
        <v>0.30138901653239603</v>
      </c>
      <c r="AX10" s="14">
        <v>0.336431815026841</v>
      </c>
    </row>
    <row r="11" spans="2:50" x14ac:dyDescent="0.25">
      <c r="B11" s="15" t="s">
        <v>70</v>
      </c>
      <c r="C11" s="23">
        <v>0.12933049510047401</v>
      </c>
      <c r="D11" s="23">
        <v>0.132001864130532</v>
      </c>
      <c r="E11" s="23">
        <v>0.12773129450772699</v>
      </c>
      <c r="F11" s="23"/>
      <c r="G11" s="23">
        <v>7.7866907335035596E-2</v>
      </c>
      <c r="H11" s="23">
        <v>0.12493813198541801</v>
      </c>
      <c r="I11" s="23">
        <v>0.13059743858807299</v>
      </c>
      <c r="J11" s="23">
        <v>0.121418966166361</v>
      </c>
      <c r="K11" s="23">
        <v>0.148765263029355</v>
      </c>
      <c r="L11" s="23">
        <v>0.15961606209104301</v>
      </c>
      <c r="M11" s="23"/>
      <c r="N11" s="23">
        <v>8.8447300995086298E-2</v>
      </c>
      <c r="O11" s="23">
        <v>0.124431361009659</v>
      </c>
      <c r="P11" s="23">
        <v>0.13521601419449999</v>
      </c>
      <c r="Q11" s="23">
        <v>0.17450384943449099</v>
      </c>
      <c r="R11" s="23"/>
      <c r="S11" s="23">
        <v>0.120374491593917</v>
      </c>
      <c r="T11" s="23">
        <v>0.136946137408087</v>
      </c>
      <c r="U11" s="23">
        <v>0.128911664598785</v>
      </c>
      <c r="V11" s="23">
        <v>0.13808537085523401</v>
      </c>
      <c r="W11" s="23">
        <v>0.141411979558033</v>
      </c>
      <c r="X11" s="23">
        <v>0.16391866004827699</v>
      </c>
      <c r="Y11" s="23">
        <v>8.2992609996187502E-2</v>
      </c>
      <c r="Z11" s="23">
        <v>9.9439849457883298E-2</v>
      </c>
      <c r="AA11" s="23">
        <v>0.16290008543231799</v>
      </c>
      <c r="AB11" s="23">
        <v>9.3853596096927699E-2</v>
      </c>
      <c r="AC11" s="23">
        <v>0.160643063122137</v>
      </c>
      <c r="AD11" s="23">
        <v>7.6301415715888901E-2</v>
      </c>
      <c r="AE11" s="23"/>
      <c r="AF11" s="23">
        <v>0.12464977482451001</v>
      </c>
      <c r="AG11" s="23">
        <v>0.125938633267489</v>
      </c>
      <c r="AH11" s="23">
        <v>0.16991185135015999</v>
      </c>
      <c r="AI11" s="23"/>
      <c r="AJ11" s="23" t="s">
        <v>79</v>
      </c>
      <c r="AK11" s="23" t="s">
        <v>79</v>
      </c>
      <c r="AL11" s="23" t="s">
        <v>79</v>
      </c>
      <c r="AM11" s="23" t="s">
        <v>79</v>
      </c>
      <c r="AN11" s="23" t="s">
        <v>79</v>
      </c>
      <c r="AO11" s="23"/>
      <c r="AP11" s="23">
        <v>0.102275195336837</v>
      </c>
      <c r="AQ11" s="23">
        <v>0.11262033999181199</v>
      </c>
      <c r="AR11" s="23">
        <v>0.10095818396508099</v>
      </c>
      <c r="AS11" s="23"/>
      <c r="AT11" s="23">
        <v>0.13869169751948099</v>
      </c>
      <c r="AU11" s="23">
        <v>0.143426054922454</v>
      </c>
      <c r="AV11" s="23">
        <v>9.73429645128778E-2</v>
      </c>
      <c r="AW11" s="23">
        <v>0.10461041396477599</v>
      </c>
      <c r="AX11" s="23">
        <v>0.112001241925757</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X28"/>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385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373</v>
      </c>
      <c r="C9" s="14">
        <v>0.35041524674283597</v>
      </c>
      <c r="D9" s="14">
        <v>0.32444573051186998</v>
      </c>
      <c r="E9" s="14">
        <v>0.37559983627284999</v>
      </c>
      <c r="F9" s="14"/>
      <c r="G9" s="14">
        <v>0.43315047956083502</v>
      </c>
      <c r="H9" s="14">
        <v>0.39119592437348799</v>
      </c>
      <c r="I9" s="14">
        <v>0.34565502431709799</v>
      </c>
      <c r="J9" s="14">
        <v>0.35234359767210099</v>
      </c>
      <c r="K9" s="14">
        <v>0.30164880485566897</v>
      </c>
      <c r="L9" s="14">
        <v>0.29671243526531799</v>
      </c>
      <c r="M9" s="14"/>
      <c r="N9" s="14">
        <v>0.32824541081193298</v>
      </c>
      <c r="O9" s="14">
        <v>0.361320255565306</v>
      </c>
      <c r="P9" s="14">
        <v>0.331792496660471</v>
      </c>
      <c r="Q9" s="14">
        <v>0.38046732737593802</v>
      </c>
      <c r="R9" s="14"/>
      <c r="S9" s="14">
        <v>0.37225536907649398</v>
      </c>
      <c r="T9" s="14">
        <v>0.34792045830965401</v>
      </c>
      <c r="U9" s="14">
        <v>0.33208824686817301</v>
      </c>
      <c r="V9" s="14">
        <v>0.31078039013407599</v>
      </c>
      <c r="W9" s="14">
        <v>0.28221097694171199</v>
      </c>
      <c r="X9" s="14">
        <v>0.35344031813938698</v>
      </c>
      <c r="Y9" s="14">
        <v>0.41583289113056399</v>
      </c>
      <c r="Z9" s="14">
        <v>0.43172062776167403</v>
      </c>
      <c r="AA9" s="14">
        <v>0.37186979647162999</v>
      </c>
      <c r="AB9" s="14">
        <v>0.30761397313584199</v>
      </c>
      <c r="AC9" s="14">
        <v>0.31337008764156299</v>
      </c>
      <c r="AD9" s="14">
        <v>0.40488693100494599</v>
      </c>
      <c r="AE9" s="14"/>
      <c r="AF9" s="14">
        <v>0.33259204635839301</v>
      </c>
      <c r="AG9" s="14">
        <v>0.32915710047733898</v>
      </c>
      <c r="AH9" s="14">
        <v>0.388368203005649</v>
      </c>
      <c r="AI9" s="14"/>
      <c r="AJ9" s="14" t="s">
        <v>79</v>
      </c>
      <c r="AK9" s="14" t="s">
        <v>79</v>
      </c>
      <c r="AL9" s="14" t="s">
        <v>79</v>
      </c>
      <c r="AM9" s="14" t="s">
        <v>79</v>
      </c>
      <c r="AN9" s="14" t="s">
        <v>79</v>
      </c>
      <c r="AO9" s="14"/>
      <c r="AP9" s="14">
        <v>0.36758176606537502</v>
      </c>
      <c r="AQ9" s="14">
        <v>0.348649335012716</v>
      </c>
      <c r="AR9" s="14">
        <v>0.41420913065229298</v>
      </c>
      <c r="AS9" s="14"/>
      <c r="AT9" s="14">
        <v>0.38915729714999803</v>
      </c>
      <c r="AU9" s="14">
        <v>0.376188063455417</v>
      </c>
      <c r="AV9" s="14">
        <v>0.35698800727993102</v>
      </c>
      <c r="AW9" s="14">
        <v>0.28264718530071797</v>
      </c>
      <c r="AX9" s="14">
        <v>0.306391222420555</v>
      </c>
    </row>
    <row r="10" spans="2:50" x14ac:dyDescent="0.25">
      <c r="B10" s="15" t="s">
        <v>374</v>
      </c>
      <c r="C10" s="14">
        <v>0.303101838541535</v>
      </c>
      <c r="D10" s="14">
        <v>0.28399682582130897</v>
      </c>
      <c r="E10" s="14">
        <v>0.317941253677471</v>
      </c>
      <c r="F10" s="14"/>
      <c r="G10" s="14">
        <v>0.27312174557170699</v>
      </c>
      <c r="H10" s="14">
        <v>0.30552414082450502</v>
      </c>
      <c r="I10" s="14">
        <v>0.27543964819883898</v>
      </c>
      <c r="J10" s="14">
        <v>0.26986861702519199</v>
      </c>
      <c r="K10" s="14">
        <v>0.34474302236042198</v>
      </c>
      <c r="L10" s="14">
        <v>0.34264995354364503</v>
      </c>
      <c r="M10" s="14"/>
      <c r="N10" s="14">
        <v>0.326408710214387</v>
      </c>
      <c r="O10" s="14">
        <v>0.33442443438610397</v>
      </c>
      <c r="P10" s="14">
        <v>0.28704274123922402</v>
      </c>
      <c r="Q10" s="14">
        <v>0.26178418710476098</v>
      </c>
      <c r="R10" s="14"/>
      <c r="S10" s="14">
        <v>0.336819768042463</v>
      </c>
      <c r="T10" s="14">
        <v>0.298216305124549</v>
      </c>
      <c r="U10" s="14">
        <v>0.259127990795949</v>
      </c>
      <c r="V10" s="14">
        <v>0.38076090459272899</v>
      </c>
      <c r="W10" s="14">
        <v>0.33608700285128501</v>
      </c>
      <c r="X10" s="14">
        <v>0.27491254016605798</v>
      </c>
      <c r="Y10" s="14">
        <v>0.28342677403948902</v>
      </c>
      <c r="Z10" s="14">
        <v>0.29748655643615002</v>
      </c>
      <c r="AA10" s="14">
        <v>0.28157631011409801</v>
      </c>
      <c r="AB10" s="14">
        <v>0.28846814913548802</v>
      </c>
      <c r="AC10" s="14">
        <v>0.25025395334506301</v>
      </c>
      <c r="AD10" s="14">
        <v>0.33083240310996997</v>
      </c>
      <c r="AE10" s="14"/>
      <c r="AF10" s="14">
        <v>0.30533200968160801</v>
      </c>
      <c r="AG10" s="14">
        <v>0.31715107651411001</v>
      </c>
      <c r="AH10" s="14">
        <v>0.29520282923929603</v>
      </c>
      <c r="AI10" s="14"/>
      <c r="AJ10" s="14" t="s">
        <v>79</v>
      </c>
      <c r="AK10" s="14" t="s">
        <v>79</v>
      </c>
      <c r="AL10" s="14" t="s">
        <v>79</v>
      </c>
      <c r="AM10" s="14" t="s">
        <v>79</v>
      </c>
      <c r="AN10" s="14" t="s">
        <v>79</v>
      </c>
      <c r="AO10" s="14"/>
      <c r="AP10" s="14">
        <v>0.34485886782054298</v>
      </c>
      <c r="AQ10" s="14">
        <v>0.29799851322911403</v>
      </c>
      <c r="AR10" s="14">
        <v>0.35126193808813599</v>
      </c>
      <c r="AS10" s="14"/>
      <c r="AT10" s="14">
        <v>0.30772391271055299</v>
      </c>
      <c r="AU10" s="14">
        <v>0.29065291574148999</v>
      </c>
      <c r="AV10" s="14">
        <v>0.292125750361656</v>
      </c>
      <c r="AW10" s="14">
        <v>0.37855683117347599</v>
      </c>
      <c r="AX10" s="14">
        <v>0.35259872058337399</v>
      </c>
    </row>
    <row r="11" spans="2:50" x14ac:dyDescent="0.25">
      <c r="B11" s="15" t="s">
        <v>375</v>
      </c>
      <c r="C11" s="14">
        <v>0.278574330784844</v>
      </c>
      <c r="D11" s="14">
        <v>0.300775667147059</v>
      </c>
      <c r="E11" s="14">
        <v>0.25740164472962102</v>
      </c>
      <c r="F11" s="14"/>
      <c r="G11" s="14">
        <v>0.28842435207585199</v>
      </c>
      <c r="H11" s="14">
        <v>0.26450252910701599</v>
      </c>
      <c r="I11" s="14">
        <v>0.235392043845255</v>
      </c>
      <c r="J11" s="14">
        <v>0.32271627165713401</v>
      </c>
      <c r="K11" s="14">
        <v>0.28871201547613701</v>
      </c>
      <c r="L11" s="14">
        <v>0.27601565926435201</v>
      </c>
      <c r="M11" s="14"/>
      <c r="N11" s="14">
        <v>0.257197832062317</v>
      </c>
      <c r="O11" s="14">
        <v>0.31076646537587699</v>
      </c>
      <c r="P11" s="14">
        <v>0.25853968274065597</v>
      </c>
      <c r="Q11" s="14">
        <v>0.28653474118345401</v>
      </c>
      <c r="R11" s="14"/>
      <c r="S11" s="14">
        <v>0.30330701811709798</v>
      </c>
      <c r="T11" s="14">
        <v>0.25615975051472401</v>
      </c>
      <c r="U11" s="14">
        <v>0.24915649144736199</v>
      </c>
      <c r="V11" s="14">
        <v>0.29435350270692601</v>
      </c>
      <c r="W11" s="14">
        <v>0.24709611651171001</v>
      </c>
      <c r="X11" s="14">
        <v>0.28175928513965898</v>
      </c>
      <c r="Y11" s="14">
        <v>0.242240367510935</v>
      </c>
      <c r="Z11" s="14">
        <v>0.37816440751678398</v>
      </c>
      <c r="AA11" s="14">
        <v>0.286862809261761</v>
      </c>
      <c r="AB11" s="14">
        <v>0.22990628793743001</v>
      </c>
      <c r="AC11" s="14">
        <v>0.31145629651232398</v>
      </c>
      <c r="AD11" s="14">
        <v>0.37911234617756501</v>
      </c>
      <c r="AE11" s="14"/>
      <c r="AF11" s="14">
        <v>0.27013985113605599</v>
      </c>
      <c r="AG11" s="14">
        <v>0.280396905841438</v>
      </c>
      <c r="AH11" s="14">
        <v>0.31096032357912001</v>
      </c>
      <c r="AI11" s="14"/>
      <c r="AJ11" s="14" t="s">
        <v>79</v>
      </c>
      <c r="AK11" s="14" t="s">
        <v>79</v>
      </c>
      <c r="AL11" s="14" t="s">
        <v>79</v>
      </c>
      <c r="AM11" s="14" t="s">
        <v>79</v>
      </c>
      <c r="AN11" s="14" t="s">
        <v>79</v>
      </c>
      <c r="AO11" s="14"/>
      <c r="AP11" s="14">
        <v>0.30479065864086102</v>
      </c>
      <c r="AQ11" s="14">
        <v>0.26240272627243899</v>
      </c>
      <c r="AR11" s="14">
        <v>0.33747654707660302</v>
      </c>
      <c r="AS11" s="14"/>
      <c r="AT11" s="14">
        <v>0.28088998565916601</v>
      </c>
      <c r="AU11" s="14">
        <v>0.28140424179361101</v>
      </c>
      <c r="AV11" s="14">
        <v>0.29133785056817502</v>
      </c>
      <c r="AW11" s="14">
        <v>0.27198310369606399</v>
      </c>
      <c r="AX11" s="14">
        <v>0.42780958132478197</v>
      </c>
    </row>
    <row r="12" spans="2:50" x14ac:dyDescent="0.25">
      <c r="B12" s="15" t="s">
        <v>376</v>
      </c>
      <c r="C12" s="14">
        <v>0.245566918309194</v>
      </c>
      <c r="D12" s="14">
        <v>0.26547221516996</v>
      </c>
      <c r="E12" s="14">
        <v>0.22726793511333501</v>
      </c>
      <c r="F12" s="14"/>
      <c r="G12" s="14">
        <v>0.23487926131171299</v>
      </c>
      <c r="H12" s="14">
        <v>0.19314642231649701</v>
      </c>
      <c r="I12" s="14">
        <v>0.23802385839357901</v>
      </c>
      <c r="J12" s="14">
        <v>0.26362914400533699</v>
      </c>
      <c r="K12" s="14">
        <v>0.27076180266658501</v>
      </c>
      <c r="L12" s="14">
        <v>0.27036628585968298</v>
      </c>
      <c r="M12" s="14"/>
      <c r="N12" s="14">
        <v>0.26614993083114602</v>
      </c>
      <c r="O12" s="14">
        <v>0.24942906033360099</v>
      </c>
      <c r="P12" s="14">
        <v>0.22089609237302901</v>
      </c>
      <c r="Q12" s="14">
        <v>0.241093387269392</v>
      </c>
      <c r="R12" s="14"/>
      <c r="S12" s="14">
        <v>0.34041130241418099</v>
      </c>
      <c r="T12" s="14">
        <v>0.26384201581312799</v>
      </c>
      <c r="U12" s="14">
        <v>0.22139783005366601</v>
      </c>
      <c r="V12" s="14">
        <v>0.26529982833617799</v>
      </c>
      <c r="W12" s="14">
        <v>0.23187238615212299</v>
      </c>
      <c r="X12" s="14">
        <v>0.24620995152509501</v>
      </c>
      <c r="Y12" s="14">
        <v>0.22336383218797401</v>
      </c>
      <c r="Z12" s="14">
        <v>0.16014056668065799</v>
      </c>
      <c r="AA12" s="14">
        <v>0.230082659315306</v>
      </c>
      <c r="AB12" s="14">
        <v>0.228995512265804</v>
      </c>
      <c r="AC12" s="14">
        <v>0.196629512637088</v>
      </c>
      <c r="AD12" s="14">
        <v>0.12215055796862299</v>
      </c>
      <c r="AE12" s="14"/>
      <c r="AF12" s="14">
        <v>0.24893689047411899</v>
      </c>
      <c r="AG12" s="14">
        <v>0.26299978710752198</v>
      </c>
      <c r="AH12" s="14">
        <v>0.213798400174154</v>
      </c>
      <c r="AI12" s="14"/>
      <c r="AJ12" s="14" t="s">
        <v>79</v>
      </c>
      <c r="AK12" s="14" t="s">
        <v>79</v>
      </c>
      <c r="AL12" s="14" t="s">
        <v>79</v>
      </c>
      <c r="AM12" s="14" t="s">
        <v>79</v>
      </c>
      <c r="AN12" s="14" t="s">
        <v>79</v>
      </c>
      <c r="AO12" s="14"/>
      <c r="AP12" s="14">
        <v>0.28821107870018797</v>
      </c>
      <c r="AQ12" s="14">
        <v>0.24592605654663599</v>
      </c>
      <c r="AR12" s="14">
        <v>0.29886897586727701</v>
      </c>
      <c r="AS12" s="14"/>
      <c r="AT12" s="14">
        <v>0.22228105157160899</v>
      </c>
      <c r="AU12" s="14">
        <v>0.25208826315245503</v>
      </c>
      <c r="AV12" s="14">
        <v>0.24304710838910701</v>
      </c>
      <c r="AW12" s="14">
        <v>0.30484327757424801</v>
      </c>
      <c r="AX12" s="14">
        <v>0.31254746250627502</v>
      </c>
    </row>
    <row r="13" spans="2:50" x14ac:dyDescent="0.25">
      <c r="B13" s="15" t="s">
        <v>377</v>
      </c>
      <c r="C13" s="14">
        <v>0.21999769801057201</v>
      </c>
      <c r="D13" s="14">
        <v>0.21531736950528901</v>
      </c>
      <c r="E13" s="14">
        <v>0.22372842615378</v>
      </c>
      <c r="F13" s="14"/>
      <c r="G13" s="14">
        <v>0.23706314081663499</v>
      </c>
      <c r="H13" s="14">
        <v>0.20757621718765401</v>
      </c>
      <c r="I13" s="14">
        <v>0.23547455552476401</v>
      </c>
      <c r="J13" s="14">
        <v>0.23659236115256599</v>
      </c>
      <c r="K13" s="14">
        <v>0.196727643690676</v>
      </c>
      <c r="L13" s="14">
        <v>0.20837335002148599</v>
      </c>
      <c r="M13" s="14"/>
      <c r="N13" s="14">
        <v>0.225660154231829</v>
      </c>
      <c r="O13" s="14">
        <v>0.21068019644979799</v>
      </c>
      <c r="P13" s="14">
        <v>0.197935627745216</v>
      </c>
      <c r="Q13" s="14">
        <v>0.24323916088917699</v>
      </c>
      <c r="R13" s="14"/>
      <c r="S13" s="14">
        <v>0.23797217972516599</v>
      </c>
      <c r="T13" s="14">
        <v>0.20268237907468101</v>
      </c>
      <c r="U13" s="14">
        <v>0.20834506278669099</v>
      </c>
      <c r="V13" s="14">
        <v>0.26708887639128198</v>
      </c>
      <c r="W13" s="14">
        <v>0.21360660365881801</v>
      </c>
      <c r="X13" s="14">
        <v>0.20976930309617001</v>
      </c>
      <c r="Y13" s="14">
        <v>0.22064293284372199</v>
      </c>
      <c r="Z13" s="14">
        <v>0.26839093266969</v>
      </c>
      <c r="AA13" s="14">
        <v>0.18686832364063999</v>
      </c>
      <c r="AB13" s="14">
        <v>0.17864619271627999</v>
      </c>
      <c r="AC13" s="14">
        <v>0.25781219131626798</v>
      </c>
      <c r="AD13" s="14">
        <v>0.26284325125170699</v>
      </c>
      <c r="AE13" s="14"/>
      <c r="AF13" s="14">
        <v>0.25358953800253398</v>
      </c>
      <c r="AG13" s="14">
        <v>0.19718543132241001</v>
      </c>
      <c r="AH13" s="14">
        <v>0.20147979697734</v>
      </c>
      <c r="AI13" s="14"/>
      <c r="AJ13" s="14" t="s">
        <v>79</v>
      </c>
      <c r="AK13" s="14" t="s">
        <v>79</v>
      </c>
      <c r="AL13" s="14" t="s">
        <v>79</v>
      </c>
      <c r="AM13" s="14" t="s">
        <v>79</v>
      </c>
      <c r="AN13" s="14" t="s">
        <v>79</v>
      </c>
      <c r="AO13" s="14"/>
      <c r="AP13" s="14">
        <v>0.27424569637568802</v>
      </c>
      <c r="AQ13" s="14">
        <v>0.21175985337764899</v>
      </c>
      <c r="AR13" s="14">
        <v>0.26688432487896102</v>
      </c>
      <c r="AS13" s="14"/>
      <c r="AT13" s="14">
        <v>0.208313064183626</v>
      </c>
      <c r="AU13" s="14">
        <v>0.21756433946180301</v>
      </c>
      <c r="AV13" s="14">
        <v>0.22777942655825101</v>
      </c>
      <c r="AW13" s="14">
        <v>0.244098614367938</v>
      </c>
      <c r="AX13" s="14">
        <v>0.21461212469922999</v>
      </c>
    </row>
    <row r="14" spans="2:50" x14ac:dyDescent="0.25">
      <c r="B14" s="15" t="s">
        <v>378</v>
      </c>
      <c r="C14" s="14">
        <v>0.218043267758771</v>
      </c>
      <c r="D14" s="14">
        <v>0.23491020765401399</v>
      </c>
      <c r="E14" s="14">
        <v>0.20159278686582899</v>
      </c>
      <c r="F14" s="14"/>
      <c r="G14" s="14">
        <v>0.21363753833930299</v>
      </c>
      <c r="H14" s="14">
        <v>0.23160901233842199</v>
      </c>
      <c r="I14" s="14">
        <v>0.21931458074743901</v>
      </c>
      <c r="J14" s="14">
        <v>0.24141066079464099</v>
      </c>
      <c r="K14" s="14">
        <v>0.17966139382810201</v>
      </c>
      <c r="L14" s="14">
        <v>0.21551544220973401</v>
      </c>
      <c r="M14" s="14"/>
      <c r="N14" s="14">
        <v>0.206961530511623</v>
      </c>
      <c r="O14" s="14">
        <v>0.20755926922423901</v>
      </c>
      <c r="P14" s="14">
        <v>0.221314002342405</v>
      </c>
      <c r="Q14" s="14">
        <v>0.239777182487621</v>
      </c>
      <c r="R14" s="14"/>
      <c r="S14" s="14">
        <v>0.26228509763059799</v>
      </c>
      <c r="T14" s="14">
        <v>0.17475025341947201</v>
      </c>
      <c r="U14" s="14">
        <v>0.17963991434160501</v>
      </c>
      <c r="V14" s="14">
        <v>0.25847568574565299</v>
      </c>
      <c r="W14" s="14">
        <v>0.19817139449488799</v>
      </c>
      <c r="X14" s="14">
        <v>0.19764924702363501</v>
      </c>
      <c r="Y14" s="14">
        <v>0.18981742751915101</v>
      </c>
      <c r="Z14" s="14">
        <v>0.27225302772559601</v>
      </c>
      <c r="AA14" s="14">
        <v>0.189674975313881</v>
      </c>
      <c r="AB14" s="14">
        <v>0.228062327448525</v>
      </c>
      <c r="AC14" s="14">
        <v>0.248905204392917</v>
      </c>
      <c r="AD14" s="14">
        <v>0.312121593095882</v>
      </c>
      <c r="AE14" s="14"/>
      <c r="AF14" s="14">
        <v>0.24087482720036499</v>
      </c>
      <c r="AG14" s="14">
        <v>0.18741280102214899</v>
      </c>
      <c r="AH14" s="14">
        <v>0.26401738081428799</v>
      </c>
      <c r="AI14" s="14"/>
      <c r="AJ14" s="14" t="s">
        <v>79</v>
      </c>
      <c r="AK14" s="14" t="s">
        <v>79</v>
      </c>
      <c r="AL14" s="14" t="s">
        <v>79</v>
      </c>
      <c r="AM14" s="14" t="s">
        <v>79</v>
      </c>
      <c r="AN14" s="14" t="s">
        <v>79</v>
      </c>
      <c r="AO14" s="14"/>
      <c r="AP14" s="14">
        <v>0.26288409238534899</v>
      </c>
      <c r="AQ14" s="14">
        <v>0.205754792503092</v>
      </c>
      <c r="AR14" s="14">
        <v>0.30462171380126501</v>
      </c>
      <c r="AS14" s="14"/>
      <c r="AT14" s="14">
        <v>0.237302986147303</v>
      </c>
      <c r="AU14" s="14">
        <v>0.21154467745248601</v>
      </c>
      <c r="AV14" s="14">
        <v>0.23191211648556501</v>
      </c>
      <c r="AW14" s="14">
        <v>0.193998026591369</v>
      </c>
      <c r="AX14" s="14">
        <v>0.158127192012119</v>
      </c>
    </row>
    <row r="15" spans="2:50" x14ac:dyDescent="0.25">
      <c r="B15" s="15" t="s">
        <v>272</v>
      </c>
      <c r="C15" s="14">
        <v>0.17831513540888599</v>
      </c>
      <c r="D15" s="14">
        <v>0.203008205498031</v>
      </c>
      <c r="E15" s="14">
        <v>0.15320332225442901</v>
      </c>
      <c r="F15" s="14"/>
      <c r="G15" s="14">
        <v>0.18479415231422799</v>
      </c>
      <c r="H15" s="14">
        <v>0.217877965587262</v>
      </c>
      <c r="I15" s="14">
        <v>0.19448465729233</v>
      </c>
      <c r="J15" s="14">
        <v>0.168533186389388</v>
      </c>
      <c r="K15" s="14">
        <v>0.16019224771933699</v>
      </c>
      <c r="L15" s="14">
        <v>0.14843028398589</v>
      </c>
      <c r="M15" s="14"/>
      <c r="N15" s="14">
        <v>0.19089809552931</v>
      </c>
      <c r="O15" s="14">
        <v>0.18026789971037699</v>
      </c>
      <c r="P15" s="14">
        <v>0.177982985035917</v>
      </c>
      <c r="Q15" s="14">
        <v>0.16435325802039799</v>
      </c>
      <c r="R15" s="14"/>
      <c r="S15" s="14">
        <v>0.246214584395511</v>
      </c>
      <c r="T15" s="14">
        <v>0.17820573423282099</v>
      </c>
      <c r="U15" s="14">
        <v>0.17319689376283401</v>
      </c>
      <c r="V15" s="14">
        <v>0.209717495689074</v>
      </c>
      <c r="W15" s="14">
        <v>0.12793148433520601</v>
      </c>
      <c r="X15" s="14">
        <v>0.19553411827914299</v>
      </c>
      <c r="Y15" s="14">
        <v>0.133643146612833</v>
      </c>
      <c r="Z15" s="14">
        <v>0.218376571638245</v>
      </c>
      <c r="AA15" s="14">
        <v>0.15067026991560201</v>
      </c>
      <c r="AB15" s="14">
        <v>0.188747067189377</v>
      </c>
      <c r="AC15" s="14">
        <v>0.10571573647885101</v>
      </c>
      <c r="AD15" s="14">
        <v>0.10540390085838899</v>
      </c>
      <c r="AE15" s="14"/>
      <c r="AF15" s="14">
        <v>0.165740052925405</v>
      </c>
      <c r="AG15" s="14">
        <v>0.19174009008072099</v>
      </c>
      <c r="AH15" s="14">
        <v>0.19813132210308601</v>
      </c>
      <c r="AI15" s="14"/>
      <c r="AJ15" s="14" t="s">
        <v>79</v>
      </c>
      <c r="AK15" s="14" t="s">
        <v>79</v>
      </c>
      <c r="AL15" s="14" t="s">
        <v>79</v>
      </c>
      <c r="AM15" s="14" t="s">
        <v>79</v>
      </c>
      <c r="AN15" s="14" t="s">
        <v>79</v>
      </c>
      <c r="AO15" s="14"/>
      <c r="AP15" s="14">
        <v>0.197204905901081</v>
      </c>
      <c r="AQ15" s="14">
        <v>0.19708296056793201</v>
      </c>
      <c r="AR15" s="14">
        <v>0.23719767041911199</v>
      </c>
      <c r="AS15" s="14"/>
      <c r="AT15" s="14">
        <v>0.175553535101834</v>
      </c>
      <c r="AU15" s="14">
        <v>0.167153624876824</v>
      </c>
      <c r="AV15" s="14">
        <v>0.17777578237529901</v>
      </c>
      <c r="AW15" s="14">
        <v>0.21524567431418701</v>
      </c>
      <c r="AX15" s="14">
        <v>0.29638109844250299</v>
      </c>
    </row>
    <row r="16" spans="2:50" x14ac:dyDescent="0.25">
      <c r="B16" s="15" t="s">
        <v>379</v>
      </c>
      <c r="C16" s="14">
        <v>0.107297865496625</v>
      </c>
      <c r="D16" s="14">
        <v>0.118751502018817</v>
      </c>
      <c r="E16" s="14">
        <v>9.3522963934081493E-2</v>
      </c>
      <c r="F16" s="14"/>
      <c r="G16" s="14">
        <v>9.56541575409669E-2</v>
      </c>
      <c r="H16" s="14">
        <v>6.0036744074628598E-2</v>
      </c>
      <c r="I16" s="14">
        <v>9.2248333051208206E-2</v>
      </c>
      <c r="J16" s="14">
        <v>0.111718081622912</v>
      </c>
      <c r="K16" s="14">
        <v>0.12533768585828001</v>
      </c>
      <c r="L16" s="14">
        <v>0.150447613922574</v>
      </c>
      <c r="M16" s="14"/>
      <c r="N16" s="14">
        <v>0.125653557890263</v>
      </c>
      <c r="O16" s="14">
        <v>0.113164338715056</v>
      </c>
      <c r="P16" s="14">
        <v>0.10120539719548501</v>
      </c>
      <c r="Q16" s="14">
        <v>8.7531017261032795E-2</v>
      </c>
      <c r="R16" s="14"/>
      <c r="S16" s="14">
        <v>7.2532707111607406E-2</v>
      </c>
      <c r="T16" s="14">
        <v>0.10966796473941499</v>
      </c>
      <c r="U16" s="14">
        <v>0.13296434446779001</v>
      </c>
      <c r="V16" s="14">
        <v>0.111259451043432</v>
      </c>
      <c r="W16" s="14">
        <v>0.163990403974902</v>
      </c>
      <c r="X16" s="14">
        <v>5.8781028857176003E-2</v>
      </c>
      <c r="Y16" s="14">
        <v>0.148900988127461</v>
      </c>
      <c r="Z16" s="14">
        <v>8.4391879902600497E-2</v>
      </c>
      <c r="AA16" s="14">
        <v>0.104845203544027</v>
      </c>
      <c r="AB16" s="14">
        <v>0.12813869464577199</v>
      </c>
      <c r="AC16" s="14">
        <v>7.7935960106490398E-2</v>
      </c>
      <c r="AD16" s="14">
        <v>0.107437706269625</v>
      </c>
      <c r="AE16" s="14"/>
      <c r="AF16" s="14">
        <v>0.11628338858213599</v>
      </c>
      <c r="AG16" s="14">
        <v>0.10832694025423301</v>
      </c>
      <c r="AH16" s="14">
        <v>5.7191886828886797E-2</v>
      </c>
      <c r="AI16" s="14"/>
      <c r="AJ16" s="14" t="s">
        <v>79</v>
      </c>
      <c r="AK16" s="14" t="s">
        <v>79</v>
      </c>
      <c r="AL16" s="14" t="s">
        <v>79</v>
      </c>
      <c r="AM16" s="14" t="s">
        <v>79</v>
      </c>
      <c r="AN16" s="14" t="s">
        <v>79</v>
      </c>
      <c r="AO16" s="14"/>
      <c r="AP16" s="14">
        <v>9.7022623593002302E-2</v>
      </c>
      <c r="AQ16" s="14">
        <v>0.107116801896098</v>
      </c>
      <c r="AR16" s="14">
        <v>0.108161236520033</v>
      </c>
      <c r="AS16" s="14"/>
      <c r="AT16" s="14">
        <v>0.104562470623762</v>
      </c>
      <c r="AU16" s="14">
        <v>0.10579413866501899</v>
      </c>
      <c r="AV16" s="14">
        <v>0.10995984575829899</v>
      </c>
      <c r="AW16" s="14">
        <v>0.104307177489943</v>
      </c>
      <c r="AX16" s="14">
        <v>3.2686839856442503E-2</v>
      </c>
    </row>
    <row r="17" spans="2:50" x14ac:dyDescent="0.25">
      <c r="B17" s="15" t="s">
        <v>240</v>
      </c>
      <c r="C17" s="14">
        <v>0.106687430955497</v>
      </c>
      <c r="D17" s="14">
        <v>0.10454242918076199</v>
      </c>
      <c r="E17" s="14">
        <v>0.108763758676461</v>
      </c>
      <c r="F17" s="14"/>
      <c r="G17" s="14">
        <v>0.153276113723254</v>
      </c>
      <c r="H17" s="14">
        <v>0.11430899109760501</v>
      </c>
      <c r="I17" s="14">
        <v>0.144590709642856</v>
      </c>
      <c r="J17" s="14">
        <v>8.7251134503594896E-2</v>
      </c>
      <c r="K17" s="14">
        <v>9.6063733610962307E-2</v>
      </c>
      <c r="L17" s="14">
        <v>6.1502463577361097E-2</v>
      </c>
      <c r="M17" s="14"/>
      <c r="N17" s="14">
        <v>0.119447499265876</v>
      </c>
      <c r="O17" s="14">
        <v>0.107573371062346</v>
      </c>
      <c r="P17" s="14">
        <v>8.6903361107961694E-2</v>
      </c>
      <c r="Q17" s="14">
        <v>0.11021373867121</v>
      </c>
      <c r="R17" s="14"/>
      <c r="S17" s="14">
        <v>9.0571306529199896E-2</v>
      </c>
      <c r="T17" s="14">
        <v>0.10543327442275099</v>
      </c>
      <c r="U17" s="14">
        <v>0.103993464244258</v>
      </c>
      <c r="V17" s="14">
        <v>7.6844710535845406E-2</v>
      </c>
      <c r="W17" s="14">
        <v>0.11454676784960501</v>
      </c>
      <c r="X17" s="14">
        <v>0.10139499439279</v>
      </c>
      <c r="Y17" s="14">
        <v>0.118671219090677</v>
      </c>
      <c r="Z17" s="14">
        <v>0.13719550082079901</v>
      </c>
      <c r="AA17" s="14">
        <v>9.7940920918584307E-2</v>
      </c>
      <c r="AB17" s="14">
        <v>9.6009188284871996E-2</v>
      </c>
      <c r="AC17" s="14">
        <v>0.154221247140478</v>
      </c>
      <c r="AD17" s="14">
        <v>0.19263085633404101</v>
      </c>
      <c r="AE17" s="14"/>
      <c r="AF17" s="14">
        <v>9.6855877990237996E-2</v>
      </c>
      <c r="AG17" s="14">
        <v>9.5139190084466002E-2</v>
      </c>
      <c r="AH17" s="14">
        <v>0.11267934011094501</v>
      </c>
      <c r="AI17" s="14"/>
      <c r="AJ17" s="14" t="s">
        <v>79</v>
      </c>
      <c r="AK17" s="14" t="s">
        <v>79</v>
      </c>
      <c r="AL17" s="14" t="s">
        <v>79</v>
      </c>
      <c r="AM17" s="14" t="s">
        <v>79</v>
      </c>
      <c r="AN17" s="14" t="s">
        <v>79</v>
      </c>
      <c r="AO17" s="14"/>
      <c r="AP17" s="14">
        <v>9.62712295166228E-2</v>
      </c>
      <c r="AQ17" s="14">
        <v>9.8319762155097801E-2</v>
      </c>
      <c r="AR17" s="14">
        <v>0.103093348130465</v>
      </c>
      <c r="AS17" s="14"/>
      <c r="AT17" s="14">
        <v>9.9693032283443395E-2</v>
      </c>
      <c r="AU17" s="14">
        <v>0.11287148701781401</v>
      </c>
      <c r="AV17" s="14">
        <v>0.108146350176317</v>
      </c>
      <c r="AW17" s="14">
        <v>0.11731927572810601</v>
      </c>
      <c r="AX17" s="14">
        <v>2.59601869125612E-2</v>
      </c>
    </row>
    <row r="18" spans="2:50" x14ac:dyDescent="0.25">
      <c r="B18" s="15" t="s">
        <v>380</v>
      </c>
      <c r="C18" s="14">
        <v>9.3967262376031493E-2</v>
      </c>
      <c r="D18" s="14">
        <v>9.7470229458161806E-2</v>
      </c>
      <c r="E18" s="14">
        <v>9.0385964027619795E-2</v>
      </c>
      <c r="F18" s="14"/>
      <c r="G18" s="14">
        <v>0.107612372867726</v>
      </c>
      <c r="H18" s="14">
        <v>6.7271178709106802E-2</v>
      </c>
      <c r="I18" s="14">
        <v>8.8913376546902401E-2</v>
      </c>
      <c r="J18" s="14">
        <v>9.4353171909327294E-2</v>
      </c>
      <c r="K18" s="14">
        <v>0.115871343584403</v>
      </c>
      <c r="L18" s="14">
        <v>9.5945356170228299E-2</v>
      </c>
      <c r="M18" s="14"/>
      <c r="N18" s="14">
        <v>9.4780227333829403E-2</v>
      </c>
      <c r="O18" s="14">
        <v>8.6563773088824902E-2</v>
      </c>
      <c r="P18" s="14">
        <v>0.112910601450427</v>
      </c>
      <c r="Q18" s="14">
        <v>8.3119343096973303E-2</v>
      </c>
      <c r="R18" s="14"/>
      <c r="S18" s="14">
        <v>6.0307662859078098E-2</v>
      </c>
      <c r="T18" s="14">
        <v>0.10652620374887201</v>
      </c>
      <c r="U18" s="14">
        <v>0.11106253140522999</v>
      </c>
      <c r="V18" s="14">
        <v>7.3916360731774697E-2</v>
      </c>
      <c r="W18" s="14">
        <v>0.10918765699352601</v>
      </c>
      <c r="X18" s="14">
        <v>6.2288941140067298E-2</v>
      </c>
      <c r="Y18" s="14">
        <v>0.13224137008523701</v>
      </c>
      <c r="Z18" s="14">
        <v>0.105627950185537</v>
      </c>
      <c r="AA18" s="14">
        <v>0.110981631012241</v>
      </c>
      <c r="AB18" s="14">
        <v>9.4343182554634406E-2</v>
      </c>
      <c r="AC18" s="14">
        <v>0.11731833906762699</v>
      </c>
      <c r="AD18" s="14">
        <v>5.0489024391437799E-2</v>
      </c>
      <c r="AE18" s="14"/>
      <c r="AF18" s="14">
        <v>9.9160265309470502E-2</v>
      </c>
      <c r="AG18" s="14">
        <v>8.3451216292199204E-2</v>
      </c>
      <c r="AH18" s="14">
        <v>7.1317924051850001E-2</v>
      </c>
      <c r="AI18" s="14"/>
      <c r="AJ18" s="14" t="s">
        <v>79</v>
      </c>
      <c r="AK18" s="14" t="s">
        <v>79</v>
      </c>
      <c r="AL18" s="14" t="s">
        <v>79</v>
      </c>
      <c r="AM18" s="14" t="s">
        <v>79</v>
      </c>
      <c r="AN18" s="14" t="s">
        <v>79</v>
      </c>
      <c r="AO18" s="14"/>
      <c r="AP18" s="14">
        <v>7.5125938668731101E-2</v>
      </c>
      <c r="AQ18" s="14">
        <v>9.7909960334653004E-2</v>
      </c>
      <c r="AR18" s="14">
        <v>0.116806456712313</v>
      </c>
      <c r="AS18" s="14"/>
      <c r="AT18" s="14">
        <v>7.2631484773578295E-2</v>
      </c>
      <c r="AU18" s="14">
        <v>0.113324349697419</v>
      </c>
      <c r="AV18" s="14">
        <v>9.2853227244366204E-2</v>
      </c>
      <c r="AW18" s="14">
        <v>0.100973353741868</v>
      </c>
      <c r="AX18" s="14">
        <v>3.1940194354415703E-2</v>
      </c>
    </row>
    <row r="19" spans="2:50" x14ac:dyDescent="0.25">
      <c r="B19" s="15" t="s">
        <v>381</v>
      </c>
      <c r="C19" s="14">
        <v>8.2797287578614501E-2</v>
      </c>
      <c r="D19" s="14">
        <v>0.101426887639611</v>
      </c>
      <c r="E19" s="14">
        <v>6.5311365064723306E-2</v>
      </c>
      <c r="F19" s="14"/>
      <c r="G19" s="14">
        <v>3.9611814558129697E-2</v>
      </c>
      <c r="H19" s="14">
        <v>6.0906312750020002E-2</v>
      </c>
      <c r="I19" s="14">
        <v>5.87840821710972E-2</v>
      </c>
      <c r="J19" s="14">
        <v>9.8011678672499394E-2</v>
      </c>
      <c r="K19" s="14">
        <v>0.109104235041332</v>
      </c>
      <c r="L19" s="14">
        <v>0.119098283751067</v>
      </c>
      <c r="M19" s="14"/>
      <c r="N19" s="14">
        <v>8.6928760681697595E-2</v>
      </c>
      <c r="O19" s="14">
        <v>7.6774725235515096E-2</v>
      </c>
      <c r="P19" s="14">
        <v>8.9543232816992502E-2</v>
      </c>
      <c r="Q19" s="14">
        <v>7.6512958566895606E-2</v>
      </c>
      <c r="R19" s="14"/>
      <c r="S19" s="14">
        <v>4.6091450479993301E-2</v>
      </c>
      <c r="T19" s="14">
        <v>0.111689362269009</v>
      </c>
      <c r="U19" s="14">
        <v>7.0763121907243806E-2</v>
      </c>
      <c r="V19" s="14">
        <v>5.0043077747811499E-2</v>
      </c>
      <c r="W19" s="14">
        <v>0.13576353051253001</v>
      </c>
      <c r="X19" s="14">
        <v>5.7261058228179999E-2</v>
      </c>
      <c r="Y19" s="14">
        <v>8.8126157412949394E-2</v>
      </c>
      <c r="Z19" s="14">
        <v>9.4877530989772099E-2</v>
      </c>
      <c r="AA19" s="14">
        <v>8.7196056549107295E-2</v>
      </c>
      <c r="AB19" s="14">
        <v>0.110075198347202</v>
      </c>
      <c r="AC19" s="14">
        <v>9.7506783753849496E-2</v>
      </c>
      <c r="AD19" s="14">
        <v>5.9479959968075598E-2</v>
      </c>
      <c r="AE19" s="14"/>
      <c r="AF19" s="14">
        <v>0.101176841164593</v>
      </c>
      <c r="AG19" s="14">
        <v>8.0641971259379996E-2</v>
      </c>
      <c r="AH19" s="14">
        <v>6.3146667326529501E-2</v>
      </c>
      <c r="AI19" s="14"/>
      <c r="AJ19" s="14" t="s">
        <v>79</v>
      </c>
      <c r="AK19" s="14" t="s">
        <v>79</v>
      </c>
      <c r="AL19" s="14" t="s">
        <v>79</v>
      </c>
      <c r="AM19" s="14" t="s">
        <v>79</v>
      </c>
      <c r="AN19" s="14" t="s">
        <v>79</v>
      </c>
      <c r="AO19" s="14"/>
      <c r="AP19" s="14">
        <v>9.0782839961197695E-2</v>
      </c>
      <c r="AQ19" s="14">
        <v>6.5168790244611099E-2</v>
      </c>
      <c r="AR19" s="14">
        <v>9.0381431063456696E-2</v>
      </c>
      <c r="AS19" s="14"/>
      <c r="AT19" s="14">
        <v>9.2114927201578295E-2</v>
      </c>
      <c r="AU19" s="14">
        <v>7.9214316787749706E-2</v>
      </c>
      <c r="AV19" s="14">
        <v>7.0206605353283602E-2</v>
      </c>
      <c r="AW19" s="14">
        <v>7.3810855694854197E-2</v>
      </c>
      <c r="AX19" s="14">
        <v>0.22863211036845499</v>
      </c>
    </row>
    <row r="20" spans="2:50" x14ac:dyDescent="0.25">
      <c r="B20" s="15" t="s">
        <v>382</v>
      </c>
      <c r="C20" s="14">
        <v>4.2883297714482398E-2</v>
      </c>
      <c r="D20" s="14">
        <v>5.50222462669617E-2</v>
      </c>
      <c r="E20" s="14">
        <v>2.8779156920903499E-2</v>
      </c>
      <c r="F20" s="14"/>
      <c r="G20" s="14">
        <v>5.0961990622147998E-2</v>
      </c>
      <c r="H20" s="14">
        <v>4.51460875700537E-2</v>
      </c>
      <c r="I20" s="14">
        <v>4.0364023499469402E-2</v>
      </c>
      <c r="J20" s="14">
        <v>4.2417788475247402E-2</v>
      </c>
      <c r="K20" s="14">
        <v>3.7641095225564303E-2</v>
      </c>
      <c r="L20" s="14">
        <v>4.1571892147486703E-2</v>
      </c>
      <c r="M20" s="14"/>
      <c r="N20" s="14">
        <v>5.7617967622364798E-2</v>
      </c>
      <c r="O20" s="14">
        <v>4.5609173988440499E-2</v>
      </c>
      <c r="P20" s="14">
        <v>3.0726133594367599E-2</v>
      </c>
      <c r="Q20" s="14">
        <v>3.5141259374178703E-2</v>
      </c>
      <c r="R20" s="14"/>
      <c r="S20" s="14">
        <v>4.7438612687540203E-2</v>
      </c>
      <c r="T20" s="14">
        <v>5.4053315445138798E-2</v>
      </c>
      <c r="U20" s="14">
        <v>5.6035933368655103E-2</v>
      </c>
      <c r="V20" s="14">
        <v>1.8304599371272001E-2</v>
      </c>
      <c r="W20" s="14">
        <v>4.1326082267344202E-2</v>
      </c>
      <c r="X20" s="14">
        <v>5.00082067794047E-2</v>
      </c>
      <c r="Y20" s="14">
        <v>3.25853701950862E-2</v>
      </c>
      <c r="Z20" s="14">
        <v>1.29257660423287E-2</v>
      </c>
      <c r="AA20" s="14">
        <v>3.4880162187939399E-2</v>
      </c>
      <c r="AB20" s="14">
        <v>4.9107564546497597E-2</v>
      </c>
      <c r="AC20" s="14">
        <v>3.5816954278384598E-2</v>
      </c>
      <c r="AD20" s="14">
        <v>8.3679276154617399E-2</v>
      </c>
      <c r="AE20" s="14"/>
      <c r="AF20" s="14">
        <v>3.6991434149499597E-2</v>
      </c>
      <c r="AG20" s="14">
        <v>4.6593984541803198E-2</v>
      </c>
      <c r="AH20" s="14">
        <v>4.2042921422467898E-2</v>
      </c>
      <c r="AI20" s="14"/>
      <c r="AJ20" s="14" t="s">
        <v>79</v>
      </c>
      <c r="AK20" s="14" t="s">
        <v>79</v>
      </c>
      <c r="AL20" s="14" t="s">
        <v>79</v>
      </c>
      <c r="AM20" s="14" t="s">
        <v>79</v>
      </c>
      <c r="AN20" s="14" t="s">
        <v>79</v>
      </c>
      <c r="AO20" s="14"/>
      <c r="AP20" s="14">
        <v>4.1366214184067898E-2</v>
      </c>
      <c r="AQ20" s="14">
        <v>4.0395459592586197E-2</v>
      </c>
      <c r="AR20" s="14">
        <v>4.4664448755146503E-2</v>
      </c>
      <c r="AS20" s="14"/>
      <c r="AT20" s="14">
        <v>3.0658277296901799E-2</v>
      </c>
      <c r="AU20" s="14">
        <v>4.9426134213685899E-2</v>
      </c>
      <c r="AV20" s="14">
        <v>4.3394132869806701E-2</v>
      </c>
      <c r="AW20" s="14">
        <v>5.1148687945341102E-2</v>
      </c>
      <c r="AX20" s="14">
        <v>4.7199868630435203E-2</v>
      </c>
    </row>
    <row r="21" spans="2:50" x14ac:dyDescent="0.25">
      <c r="B21" s="15" t="s">
        <v>383</v>
      </c>
      <c r="C21" s="14">
        <v>3.7961148378173999E-2</v>
      </c>
      <c r="D21" s="14">
        <v>3.6065474814161599E-2</v>
      </c>
      <c r="E21" s="14">
        <v>3.8373812211125E-2</v>
      </c>
      <c r="F21" s="14"/>
      <c r="G21" s="14">
        <v>2.33604271568181E-2</v>
      </c>
      <c r="H21" s="14">
        <v>3.4737976954529598E-2</v>
      </c>
      <c r="I21" s="14">
        <v>3.04019450913014E-2</v>
      </c>
      <c r="J21" s="14">
        <v>4.1158662944236701E-2</v>
      </c>
      <c r="K21" s="14">
        <v>3.8382306380192001E-2</v>
      </c>
      <c r="L21" s="14">
        <v>5.3596150528278E-2</v>
      </c>
      <c r="M21" s="14"/>
      <c r="N21" s="14">
        <v>3.3927539996349003E-2</v>
      </c>
      <c r="O21" s="14">
        <v>2.3479676471309701E-2</v>
      </c>
      <c r="P21" s="14">
        <v>6.0388439480954501E-2</v>
      </c>
      <c r="Q21" s="14">
        <v>3.7949978293756098E-2</v>
      </c>
      <c r="R21" s="14"/>
      <c r="S21" s="14">
        <v>2.8782678405719599E-2</v>
      </c>
      <c r="T21" s="14">
        <v>4.8443341687518501E-2</v>
      </c>
      <c r="U21" s="14">
        <v>3.4977697635894603E-2</v>
      </c>
      <c r="V21" s="14">
        <v>1.4808711717677401E-2</v>
      </c>
      <c r="W21" s="14">
        <v>5.3525358369384303E-2</v>
      </c>
      <c r="X21" s="14">
        <v>3.6463374832558897E-2</v>
      </c>
      <c r="Y21" s="14">
        <v>4.72898997326461E-2</v>
      </c>
      <c r="Z21" s="14">
        <v>5.9877521945459401E-2</v>
      </c>
      <c r="AA21" s="14">
        <v>3.5464269163729502E-2</v>
      </c>
      <c r="AB21" s="14">
        <v>4.1469787072896301E-2</v>
      </c>
      <c r="AC21" s="14">
        <v>0</v>
      </c>
      <c r="AD21" s="14">
        <v>8.8653589074448494E-2</v>
      </c>
      <c r="AE21" s="14"/>
      <c r="AF21" s="14">
        <v>5.1319022255698697E-2</v>
      </c>
      <c r="AG21" s="14">
        <v>3.6875207461053001E-2</v>
      </c>
      <c r="AH21" s="14">
        <v>2.3753805662803499E-2</v>
      </c>
      <c r="AI21" s="14"/>
      <c r="AJ21" s="14" t="s">
        <v>79</v>
      </c>
      <c r="AK21" s="14" t="s">
        <v>79</v>
      </c>
      <c r="AL21" s="14" t="s">
        <v>79</v>
      </c>
      <c r="AM21" s="14" t="s">
        <v>79</v>
      </c>
      <c r="AN21" s="14" t="s">
        <v>79</v>
      </c>
      <c r="AO21" s="14"/>
      <c r="AP21" s="14">
        <v>2.75224329069098E-2</v>
      </c>
      <c r="AQ21" s="14">
        <v>4.5333260910810101E-2</v>
      </c>
      <c r="AR21" s="14">
        <v>6.4367491713932801E-2</v>
      </c>
      <c r="AS21" s="14"/>
      <c r="AT21" s="14">
        <v>4.6525772143519703E-2</v>
      </c>
      <c r="AU21" s="14">
        <v>3.0456124578058501E-2</v>
      </c>
      <c r="AV21" s="14">
        <v>2.66851882221378E-2</v>
      </c>
      <c r="AW21" s="14">
        <v>3.7265064131446299E-2</v>
      </c>
      <c r="AX21" s="14">
        <v>4.0533567746783801E-2</v>
      </c>
    </row>
    <row r="22" spans="2:50" x14ac:dyDescent="0.25">
      <c r="B22" s="15" t="s">
        <v>384</v>
      </c>
      <c r="C22" s="14">
        <v>1.3051565907079199E-2</v>
      </c>
      <c r="D22" s="14">
        <v>1.7764812650432799E-2</v>
      </c>
      <c r="E22" s="14">
        <v>8.5666162468159696E-3</v>
      </c>
      <c r="F22" s="14"/>
      <c r="G22" s="14">
        <v>3.0263958487095399E-2</v>
      </c>
      <c r="H22" s="14">
        <v>1.63466485159913E-2</v>
      </c>
      <c r="I22" s="14">
        <v>1.7129614138491098E-2</v>
      </c>
      <c r="J22" s="14">
        <v>6.1649922597452698E-3</v>
      </c>
      <c r="K22" s="14">
        <v>5.0740632564308498E-3</v>
      </c>
      <c r="L22" s="14">
        <v>6.4933056898496501E-3</v>
      </c>
      <c r="M22" s="14"/>
      <c r="N22" s="14">
        <v>1.6335514150665999E-2</v>
      </c>
      <c r="O22" s="14">
        <v>5.4902887046809597E-3</v>
      </c>
      <c r="P22" s="14">
        <v>1.7984228210079702E-2</v>
      </c>
      <c r="Q22" s="14">
        <v>1.3128051856688701E-2</v>
      </c>
      <c r="R22" s="14"/>
      <c r="S22" s="14">
        <v>2.6597662688506499E-2</v>
      </c>
      <c r="T22" s="14">
        <v>7.3518656416605996E-3</v>
      </c>
      <c r="U22" s="14">
        <v>1.72643792224772E-2</v>
      </c>
      <c r="V22" s="14">
        <v>1.5565439890774401E-2</v>
      </c>
      <c r="W22" s="14">
        <v>0</v>
      </c>
      <c r="X22" s="14">
        <v>1.0836035253605001E-2</v>
      </c>
      <c r="Y22" s="14">
        <v>9.5220515893224104E-3</v>
      </c>
      <c r="Z22" s="14">
        <v>1.2237229593034299E-2</v>
      </c>
      <c r="AA22" s="14">
        <v>3.95562612185667E-3</v>
      </c>
      <c r="AB22" s="14">
        <v>1.60365065784976E-2</v>
      </c>
      <c r="AC22" s="14">
        <v>1.07363526878553E-2</v>
      </c>
      <c r="AD22" s="14">
        <v>3.1385258609655999E-2</v>
      </c>
      <c r="AE22" s="14"/>
      <c r="AF22" s="14">
        <v>1.64280261602795E-2</v>
      </c>
      <c r="AG22" s="14">
        <v>1.1692479462792201E-2</v>
      </c>
      <c r="AH22" s="14">
        <v>1.33662215119021E-2</v>
      </c>
      <c r="AI22" s="14"/>
      <c r="AJ22" s="14" t="s">
        <v>79</v>
      </c>
      <c r="AK22" s="14" t="s">
        <v>79</v>
      </c>
      <c r="AL22" s="14" t="s">
        <v>79</v>
      </c>
      <c r="AM22" s="14" t="s">
        <v>79</v>
      </c>
      <c r="AN22" s="14" t="s">
        <v>79</v>
      </c>
      <c r="AO22" s="14"/>
      <c r="AP22" s="14">
        <v>1.20428842168949E-2</v>
      </c>
      <c r="AQ22" s="14">
        <v>2.05739143017898E-2</v>
      </c>
      <c r="AR22" s="14">
        <v>4.8952531192944697E-3</v>
      </c>
      <c r="AS22" s="14"/>
      <c r="AT22" s="14">
        <v>6.1757045899492203E-3</v>
      </c>
      <c r="AU22" s="14">
        <v>1.9697358170533499E-2</v>
      </c>
      <c r="AV22" s="14">
        <v>8.8502930808377102E-3</v>
      </c>
      <c r="AW22" s="14">
        <v>2.69013144094505E-2</v>
      </c>
      <c r="AX22" s="14">
        <v>0</v>
      </c>
    </row>
    <row r="23" spans="2:50" x14ac:dyDescent="0.25">
      <c r="B23" s="15" t="s">
        <v>70</v>
      </c>
      <c r="C23" s="23">
        <v>6.6653103001656305E-2</v>
      </c>
      <c r="D23" s="23">
        <v>6.7347564903312507E-2</v>
      </c>
      <c r="E23" s="23">
        <v>6.6492765050682606E-2</v>
      </c>
      <c r="F23" s="23"/>
      <c r="G23" s="23">
        <v>2.3669270764139601E-2</v>
      </c>
      <c r="H23" s="23">
        <v>6.67267921401591E-2</v>
      </c>
      <c r="I23" s="23">
        <v>6.8922354548016401E-2</v>
      </c>
      <c r="J23" s="23">
        <v>8.2076599137616196E-2</v>
      </c>
      <c r="K23" s="23">
        <v>8.3247672963625396E-2</v>
      </c>
      <c r="L23" s="23">
        <v>6.9766612677617801E-2</v>
      </c>
      <c r="M23" s="23"/>
      <c r="N23" s="23">
        <v>3.9296639376632601E-2</v>
      </c>
      <c r="O23" s="23">
        <v>5.4972359968592198E-2</v>
      </c>
      <c r="P23" s="23">
        <v>8.8200879391817394E-2</v>
      </c>
      <c r="Q23" s="23">
        <v>8.9965026122326097E-2</v>
      </c>
      <c r="R23" s="23"/>
      <c r="S23" s="23">
        <v>4.57727667855743E-2</v>
      </c>
      <c r="T23" s="23">
        <v>6.3264754103817905E-2</v>
      </c>
      <c r="U23" s="23">
        <v>8.5556350414668095E-2</v>
      </c>
      <c r="V23" s="23">
        <v>7.7526953325810902E-2</v>
      </c>
      <c r="W23" s="23">
        <v>8.2499413616560394E-2</v>
      </c>
      <c r="X23" s="23">
        <v>9.5753564625824295E-2</v>
      </c>
      <c r="Y23" s="23">
        <v>1.4008430828482899E-2</v>
      </c>
      <c r="Z23" s="23">
        <v>2.8762068252034E-2</v>
      </c>
      <c r="AA23" s="23">
        <v>7.1999248946027605E-2</v>
      </c>
      <c r="AB23" s="23">
        <v>8.9594925946992504E-2</v>
      </c>
      <c r="AC23" s="23">
        <v>6.2102127102580999E-2</v>
      </c>
      <c r="AD23" s="23">
        <v>8.1656051247951805E-2</v>
      </c>
      <c r="AE23" s="23"/>
      <c r="AF23" s="23">
        <v>6.5367064965423993E-2</v>
      </c>
      <c r="AG23" s="23">
        <v>6.7142989108056106E-2</v>
      </c>
      <c r="AH23" s="23">
        <v>8.2038854154562302E-2</v>
      </c>
      <c r="AI23" s="23"/>
      <c r="AJ23" s="23" t="s">
        <v>79</v>
      </c>
      <c r="AK23" s="23" t="s">
        <v>79</v>
      </c>
      <c r="AL23" s="23" t="s">
        <v>79</v>
      </c>
      <c r="AM23" s="23" t="s">
        <v>79</v>
      </c>
      <c r="AN23" s="23" t="s">
        <v>79</v>
      </c>
      <c r="AO23" s="23"/>
      <c r="AP23" s="23">
        <v>3.8967891956898801E-2</v>
      </c>
      <c r="AQ23" s="23">
        <v>4.2498648578881498E-2</v>
      </c>
      <c r="AR23" s="23">
        <v>2.8618402363557099E-2</v>
      </c>
      <c r="AS23" s="23"/>
      <c r="AT23" s="23">
        <v>7.36272138652425E-2</v>
      </c>
      <c r="AU23" s="23">
        <v>6.8267562375173493E-2</v>
      </c>
      <c r="AV23" s="23">
        <v>4.5556697874620397E-2</v>
      </c>
      <c r="AW23" s="23">
        <v>4.5873221732396101E-2</v>
      </c>
      <c r="AX23" s="23">
        <v>6.6137029851887796E-2</v>
      </c>
    </row>
    <row r="24" spans="2:50" x14ac:dyDescent="0.25">
      <c r="B24" s="16"/>
    </row>
    <row r="25" spans="2:50" x14ac:dyDescent="0.25">
      <c r="B25" t="s">
        <v>75</v>
      </c>
    </row>
    <row r="26" spans="2:50" x14ac:dyDescent="0.25">
      <c r="B26" t="s">
        <v>76</v>
      </c>
    </row>
    <row r="28" spans="2:50" x14ac:dyDescent="0.25">
      <c r="B2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G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7" width="20.7109375" customWidth="1"/>
  </cols>
  <sheetData>
    <row r="2" spans="2:7" ht="39.950000000000003" customHeight="1" x14ac:dyDescent="0.25">
      <c r="D2" s="34" t="s">
        <v>368</v>
      </c>
      <c r="E2" s="30"/>
      <c r="F2" s="30"/>
      <c r="G2" s="30"/>
    </row>
    <row r="6" spans="2:7" ht="50.1" customHeight="1" x14ac:dyDescent="0.25">
      <c r="B6" s="17" t="s">
        <v>14</v>
      </c>
      <c r="C6" s="17" t="s">
        <v>135</v>
      </c>
      <c r="D6" s="17" t="s">
        <v>138</v>
      </c>
      <c r="E6" s="17" t="s">
        <v>364</v>
      </c>
      <c r="F6" s="17" t="s">
        <v>365</v>
      </c>
    </row>
    <row r="7" spans="2:7" ht="30" x14ac:dyDescent="0.25">
      <c r="B7" s="15" t="s">
        <v>366</v>
      </c>
      <c r="C7" s="14">
        <v>0.62373633122501104</v>
      </c>
      <c r="D7" s="14">
        <v>0.50072540308933</v>
      </c>
      <c r="E7" s="14">
        <v>0.50107632639494304</v>
      </c>
      <c r="F7" s="14">
        <v>0.57310862095898396</v>
      </c>
    </row>
    <row r="8" spans="2:7" ht="30" x14ac:dyDescent="0.25">
      <c r="B8" s="15" t="s">
        <v>367</v>
      </c>
      <c r="C8" s="14">
        <v>0.24101458278735099</v>
      </c>
      <c r="D8" s="14">
        <v>0.35989964932973301</v>
      </c>
      <c r="E8" s="14">
        <v>0.33754305290713299</v>
      </c>
      <c r="F8" s="14">
        <v>0.27453386710647998</v>
      </c>
    </row>
    <row r="9" spans="2:7" x14ac:dyDescent="0.25">
      <c r="B9" s="15" t="s">
        <v>70</v>
      </c>
      <c r="C9" s="14">
        <v>0.13524908598763799</v>
      </c>
      <c r="D9" s="14">
        <v>0.13937494758093799</v>
      </c>
      <c r="E9" s="14">
        <v>0.161380620697924</v>
      </c>
      <c r="F9" s="14">
        <v>0.15235751193453601</v>
      </c>
    </row>
    <row r="10" spans="2:7" x14ac:dyDescent="0.25">
      <c r="B10" s="16"/>
      <c r="C10" s="16"/>
      <c r="D10" s="16"/>
      <c r="E10" s="16"/>
      <c r="F10" s="16"/>
    </row>
    <row r="11" spans="2:7" x14ac:dyDescent="0.25">
      <c r="B11" t="s">
        <v>75</v>
      </c>
    </row>
    <row r="12" spans="2:7" x14ac:dyDescent="0.25">
      <c r="B12" t="s">
        <v>76</v>
      </c>
    </row>
    <row r="16" spans="2:7" x14ac:dyDescent="0.25">
      <c r="B16"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369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366</v>
      </c>
      <c r="C9" s="14">
        <v>0.62373633122501104</v>
      </c>
      <c r="D9" s="14">
        <v>0.60715707260282303</v>
      </c>
      <c r="E9" s="14">
        <v>0.63778863440458</v>
      </c>
      <c r="F9" s="14"/>
      <c r="G9" s="14">
        <v>0.71674897208733401</v>
      </c>
      <c r="H9" s="14">
        <v>0.65513372679985804</v>
      </c>
      <c r="I9" s="14">
        <v>0.642967238390173</v>
      </c>
      <c r="J9" s="14">
        <v>0.64002056568367904</v>
      </c>
      <c r="K9" s="14">
        <v>0.55050310424519999</v>
      </c>
      <c r="L9" s="14">
        <v>0.55614189934156699</v>
      </c>
      <c r="M9" s="14"/>
      <c r="N9" s="14">
        <v>0.67624430684230796</v>
      </c>
      <c r="O9" s="14">
        <v>0.64586364257896101</v>
      </c>
      <c r="P9" s="14">
        <v>0.59018120703543997</v>
      </c>
      <c r="Q9" s="14">
        <v>0.57403554683072999</v>
      </c>
      <c r="R9" s="14"/>
      <c r="S9" s="14">
        <v>0.71288094583753803</v>
      </c>
      <c r="T9" s="14">
        <v>0.64560974042465102</v>
      </c>
      <c r="U9" s="14">
        <v>0.55425168829318605</v>
      </c>
      <c r="V9" s="14">
        <v>0.643804169767901</v>
      </c>
      <c r="W9" s="14">
        <v>0.57599859136851195</v>
      </c>
      <c r="X9" s="14">
        <v>0.57808498755469895</v>
      </c>
      <c r="Y9" s="14">
        <v>0.632746327477684</v>
      </c>
      <c r="Z9" s="14">
        <v>0.570632478574295</v>
      </c>
      <c r="AA9" s="14">
        <v>0.57937663103173898</v>
      </c>
      <c r="AB9" s="14">
        <v>0.62577888678711702</v>
      </c>
      <c r="AC9" s="14">
        <v>0.67955055582880897</v>
      </c>
      <c r="AD9" s="14">
        <v>0.59638371161197501</v>
      </c>
      <c r="AE9" s="14"/>
      <c r="AF9" s="14">
        <v>0.62898013366389505</v>
      </c>
      <c r="AG9" s="14">
        <v>0.61800307445843505</v>
      </c>
      <c r="AH9" s="14">
        <v>0.566727052183574</v>
      </c>
      <c r="AI9" s="14"/>
      <c r="AJ9" s="14" t="s">
        <v>79</v>
      </c>
      <c r="AK9" s="14" t="s">
        <v>79</v>
      </c>
      <c r="AL9" s="14" t="s">
        <v>79</v>
      </c>
      <c r="AM9" s="14" t="s">
        <v>79</v>
      </c>
      <c r="AN9" s="14" t="s">
        <v>79</v>
      </c>
      <c r="AO9" s="14"/>
      <c r="AP9" s="14">
        <v>0.64793681046645901</v>
      </c>
      <c r="AQ9" s="14">
        <v>0.64411501786091596</v>
      </c>
      <c r="AR9" s="14">
        <v>0.66731097408842199</v>
      </c>
      <c r="AS9" s="14"/>
      <c r="AT9" s="14">
        <v>0.60292021302742904</v>
      </c>
      <c r="AU9" s="14">
        <v>0.61206927112903697</v>
      </c>
      <c r="AV9" s="14">
        <v>0.68631854421446403</v>
      </c>
      <c r="AW9" s="14">
        <v>0.62115930251241502</v>
      </c>
      <c r="AX9" s="14">
        <v>0.64329150860355799</v>
      </c>
    </row>
    <row r="10" spans="2:50" ht="30" x14ac:dyDescent="0.25">
      <c r="B10" s="15" t="s">
        <v>367</v>
      </c>
      <c r="C10" s="14">
        <v>0.24101458278735099</v>
      </c>
      <c r="D10" s="14">
        <v>0.262996702179709</v>
      </c>
      <c r="E10" s="14">
        <v>0.220659708627785</v>
      </c>
      <c r="F10" s="14"/>
      <c r="G10" s="14">
        <v>0.182842246755892</v>
      </c>
      <c r="H10" s="14">
        <v>0.223793695233687</v>
      </c>
      <c r="I10" s="14">
        <v>0.222239809086344</v>
      </c>
      <c r="J10" s="14">
        <v>0.242193838159001</v>
      </c>
      <c r="K10" s="14">
        <v>0.26834905504504297</v>
      </c>
      <c r="L10" s="14">
        <v>0.28991490305366502</v>
      </c>
      <c r="M10" s="14"/>
      <c r="N10" s="14">
        <v>0.215820151607761</v>
      </c>
      <c r="O10" s="14">
        <v>0.24628736561346401</v>
      </c>
      <c r="P10" s="14">
        <v>0.26572981754534702</v>
      </c>
      <c r="Q10" s="14">
        <v>0.23935668562079601</v>
      </c>
      <c r="R10" s="14"/>
      <c r="S10" s="14">
        <v>0.186932204646584</v>
      </c>
      <c r="T10" s="14">
        <v>0.23240588156997199</v>
      </c>
      <c r="U10" s="14">
        <v>0.29133781301457001</v>
      </c>
      <c r="V10" s="14">
        <v>0.2123162031768</v>
      </c>
      <c r="W10" s="14">
        <v>0.25424197228803203</v>
      </c>
      <c r="X10" s="14">
        <v>0.24250095990527901</v>
      </c>
      <c r="Y10" s="14">
        <v>0.28443565592046599</v>
      </c>
      <c r="Z10" s="14">
        <v>0.27687530534164601</v>
      </c>
      <c r="AA10" s="14">
        <v>0.25822947350868197</v>
      </c>
      <c r="AB10" s="14">
        <v>0.228058535737097</v>
      </c>
      <c r="AC10" s="14">
        <v>0.221999387074829</v>
      </c>
      <c r="AD10" s="14">
        <v>0.29061425057269702</v>
      </c>
      <c r="AE10" s="14"/>
      <c r="AF10" s="14">
        <v>0.23569901567086701</v>
      </c>
      <c r="AG10" s="14">
        <v>0.26118574942941197</v>
      </c>
      <c r="AH10" s="14">
        <v>0.226017613016056</v>
      </c>
      <c r="AI10" s="14"/>
      <c r="AJ10" s="14" t="s">
        <v>79</v>
      </c>
      <c r="AK10" s="14" t="s">
        <v>79</v>
      </c>
      <c r="AL10" s="14" t="s">
        <v>79</v>
      </c>
      <c r="AM10" s="14" t="s">
        <v>79</v>
      </c>
      <c r="AN10" s="14" t="s">
        <v>79</v>
      </c>
      <c r="AO10" s="14"/>
      <c r="AP10" s="14">
        <v>0.22983730040060199</v>
      </c>
      <c r="AQ10" s="14">
        <v>0.240675129600182</v>
      </c>
      <c r="AR10" s="14">
        <v>0.219842557151018</v>
      </c>
      <c r="AS10" s="14"/>
      <c r="AT10" s="14">
        <v>0.25152159635363902</v>
      </c>
      <c r="AU10" s="14">
        <v>0.235487917508727</v>
      </c>
      <c r="AV10" s="14">
        <v>0.21031386837642099</v>
      </c>
      <c r="AW10" s="14">
        <v>0.29971381918128698</v>
      </c>
      <c r="AX10" s="14">
        <v>0.24788825054483499</v>
      </c>
    </row>
    <row r="11" spans="2:50" x14ac:dyDescent="0.25">
      <c r="B11" s="15" t="s">
        <v>70</v>
      </c>
      <c r="C11" s="23">
        <v>0.13524908598763799</v>
      </c>
      <c r="D11" s="23">
        <v>0.129846225217468</v>
      </c>
      <c r="E11" s="23">
        <v>0.141551656967635</v>
      </c>
      <c r="F11" s="23"/>
      <c r="G11" s="23">
        <v>0.100408781156775</v>
      </c>
      <c r="H11" s="23">
        <v>0.121072577966454</v>
      </c>
      <c r="I11" s="23">
        <v>0.134792952523483</v>
      </c>
      <c r="J11" s="23">
        <v>0.11778559615732</v>
      </c>
      <c r="K11" s="23">
        <v>0.18114784070975601</v>
      </c>
      <c r="L11" s="23">
        <v>0.15394319760476799</v>
      </c>
      <c r="M11" s="23"/>
      <c r="N11" s="23">
        <v>0.107935541549931</v>
      </c>
      <c r="O11" s="23">
        <v>0.107848991807575</v>
      </c>
      <c r="P11" s="23">
        <v>0.14408897541921301</v>
      </c>
      <c r="Q11" s="23">
        <v>0.186607767548474</v>
      </c>
      <c r="R11" s="23"/>
      <c r="S11" s="23">
        <v>0.100186849515878</v>
      </c>
      <c r="T11" s="23">
        <v>0.121984378005376</v>
      </c>
      <c r="U11" s="23">
        <v>0.15441049869224399</v>
      </c>
      <c r="V11" s="23">
        <v>0.143879627055299</v>
      </c>
      <c r="W11" s="23">
        <v>0.169759436343456</v>
      </c>
      <c r="X11" s="23">
        <v>0.17941405254002099</v>
      </c>
      <c r="Y11" s="23">
        <v>8.28180166018498E-2</v>
      </c>
      <c r="Z11" s="23">
        <v>0.152492216084058</v>
      </c>
      <c r="AA11" s="23">
        <v>0.162393895459579</v>
      </c>
      <c r="AB11" s="23">
        <v>0.14616257747578601</v>
      </c>
      <c r="AC11" s="23">
        <v>9.8450057096362203E-2</v>
      </c>
      <c r="AD11" s="23">
        <v>0.113002037815329</v>
      </c>
      <c r="AE11" s="23"/>
      <c r="AF11" s="23">
        <v>0.135320850665238</v>
      </c>
      <c r="AG11" s="23">
        <v>0.120811176112153</v>
      </c>
      <c r="AH11" s="23">
        <v>0.20725533480037001</v>
      </c>
      <c r="AI11" s="23"/>
      <c r="AJ11" s="23" t="s">
        <v>79</v>
      </c>
      <c r="AK11" s="23" t="s">
        <v>79</v>
      </c>
      <c r="AL11" s="23" t="s">
        <v>79</v>
      </c>
      <c r="AM11" s="23" t="s">
        <v>79</v>
      </c>
      <c r="AN11" s="23" t="s">
        <v>79</v>
      </c>
      <c r="AO11" s="23"/>
      <c r="AP11" s="23">
        <v>0.122225889132939</v>
      </c>
      <c r="AQ11" s="23">
        <v>0.11520985253890199</v>
      </c>
      <c r="AR11" s="23">
        <v>0.112846468760559</v>
      </c>
      <c r="AS11" s="23"/>
      <c r="AT11" s="23">
        <v>0.14555819061893199</v>
      </c>
      <c r="AU11" s="23">
        <v>0.152442811362236</v>
      </c>
      <c r="AV11" s="23">
        <v>0.103367587409115</v>
      </c>
      <c r="AW11" s="23">
        <v>7.9126878306297999E-2</v>
      </c>
      <c r="AX11" s="23">
        <v>0.108820240851608</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104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100</v>
      </c>
      <c r="C9" s="14">
        <v>0.65327581957987302</v>
      </c>
      <c r="D9" s="14">
        <v>0.73298729519444905</v>
      </c>
      <c r="E9" s="14">
        <v>0.57287688460425401</v>
      </c>
      <c r="F9" s="14"/>
      <c r="G9" s="14">
        <v>0.544001885577161</v>
      </c>
      <c r="H9" s="14">
        <v>0.65605945459318304</v>
      </c>
      <c r="I9" s="14">
        <v>0.60789154221603303</v>
      </c>
      <c r="J9" s="14">
        <v>0.69701869742316402</v>
      </c>
      <c r="K9" s="14">
        <v>0.72135138498391704</v>
      </c>
      <c r="L9" s="14">
        <v>0.68718884876495101</v>
      </c>
      <c r="M9" s="14"/>
      <c r="N9" s="14">
        <v>0.75638158012024204</v>
      </c>
      <c r="O9" s="14">
        <v>0.70077422276152401</v>
      </c>
      <c r="P9" s="14">
        <v>0.59432654869972001</v>
      </c>
      <c r="Q9" s="14">
        <v>0.53600731615852304</v>
      </c>
      <c r="R9" s="14"/>
      <c r="S9" s="14">
        <v>0.69287483582616305</v>
      </c>
      <c r="T9" s="14">
        <v>0.62610649577075705</v>
      </c>
      <c r="U9" s="14">
        <v>0.56705737739040896</v>
      </c>
      <c r="V9" s="14">
        <v>0.78338353856403797</v>
      </c>
      <c r="W9" s="14">
        <v>0.60580060448549899</v>
      </c>
      <c r="X9" s="14">
        <v>0.67822839848526195</v>
      </c>
      <c r="Y9" s="14">
        <v>0.63442303883121398</v>
      </c>
      <c r="Z9" s="14">
        <v>0.495073659381567</v>
      </c>
      <c r="AA9" s="14">
        <v>0.61364249066815701</v>
      </c>
      <c r="AB9" s="14">
        <v>0.66048933124175502</v>
      </c>
      <c r="AC9" s="14">
        <v>0.63522446326558601</v>
      </c>
      <c r="AD9" s="14">
        <v>0.75663524586082997</v>
      </c>
      <c r="AE9" s="14"/>
      <c r="AF9" s="14">
        <v>0.63226263566836605</v>
      </c>
      <c r="AG9" s="14">
        <v>0.70796425913642402</v>
      </c>
      <c r="AH9" s="14">
        <v>0.59668905194702504</v>
      </c>
      <c r="AI9" s="14"/>
      <c r="AJ9" s="14" t="s">
        <v>79</v>
      </c>
      <c r="AK9" s="14" t="s">
        <v>79</v>
      </c>
      <c r="AL9" s="14" t="s">
        <v>79</v>
      </c>
      <c r="AM9" s="14" t="s">
        <v>79</v>
      </c>
      <c r="AN9" s="14" t="s">
        <v>79</v>
      </c>
      <c r="AO9" s="14"/>
      <c r="AP9" s="14">
        <v>0.71620080800798802</v>
      </c>
      <c r="AQ9" s="14">
        <v>0.60272703588473198</v>
      </c>
      <c r="AR9" s="14">
        <v>0.82585750998892404</v>
      </c>
      <c r="AS9" s="14"/>
      <c r="AT9" s="14">
        <v>0.57297137177245006</v>
      </c>
      <c r="AU9" s="14">
        <v>0.60804426650915699</v>
      </c>
      <c r="AV9" s="14">
        <v>0.72150608262261795</v>
      </c>
      <c r="AW9" s="14">
        <v>0.77812935118603199</v>
      </c>
      <c r="AX9" s="14">
        <v>0.73066132080234403</v>
      </c>
    </row>
    <row r="10" spans="2:50" ht="45" x14ac:dyDescent="0.25">
      <c r="B10" s="15" t="s">
        <v>101</v>
      </c>
      <c r="C10" s="14">
        <v>0.220797049437298</v>
      </c>
      <c r="D10" s="14">
        <v>0.16608559182907701</v>
      </c>
      <c r="E10" s="14">
        <v>0.27471386857686603</v>
      </c>
      <c r="F10" s="14"/>
      <c r="G10" s="14">
        <v>0.35737051564310701</v>
      </c>
      <c r="H10" s="14">
        <v>0.19448823931233999</v>
      </c>
      <c r="I10" s="14">
        <v>0.247150554837442</v>
      </c>
      <c r="J10" s="14">
        <v>0.160217891332953</v>
      </c>
      <c r="K10" s="14">
        <v>0.20447160561647901</v>
      </c>
      <c r="L10" s="14">
        <v>0.18172815251296601</v>
      </c>
      <c r="M10" s="14"/>
      <c r="N10" s="14">
        <v>0.17530020291527601</v>
      </c>
      <c r="O10" s="14">
        <v>0.21702574721805101</v>
      </c>
      <c r="P10" s="14">
        <v>0.25155882605901803</v>
      </c>
      <c r="Q10" s="14">
        <v>0.249311475437621</v>
      </c>
      <c r="R10" s="14"/>
      <c r="S10" s="14">
        <v>0.23834832722579399</v>
      </c>
      <c r="T10" s="14">
        <v>0.240847603882998</v>
      </c>
      <c r="U10" s="14">
        <v>0.28929109409929898</v>
      </c>
      <c r="V10" s="14">
        <v>0.11978741924910299</v>
      </c>
      <c r="W10" s="14">
        <v>0.28504291426825201</v>
      </c>
      <c r="X10" s="14">
        <v>0.215161826165434</v>
      </c>
      <c r="Y10" s="14">
        <v>0.16350308234288499</v>
      </c>
      <c r="Z10" s="14">
        <v>0.35255579147703597</v>
      </c>
      <c r="AA10" s="14">
        <v>0.213877006214857</v>
      </c>
      <c r="AB10" s="14">
        <v>0.22379922915793299</v>
      </c>
      <c r="AC10" s="14">
        <v>0.16321289543597001</v>
      </c>
      <c r="AD10" s="14">
        <v>0.198009278259516</v>
      </c>
      <c r="AE10" s="14"/>
      <c r="AF10" s="14">
        <v>0.202350020258519</v>
      </c>
      <c r="AG10" s="14">
        <v>0.20349407327088101</v>
      </c>
      <c r="AH10" s="14">
        <v>0.24881194409628599</v>
      </c>
      <c r="AI10" s="14"/>
      <c r="AJ10" s="14" t="s">
        <v>79</v>
      </c>
      <c r="AK10" s="14" t="s">
        <v>79</v>
      </c>
      <c r="AL10" s="14" t="s">
        <v>79</v>
      </c>
      <c r="AM10" s="14" t="s">
        <v>79</v>
      </c>
      <c r="AN10" s="14" t="s">
        <v>79</v>
      </c>
      <c r="AO10" s="14"/>
      <c r="AP10" s="14">
        <v>0.17347529212090099</v>
      </c>
      <c r="AQ10" s="14">
        <v>0.27973076702786298</v>
      </c>
      <c r="AR10" s="14">
        <v>0.137493507347489</v>
      </c>
      <c r="AS10" s="14"/>
      <c r="AT10" s="14">
        <v>0.26205170713866199</v>
      </c>
      <c r="AU10" s="14">
        <v>0.229776878551811</v>
      </c>
      <c r="AV10" s="14">
        <v>0.20549845912126599</v>
      </c>
      <c r="AW10" s="14">
        <v>0.18464400164692699</v>
      </c>
      <c r="AX10" s="14">
        <v>0.20391711456415701</v>
      </c>
    </row>
    <row r="11" spans="2:50" ht="45" x14ac:dyDescent="0.25">
      <c r="B11" s="15" t="s">
        <v>102</v>
      </c>
      <c r="C11" s="14">
        <v>7.4206326914699194E-2</v>
      </c>
      <c r="D11" s="14">
        <v>5.8533412159735697E-2</v>
      </c>
      <c r="E11" s="14">
        <v>9.0768211076824701E-2</v>
      </c>
      <c r="F11" s="14"/>
      <c r="G11" s="14">
        <v>7.0287157967300007E-2</v>
      </c>
      <c r="H11" s="14">
        <v>7.7120195880385406E-2</v>
      </c>
      <c r="I11" s="14">
        <v>6.8082226463985401E-2</v>
      </c>
      <c r="J11" s="14">
        <v>8.4991668062797995E-2</v>
      </c>
      <c r="K11" s="14">
        <v>5.2530148699959901E-2</v>
      </c>
      <c r="L11" s="14">
        <v>8.5608704576529901E-2</v>
      </c>
      <c r="M11" s="14"/>
      <c r="N11" s="14">
        <v>4.2126762650189997E-2</v>
      </c>
      <c r="O11" s="14">
        <v>4.6067338855191702E-2</v>
      </c>
      <c r="P11" s="14">
        <v>9.7010135304355205E-2</v>
      </c>
      <c r="Q11" s="14">
        <v>0.121168854826766</v>
      </c>
      <c r="R11" s="14"/>
      <c r="S11" s="14">
        <v>3.1869553319883601E-2</v>
      </c>
      <c r="T11" s="14">
        <v>5.7136290019388698E-2</v>
      </c>
      <c r="U11" s="14">
        <v>7.7620798148791095E-2</v>
      </c>
      <c r="V11" s="14">
        <v>5.4423593977141103E-2</v>
      </c>
      <c r="W11" s="14">
        <v>7.2755354072840006E-2</v>
      </c>
      <c r="X11" s="14">
        <v>5.4265795453203702E-2</v>
      </c>
      <c r="Y11" s="14">
        <v>0.14147504149404799</v>
      </c>
      <c r="Z11" s="14">
        <v>0.130823569482306</v>
      </c>
      <c r="AA11" s="14">
        <v>8.4206244923283297E-2</v>
      </c>
      <c r="AB11" s="14">
        <v>7.2194126457274299E-2</v>
      </c>
      <c r="AC11" s="14">
        <v>0.174453125034779</v>
      </c>
      <c r="AD11" s="14">
        <v>4.5355475879654099E-2</v>
      </c>
      <c r="AE11" s="14"/>
      <c r="AF11" s="14">
        <v>0.10277517800826901</v>
      </c>
      <c r="AG11" s="14">
        <v>4.98642978087026E-2</v>
      </c>
      <c r="AH11" s="14">
        <v>8.9520766323231193E-2</v>
      </c>
      <c r="AI11" s="14"/>
      <c r="AJ11" s="14" t="s">
        <v>79</v>
      </c>
      <c r="AK11" s="14" t="s">
        <v>79</v>
      </c>
      <c r="AL11" s="14" t="s">
        <v>79</v>
      </c>
      <c r="AM11" s="14" t="s">
        <v>79</v>
      </c>
      <c r="AN11" s="14" t="s">
        <v>79</v>
      </c>
      <c r="AO11" s="14"/>
      <c r="AP11" s="14">
        <v>7.8392803829578403E-2</v>
      </c>
      <c r="AQ11" s="14">
        <v>6.3620922803125396E-2</v>
      </c>
      <c r="AR11" s="14">
        <v>2.4404774005972199E-2</v>
      </c>
      <c r="AS11" s="14"/>
      <c r="AT11" s="14">
        <v>9.8494793941033595E-2</v>
      </c>
      <c r="AU11" s="14">
        <v>8.5136557245782493E-2</v>
      </c>
      <c r="AV11" s="14">
        <v>4.4588222819742701E-2</v>
      </c>
      <c r="AW11" s="14">
        <v>1.54364261007031E-2</v>
      </c>
      <c r="AX11" s="14">
        <v>6.5421564633499199E-2</v>
      </c>
    </row>
    <row r="12" spans="2:50" x14ac:dyDescent="0.25">
      <c r="B12" s="15" t="s">
        <v>103</v>
      </c>
      <c r="C12" s="23">
        <v>5.1720804068129803E-2</v>
      </c>
      <c r="D12" s="23">
        <v>4.2393700816737802E-2</v>
      </c>
      <c r="E12" s="23">
        <v>6.1641035742054998E-2</v>
      </c>
      <c r="F12" s="23"/>
      <c r="G12" s="23">
        <v>2.8340440812432199E-2</v>
      </c>
      <c r="H12" s="23">
        <v>7.2332110214091597E-2</v>
      </c>
      <c r="I12" s="23">
        <v>7.6875676482539596E-2</v>
      </c>
      <c r="J12" s="23">
        <v>5.77717431810848E-2</v>
      </c>
      <c r="K12" s="23">
        <v>2.16468606996447E-2</v>
      </c>
      <c r="L12" s="23">
        <v>4.5474294145553498E-2</v>
      </c>
      <c r="M12" s="23"/>
      <c r="N12" s="23">
        <v>2.61914543142917E-2</v>
      </c>
      <c r="O12" s="23">
        <v>3.6132691165234099E-2</v>
      </c>
      <c r="P12" s="23">
        <v>5.7104489936906998E-2</v>
      </c>
      <c r="Q12" s="23">
        <v>9.3512353577089896E-2</v>
      </c>
      <c r="R12" s="23"/>
      <c r="S12" s="23">
        <v>3.6907283628159301E-2</v>
      </c>
      <c r="T12" s="23">
        <v>7.59096103268566E-2</v>
      </c>
      <c r="U12" s="23">
        <v>6.60307303615012E-2</v>
      </c>
      <c r="V12" s="23">
        <v>4.2405448209717797E-2</v>
      </c>
      <c r="W12" s="23">
        <v>3.6401127173408897E-2</v>
      </c>
      <c r="X12" s="23">
        <v>5.2343979896100297E-2</v>
      </c>
      <c r="Y12" s="23">
        <v>6.0598837331852999E-2</v>
      </c>
      <c r="Z12" s="23">
        <v>2.1546979659090901E-2</v>
      </c>
      <c r="AA12" s="23">
        <v>8.8274258193702701E-2</v>
      </c>
      <c r="AB12" s="23">
        <v>4.3517313143037799E-2</v>
      </c>
      <c r="AC12" s="23">
        <v>2.7109516263665499E-2</v>
      </c>
      <c r="AD12" s="23">
        <v>0</v>
      </c>
      <c r="AE12" s="23"/>
      <c r="AF12" s="23">
        <v>6.2612166064845806E-2</v>
      </c>
      <c r="AG12" s="23">
        <v>3.8677369783992901E-2</v>
      </c>
      <c r="AH12" s="23">
        <v>6.4978237633458405E-2</v>
      </c>
      <c r="AI12" s="23"/>
      <c r="AJ12" s="23" t="s">
        <v>79</v>
      </c>
      <c r="AK12" s="23" t="s">
        <v>79</v>
      </c>
      <c r="AL12" s="23" t="s">
        <v>79</v>
      </c>
      <c r="AM12" s="23" t="s">
        <v>79</v>
      </c>
      <c r="AN12" s="23" t="s">
        <v>79</v>
      </c>
      <c r="AO12" s="23"/>
      <c r="AP12" s="23">
        <v>3.1931096041532499E-2</v>
      </c>
      <c r="AQ12" s="23">
        <v>5.3921274284279702E-2</v>
      </c>
      <c r="AR12" s="23">
        <v>1.22442086576147E-2</v>
      </c>
      <c r="AS12" s="23"/>
      <c r="AT12" s="23">
        <v>6.6482127147854203E-2</v>
      </c>
      <c r="AU12" s="23">
        <v>7.7042297693250203E-2</v>
      </c>
      <c r="AV12" s="23">
        <v>2.84072354363736E-2</v>
      </c>
      <c r="AW12" s="23">
        <v>2.1790221066337798E-2</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370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366</v>
      </c>
      <c r="C9" s="14">
        <v>0.50072540308933</v>
      </c>
      <c r="D9" s="14">
        <v>0.50545365726908198</v>
      </c>
      <c r="E9" s="14">
        <v>0.49655539400300402</v>
      </c>
      <c r="F9" s="14"/>
      <c r="G9" s="14">
        <v>0.5894276029819</v>
      </c>
      <c r="H9" s="14">
        <v>0.58776451041086597</v>
      </c>
      <c r="I9" s="14">
        <v>0.491717415358296</v>
      </c>
      <c r="J9" s="14">
        <v>0.46243598274995301</v>
      </c>
      <c r="K9" s="14">
        <v>0.45882703255666701</v>
      </c>
      <c r="L9" s="14">
        <v>0.436531091836525</v>
      </c>
      <c r="M9" s="14"/>
      <c r="N9" s="14">
        <v>0.56161446590797603</v>
      </c>
      <c r="O9" s="14">
        <v>0.51037941609193505</v>
      </c>
      <c r="P9" s="14">
        <v>0.46956913766372399</v>
      </c>
      <c r="Q9" s="14">
        <v>0.456137603476378</v>
      </c>
      <c r="R9" s="14"/>
      <c r="S9" s="14">
        <v>0.56508869779747195</v>
      </c>
      <c r="T9" s="14">
        <v>0.52681772028047902</v>
      </c>
      <c r="U9" s="14">
        <v>0.44564875103081297</v>
      </c>
      <c r="V9" s="14">
        <v>0.50162841612006503</v>
      </c>
      <c r="W9" s="14">
        <v>0.44768099308457399</v>
      </c>
      <c r="X9" s="14">
        <v>0.47807207873379198</v>
      </c>
      <c r="Y9" s="14">
        <v>0.50879069544089495</v>
      </c>
      <c r="Z9" s="14">
        <v>0.45177115894106101</v>
      </c>
      <c r="AA9" s="14">
        <v>0.50836673489667406</v>
      </c>
      <c r="AB9" s="14">
        <v>0.52339115175145201</v>
      </c>
      <c r="AC9" s="14">
        <v>0.52117983545362201</v>
      </c>
      <c r="AD9" s="14">
        <v>0.33741694922844201</v>
      </c>
      <c r="AE9" s="14"/>
      <c r="AF9" s="14">
        <v>0.47791250330984397</v>
      </c>
      <c r="AG9" s="14">
        <v>0.50770660277952295</v>
      </c>
      <c r="AH9" s="14">
        <v>0.50545852152635196</v>
      </c>
      <c r="AI9" s="14"/>
      <c r="AJ9" s="14" t="s">
        <v>79</v>
      </c>
      <c r="AK9" s="14" t="s">
        <v>79</v>
      </c>
      <c r="AL9" s="14" t="s">
        <v>79</v>
      </c>
      <c r="AM9" s="14" t="s">
        <v>79</v>
      </c>
      <c r="AN9" s="14" t="s">
        <v>79</v>
      </c>
      <c r="AO9" s="14"/>
      <c r="AP9" s="14">
        <v>0.55168952343814404</v>
      </c>
      <c r="AQ9" s="14">
        <v>0.52752529667490999</v>
      </c>
      <c r="AR9" s="14">
        <v>0.50926518151003597</v>
      </c>
      <c r="AS9" s="14"/>
      <c r="AT9" s="14">
        <v>0.47609574578636998</v>
      </c>
      <c r="AU9" s="14">
        <v>0.487806175141066</v>
      </c>
      <c r="AV9" s="14">
        <v>0.54156223229941303</v>
      </c>
      <c r="AW9" s="14">
        <v>0.53234659104288695</v>
      </c>
      <c r="AX9" s="14">
        <v>0.65294709880496704</v>
      </c>
    </row>
    <row r="10" spans="2:50" ht="30" x14ac:dyDescent="0.25">
      <c r="B10" s="15" t="s">
        <v>367</v>
      </c>
      <c r="C10" s="14">
        <v>0.35989964932973301</v>
      </c>
      <c r="D10" s="14">
        <v>0.35890953141137899</v>
      </c>
      <c r="E10" s="14">
        <v>0.35935491912231299</v>
      </c>
      <c r="F10" s="14"/>
      <c r="G10" s="14">
        <v>0.29631851229218997</v>
      </c>
      <c r="H10" s="14">
        <v>0.29972336237903602</v>
      </c>
      <c r="I10" s="14">
        <v>0.36098990189137398</v>
      </c>
      <c r="J10" s="14">
        <v>0.39909133415914699</v>
      </c>
      <c r="K10" s="14">
        <v>0.38070014318768902</v>
      </c>
      <c r="L10" s="14">
        <v>0.40509523861275198</v>
      </c>
      <c r="M10" s="14"/>
      <c r="N10" s="14">
        <v>0.339240219638487</v>
      </c>
      <c r="O10" s="14">
        <v>0.35077048214569401</v>
      </c>
      <c r="P10" s="14">
        <v>0.38728659657780401</v>
      </c>
      <c r="Q10" s="14">
        <v>0.36263321859950598</v>
      </c>
      <c r="R10" s="14"/>
      <c r="S10" s="14">
        <v>0.295626308531662</v>
      </c>
      <c r="T10" s="14">
        <v>0.34832714425246702</v>
      </c>
      <c r="U10" s="14">
        <v>0.40112609356569501</v>
      </c>
      <c r="V10" s="14">
        <v>0.36847113689443001</v>
      </c>
      <c r="W10" s="14">
        <v>0.39278507123963302</v>
      </c>
      <c r="X10" s="14">
        <v>0.376829598018322</v>
      </c>
      <c r="Y10" s="14">
        <v>0.39157523456511301</v>
      </c>
      <c r="Z10" s="14">
        <v>0.39325828655635497</v>
      </c>
      <c r="AA10" s="14">
        <v>0.32527246784581898</v>
      </c>
      <c r="AB10" s="14">
        <v>0.35123447983502498</v>
      </c>
      <c r="AC10" s="14">
        <v>0.32583201224269398</v>
      </c>
      <c r="AD10" s="14">
        <v>0.52721375773899204</v>
      </c>
      <c r="AE10" s="14"/>
      <c r="AF10" s="14">
        <v>0.38172024940194099</v>
      </c>
      <c r="AG10" s="14">
        <v>0.36173867204374099</v>
      </c>
      <c r="AH10" s="14">
        <v>0.310133533670781</v>
      </c>
      <c r="AI10" s="14"/>
      <c r="AJ10" s="14" t="s">
        <v>79</v>
      </c>
      <c r="AK10" s="14" t="s">
        <v>79</v>
      </c>
      <c r="AL10" s="14" t="s">
        <v>79</v>
      </c>
      <c r="AM10" s="14" t="s">
        <v>79</v>
      </c>
      <c r="AN10" s="14" t="s">
        <v>79</v>
      </c>
      <c r="AO10" s="14"/>
      <c r="AP10" s="14">
        <v>0.339176924854661</v>
      </c>
      <c r="AQ10" s="14">
        <v>0.35369976333561598</v>
      </c>
      <c r="AR10" s="14">
        <v>0.37352308826049702</v>
      </c>
      <c r="AS10" s="14"/>
      <c r="AT10" s="14">
        <v>0.38428466498522201</v>
      </c>
      <c r="AU10" s="14">
        <v>0.36859754331035499</v>
      </c>
      <c r="AV10" s="14">
        <v>0.33837542129957099</v>
      </c>
      <c r="AW10" s="14">
        <v>0.38038796618057102</v>
      </c>
      <c r="AX10" s="14">
        <v>0.194094123966773</v>
      </c>
    </row>
    <row r="11" spans="2:50" x14ac:dyDescent="0.25">
      <c r="B11" s="15" t="s">
        <v>70</v>
      </c>
      <c r="C11" s="23">
        <v>0.13937494758093799</v>
      </c>
      <c r="D11" s="23">
        <v>0.135636811319539</v>
      </c>
      <c r="E11" s="23">
        <v>0.14408968687468299</v>
      </c>
      <c r="F11" s="23"/>
      <c r="G11" s="23">
        <v>0.114253884725909</v>
      </c>
      <c r="H11" s="23">
        <v>0.112512127210098</v>
      </c>
      <c r="I11" s="23">
        <v>0.147292682750331</v>
      </c>
      <c r="J11" s="23">
        <v>0.1384726830909</v>
      </c>
      <c r="K11" s="23">
        <v>0.16047282425564399</v>
      </c>
      <c r="L11" s="23">
        <v>0.15837366955072299</v>
      </c>
      <c r="M11" s="23"/>
      <c r="N11" s="23">
        <v>9.9145314453536998E-2</v>
      </c>
      <c r="O11" s="23">
        <v>0.138850101762371</v>
      </c>
      <c r="P11" s="23">
        <v>0.143144265758471</v>
      </c>
      <c r="Q11" s="23">
        <v>0.181229177924116</v>
      </c>
      <c r="R11" s="23"/>
      <c r="S11" s="23">
        <v>0.139284993670866</v>
      </c>
      <c r="T11" s="23">
        <v>0.124855135467054</v>
      </c>
      <c r="U11" s="23">
        <v>0.15322515540349199</v>
      </c>
      <c r="V11" s="23">
        <v>0.12990044698550501</v>
      </c>
      <c r="W11" s="23">
        <v>0.15953393567579299</v>
      </c>
      <c r="X11" s="23">
        <v>0.14509832324788499</v>
      </c>
      <c r="Y11" s="23">
        <v>9.9634069993992103E-2</v>
      </c>
      <c r="Z11" s="23">
        <v>0.15497055450258301</v>
      </c>
      <c r="AA11" s="23">
        <v>0.16636079725750699</v>
      </c>
      <c r="AB11" s="23">
        <v>0.12537436841352301</v>
      </c>
      <c r="AC11" s="23">
        <v>0.15298815230368401</v>
      </c>
      <c r="AD11" s="23">
        <v>0.13536929303256601</v>
      </c>
      <c r="AE11" s="23"/>
      <c r="AF11" s="23">
        <v>0.14036724728821501</v>
      </c>
      <c r="AG11" s="23">
        <v>0.130554725176736</v>
      </c>
      <c r="AH11" s="23">
        <v>0.18440794480286701</v>
      </c>
      <c r="AI11" s="23"/>
      <c r="AJ11" s="23" t="s">
        <v>79</v>
      </c>
      <c r="AK11" s="23" t="s">
        <v>79</v>
      </c>
      <c r="AL11" s="23" t="s">
        <v>79</v>
      </c>
      <c r="AM11" s="23" t="s">
        <v>79</v>
      </c>
      <c r="AN11" s="23" t="s">
        <v>79</v>
      </c>
      <c r="AO11" s="23"/>
      <c r="AP11" s="23">
        <v>0.10913355170719501</v>
      </c>
      <c r="AQ11" s="23">
        <v>0.118774939989475</v>
      </c>
      <c r="AR11" s="23">
        <v>0.117211730229467</v>
      </c>
      <c r="AS11" s="23"/>
      <c r="AT11" s="23">
        <v>0.139619589228408</v>
      </c>
      <c r="AU11" s="23">
        <v>0.14359628154857901</v>
      </c>
      <c r="AV11" s="23">
        <v>0.120062346401016</v>
      </c>
      <c r="AW11" s="23">
        <v>8.7265442776542801E-2</v>
      </c>
      <c r="AX11" s="23">
        <v>0.15295877722826001</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371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366</v>
      </c>
      <c r="C9" s="14">
        <v>0.50107632639494304</v>
      </c>
      <c r="D9" s="14">
        <v>0.48238271211980399</v>
      </c>
      <c r="E9" s="14">
        <v>0.51540708680935099</v>
      </c>
      <c r="F9" s="14"/>
      <c r="G9" s="14">
        <v>0.58500309746883306</v>
      </c>
      <c r="H9" s="14">
        <v>0.580295408758983</v>
      </c>
      <c r="I9" s="14">
        <v>0.52172185796985904</v>
      </c>
      <c r="J9" s="14">
        <v>0.49733422935101401</v>
      </c>
      <c r="K9" s="14">
        <v>0.41122824700690103</v>
      </c>
      <c r="L9" s="14">
        <v>0.42646307901680902</v>
      </c>
      <c r="M9" s="14"/>
      <c r="N9" s="14">
        <v>0.53896991155983798</v>
      </c>
      <c r="O9" s="14">
        <v>0.49864178414641303</v>
      </c>
      <c r="P9" s="14">
        <v>0.50125035406001905</v>
      </c>
      <c r="Q9" s="14">
        <v>0.46454593209377198</v>
      </c>
      <c r="R9" s="14"/>
      <c r="S9" s="14">
        <v>0.63181706070726096</v>
      </c>
      <c r="T9" s="14">
        <v>0.49147657697049002</v>
      </c>
      <c r="U9" s="14">
        <v>0.53784538274609806</v>
      </c>
      <c r="V9" s="14">
        <v>0.49366233745447002</v>
      </c>
      <c r="W9" s="14">
        <v>0.47392344567683597</v>
      </c>
      <c r="X9" s="14">
        <v>0.47363663314117199</v>
      </c>
      <c r="Y9" s="14">
        <v>0.45472372131787803</v>
      </c>
      <c r="Z9" s="14">
        <v>0.39543301253753899</v>
      </c>
      <c r="AA9" s="14">
        <v>0.47897655177783899</v>
      </c>
      <c r="AB9" s="14">
        <v>0.45762260857772102</v>
      </c>
      <c r="AC9" s="14">
        <v>0.51518922707417403</v>
      </c>
      <c r="AD9" s="14">
        <v>0.45504252563911002</v>
      </c>
      <c r="AE9" s="14"/>
      <c r="AF9" s="14">
        <v>0.48413469252799401</v>
      </c>
      <c r="AG9" s="14">
        <v>0.50650303044372502</v>
      </c>
      <c r="AH9" s="14">
        <v>0.50515551818579196</v>
      </c>
      <c r="AI9" s="14"/>
      <c r="AJ9" s="14" t="s">
        <v>79</v>
      </c>
      <c r="AK9" s="14" t="s">
        <v>79</v>
      </c>
      <c r="AL9" s="14" t="s">
        <v>79</v>
      </c>
      <c r="AM9" s="14" t="s">
        <v>79</v>
      </c>
      <c r="AN9" s="14" t="s">
        <v>79</v>
      </c>
      <c r="AO9" s="14"/>
      <c r="AP9" s="14">
        <v>0.51788680696146505</v>
      </c>
      <c r="AQ9" s="14">
        <v>0.51185724581879599</v>
      </c>
      <c r="AR9" s="14">
        <v>0.48035782407990102</v>
      </c>
      <c r="AS9" s="14"/>
      <c r="AT9" s="14">
        <v>0.47770584304178398</v>
      </c>
      <c r="AU9" s="14">
        <v>0.484760722681363</v>
      </c>
      <c r="AV9" s="14">
        <v>0.56339287825053597</v>
      </c>
      <c r="AW9" s="14">
        <v>0.58679283541576899</v>
      </c>
      <c r="AX9" s="14">
        <v>0.50679360601058399</v>
      </c>
    </row>
    <row r="10" spans="2:50" ht="30" x14ac:dyDescent="0.25">
      <c r="B10" s="15" t="s">
        <v>367</v>
      </c>
      <c r="C10" s="14">
        <v>0.33754305290713299</v>
      </c>
      <c r="D10" s="14">
        <v>0.34830279667998298</v>
      </c>
      <c r="E10" s="14">
        <v>0.32968395800601102</v>
      </c>
      <c r="F10" s="14"/>
      <c r="G10" s="14">
        <v>0.293139380932116</v>
      </c>
      <c r="H10" s="14">
        <v>0.28061269217669099</v>
      </c>
      <c r="I10" s="14">
        <v>0.33357919417520399</v>
      </c>
      <c r="J10" s="14">
        <v>0.33649443903753501</v>
      </c>
      <c r="K10" s="14">
        <v>0.36754116388844699</v>
      </c>
      <c r="L10" s="14">
        <v>0.39790322445480097</v>
      </c>
      <c r="M10" s="14"/>
      <c r="N10" s="14">
        <v>0.32688847722363601</v>
      </c>
      <c r="O10" s="14">
        <v>0.35378754981242699</v>
      </c>
      <c r="P10" s="14">
        <v>0.34201720840501099</v>
      </c>
      <c r="Q10" s="14">
        <v>0.32634318183399702</v>
      </c>
      <c r="R10" s="14"/>
      <c r="S10" s="14">
        <v>0.21502183213492099</v>
      </c>
      <c r="T10" s="14">
        <v>0.32497044376508599</v>
      </c>
      <c r="U10" s="14">
        <v>0.30146712809909798</v>
      </c>
      <c r="V10" s="14">
        <v>0.36405829857215299</v>
      </c>
      <c r="W10" s="14">
        <v>0.349994010719687</v>
      </c>
      <c r="X10" s="14">
        <v>0.33459288571566498</v>
      </c>
      <c r="Y10" s="14">
        <v>0.410025365867073</v>
      </c>
      <c r="Z10" s="14">
        <v>0.48569237376949498</v>
      </c>
      <c r="AA10" s="14">
        <v>0.34765648197642302</v>
      </c>
      <c r="AB10" s="14">
        <v>0.36629556228549798</v>
      </c>
      <c r="AC10" s="14">
        <v>0.37248929016589999</v>
      </c>
      <c r="AD10" s="14">
        <v>0.38693643842206799</v>
      </c>
      <c r="AE10" s="14"/>
      <c r="AF10" s="14">
        <v>0.35496132775184702</v>
      </c>
      <c r="AG10" s="14">
        <v>0.34585552048444201</v>
      </c>
      <c r="AH10" s="14">
        <v>0.27326357993441402</v>
      </c>
      <c r="AI10" s="14"/>
      <c r="AJ10" s="14" t="s">
        <v>79</v>
      </c>
      <c r="AK10" s="14" t="s">
        <v>79</v>
      </c>
      <c r="AL10" s="14" t="s">
        <v>79</v>
      </c>
      <c r="AM10" s="14" t="s">
        <v>79</v>
      </c>
      <c r="AN10" s="14" t="s">
        <v>79</v>
      </c>
      <c r="AO10" s="14"/>
      <c r="AP10" s="14">
        <v>0.34231745982898998</v>
      </c>
      <c r="AQ10" s="14">
        <v>0.34460762089160601</v>
      </c>
      <c r="AR10" s="14">
        <v>0.37930149908490302</v>
      </c>
      <c r="AS10" s="14"/>
      <c r="AT10" s="14">
        <v>0.35854116175956202</v>
      </c>
      <c r="AU10" s="14">
        <v>0.33341380607350701</v>
      </c>
      <c r="AV10" s="14">
        <v>0.30494669574657302</v>
      </c>
      <c r="AW10" s="14">
        <v>0.31159256098647098</v>
      </c>
      <c r="AX10" s="14">
        <v>0.333176772689593</v>
      </c>
    </row>
    <row r="11" spans="2:50" x14ac:dyDescent="0.25">
      <c r="B11" s="15" t="s">
        <v>70</v>
      </c>
      <c r="C11" s="23">
        <v>0.161380620697924</v>
      </c>
      <c r="D11" s="23">
        <v>0.169314491200213</v>
      </c>
      <c r="E11" s="23">
        <v>0.15490895518463799</v>
      </c>
      <c r="F11" s="23"/>
      <c r="G11" s="23">
        <v>0.12185752159905</v>
      </c>
      <c r="H11" s="23">
        <v>0.13909189906432501</v>
      </c>
      <c r="I11" s="23">
        <v>0.144698947854938</v>
      </c>
      <c r="J11" s="23">
        <v>0.16617133161145101</v>
      </c>
      <c r="K11" s="23">
        <v>0.22123058910465199</v>
      </c>
      <c r="L11" s="23">
        <v>0.17563369652839</v>
      </c>
      <c r="M11" s="23"/>
      <c r="N11" s="23">
        <v>0.13414161121652499</v>
      </c>
      <c r="O11" s="23">
        <v>0.14757066604116001</v>
      </c>
      <c r="P11" s="23">
        <v>0.15673243753496999</v>
      </c>
      <c r="Q11" s="23">
        <v>0.20911088607223199</v>
      </c>
      <c r="R11" s="23"/>
      <c r="S11" s="23">
        <v>0.153161107157817</v>
      </c>
      <c r="T11" s="23">
        <v>0.18355297926442399</v>
      </c>
      <c r="U11" s="23">
        <v>0.16068748915480399</v>
      </c>
      <c r="V11" s="23">
        <v>0.14227936397337701</v>
      </c>
      <c r="W11" s="23">
        <v>0.176082543603477</v>
      </c>
      <c r="X11" s="23">
        <v>0.191770481143163</v>
      </c>
      <c r="Y11" s="23">
        <v>0.135250912815049</v>
      </c>
      <c r="Z11" s="23">
        <v>0.11887461369296599</v>
      </c>
      <c r="AA11" s="23">
        <v>0.173366966245738</v>
      </c>
      <c r="AB11" s="23">
        <v>0.176081829136781</v>
      </c>
      <c r="AC11" s="23">
        <v>0.112321482759926</v>
      </c>
      <c r="AD11" s="23">
        <v>0.158021035938822</v>
      </c>
      <c r="AE11" s="23"/>
      <c r="AF11" s="23">
        <v>0.16090397972015899</v>
      </c>
      <c r="AG11" s="23">
        <v>0.14764144907183299</v>
      </c>
      <c r="AH11" s="23">
        <v>0.22158090187979401</v>
      </c>
      <c r="AI11" s="23"/>
      <c r="AJ11" s="23" t="s">
        <v>79</v>
      </c>
      <c r="AK11" s="23" t="s">
        <v>79</v>
      </c>
      <c r="AL11" s="23" t="s">
        <v>79</v>
      </c>
      <c r="AM11" s="23" t="s">
        <v>79</v>
      </c>
      <c r="AN11" s="23" t="s">
        <v>79</v>
      </c>
      <c r="AO11" s="23"/>
      <c r="AP11" s="23">
        <v>0.139795733209544</v>
      </c>
      <c r="AQ11" s="23">
        <v>0.14353513328959799</v>
      </c>
      <c r="AR11" s="23">
        <v>0.14034067683519599</v>
      </c>
      <c r="AS11" s="23"/>
      <c r="AT11" s="23">
        <v>0.16375299519865399</v>
      </c>
      <c r="AU11" s="23">
        <v>0.18182547124512899</v>
      </c>
      <c r="AV11" s="23">
        <v>0.13166042600289199</v>
      </c>
      <c r="AW11" s="23">
        <v>0.10161460359776101</v>
      </c>
      <c r="AX11" s="23">
        <v>0.16002962129982301</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372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366</v>
      </c>
      <c r="C9" s="14">
        <v>0.57310862095898396</v>
      </c>
      <c r="D9" s="14">
        <v>0.55934979171940302</v>
      </c>
      <c r="E9" s="14">
        <v>0.58399373203944305</v>
      </c>
      <c r="F9" s="14"/>
      <c r="G9" s="14">
        <v>0.55425692482332101</v>
      </c>
      <c r="H9" s="14">
        <v>0.64419123869717299</v>
      </c>
      <c r="I9" s="14">
        <v>0.578976815365287</v>
      </c>
      <c r="J9" s="14">
        <v>0.59612436580717298</v>
      </c>
      <c r="K9" s="14">
        <v>0.52108436382414702</v>
      </c>
      <c r="L9" s="14">
        <v>0.53862596586418399</v>
      </c>
      <c r="M9" s="14"/>
      <c r="N9" s="14">
        <v>0.63040335652044399</v>
      </c>
      <c r="O9" s="14">
        <v>0.59783982333256702</v>
      </c>
      <c r="P9" s="14">
        <v>0.52111970244394601</v>
      </c>
      <c r="Q9" s="14">
        <v>0.531009416858372</v>
      </c>
      <c r="R9" s="14"/>
      <c r="S9" s="14">
        <v>0.62408621410057696</v>
      </c>
      <c r="T9" s="14">
        <v>0.57453946611040896</v>
      </c>
      <c r="U9" s="14">
        <v>0.52375814513480101</v>
      </c>
      <c r="V9" s="14">
        <v>0.56029747339421399</v>
      </c>
      <c r="W9" s="14">
        <v>0.50932296484062101</v>
      </c>
      <c r="X9" s="14">
        <v>0.58498447570394896</v>
      </c>
      <c r="Y9" s="14">
        <v>0.55061825519071805</v>
      </c>
      <c r="Z9" s="14">
        <v>0.485420754496387</v>
      </c>
      <c r="AA9" s="14">
        <v>0.60710119971384802</v>
      </c>
      <c r="AB9" s="14">
        <v>0.57521338239856401</v>
      </c>
      <c r="AC9" s="14">
        <v>0.62026589826442402</v>
      </c>
      <c r="AD9" s="14">
        <v>0.57836200822044004</v>
      </c>
      <c r="AE9" s="14"/>
      <c r="AF9" s="14">
        <v>0.56808091133731697</v>
      </c>
      <c r="AG9" s="14">
        <v>0.59575862480678299</v>
      </c>
      <c r="AH9" s="14">
        <v>0.52128094587737495</v>
      </c>
      <c r="AI9" s="14"/>
      <c r="AJ9" s="14" t="s">
        <v>79</v>
      </c>
      <c r="AK9" s="14" t="s">
        <v>79</v>
      </c>
      <c r="AL9" s="14" t="s">
        <v>79</v>
      </c>
      <c r="AM9" s="14" t="s">
        <v>79</v>
      </c>
      <c r="AN9" s="14" t="s">
        <v>79</v>
      </c>
      <c r="AO9" s="14"/>
      <c r="AP9" s="14">
        <v>0.61531608362628298</v>
      </c>
      <c r="AQ9" s="14">
        <v>0.58488670179651303</v>
      </c>
      <c r="AR9" s="14">
        <v>0.53729541549141302</v>
      </c>
      <c r="AS9" s="14"/>
      <c r="AT9" s="14">
        <v>0.54193314798658498</v>
      </c>
      <c r="AU9" s="14">
        <v>0.55955287430348699</v>
      </c>
      <c r="AV9" s="14">
        <v>0.61897817990437098</v>
      </c>
      <c r="AW9" s="14">
        <v>0.64390126269077497</v>
      </c>
      <c r="AX9" s="14">
        <v>0.68520116973141598</v>
      </c>
    </row>
    <row r="10" spans="2:50" ht="30" x14ac:dyDescent="0.25">
      <c r="B10" s="15" t="s">
        <v>367</v>
      </c>
      <c r="C10" s="14">
        <v>0.27453386710647998</v>
      </c>
      <c r="D10" s="14">
        <v>0.29539251078094397</v>
      </c>
      <c r="E10" s="14">
        <v>0.25556281393596902</v>
      </c>
      <c r="F10" s="14"/>
      <c r="G10" s="14">
        <v>0.29202286772699498</v>
      </c>
      <c r="H10" s="14">
        <v>0.23576250307447</v>
      </c>
      <c r="I10" s="14">
        <v>0.28081952307320202</v>
      </c>
      <c r="J10" s="14">
        <v>0.260519915762151</v>
      </c>
      <c r="K10" s="14">
        <v>0.31014487608524199</v>
      </c>
      <c r="L10" s="14">
        <v>0.27718489772974397</v>
      </c>
      <c r="M10" s="14"/>
      <c r="N10" s="14">
        <v>0.25804323669132301</v>
      </c>
      <c r="O10" s="14">
        <v>0.265996368543229</v>
      </c>
      <c r="P10" s="14">
        <v>0.32537783152187999</v>
      </c>
      <c r="Q10" s="14">
        <v>0.25543165970826098</v>
      </c>
      <c r="R10" s="14"/>
      <c r="S10" s="14">
        <v>0.22874433573556499</v>
      </c>
      <c r="T10" s="14">
        <v>0.27939500739644202</v>
      </c>
      <c r="U10" s="14">
        <v>0.32008108515035599</v>
      </c>
      <c r="V10" s="14">
        <v>0.26129990027743</v>
      </c>
      <c r="W10" s="14">
        <v>0.327180184529903</v>
      </c>
      <c r="X10" s="14">
        <v>0.24884194242930999</v>
      </c>
      <c r="Y10" s="14">
        <v>0.32345936016278698</v>
      </c>
      <c r="Z10" s="14">
        <v>0.36945248294817601</v>
      </c>
      <c r="AA10" s="14">
        <v>0.22044454230930499</v>
      </c>
      <c r="AB10" s="14">
        <v>0.288506574169546</v>
      </c>
      <c r="AC10" s="14">
        <v>0.23127517249145499</v>
      </c>
      <c r="AD10" s="14">
        <v>0.31163128001518903</v>
      </c>
      <c r="AE10" s="14"/>
      <c r="AF10" s="14">
        <v>0.28122505193941899</v>
      </c>
      <c r="AG10" s="14">
        <v>0.26800234132169998</v>
      </c>
      <c r="AH10" s="14">
        <v>0.271478510485609</v>
      </c>
      <c r="AI10" s="14"/>
      <c r="AJ10" s="14" t="s">
        <v>79</v>
      </c>
      <c r="AK10" s="14" t="s">
        <v>79</v>
      </c>
      <c r="AL10" s="14" t="s">
        <v>79</v>
      </c>
      <c r="AM10" s="14" t="s">
        <v>79</v>
      </c>
      <c r="AN10" s="14" t="s">
        <v>79</v>
      </c>
      <c r="AO10" s="14"/>
      <c r="AP10" s="14">
        <v>0.26668960556111798</v>
      </c>
      <c r="AQ10" s="14">
        <v>0.27565623047757798</v>
      </c>
      <c r="AR10" s="14">
        <v>0.32128867752590801</v>
      </c>
      <c r="AS10" s="14"/>
      <c r="AT10" s="14">
        <v>0.29039794477997599</v>
      </c>
      <c r="AU10" s="14">
        <v>0.27484445906709098</v>
      </c>
      <c r="AV10" s="14">
        <v>0.25886134162346203</v>
      </c>
      <c r="AW10" s="14">
        <v>0.26403343298639398</v>
      </c>
      <c r="AX10" s="14">
        <v>0.205978589416976</v>
      </c>
    </row>
    <row r="11" spans="2:50" x14ac:dyDescent="0.25">
      <c r="B11" s="15" t="s">
        <v>70</v>
      </c>
      <c r="C11" s="23">
        <v>0.15235751193453601</v>
      </c>
      <c r="D11" s="23">
        <v>0.145257697499653</v>
      </c>
      <c r="E11" s="23">
        <v>0.16044345402458801</v>
      </c>
      <c r="F11" s="23"/>
      <c r="G11" s="23">
        <v>0.15372020744968401</v>
      </c>
      <c r="H11" s="23">
        <v>0.120046258228358</v>
      </c>
      <c r="I11" s="23">
        <v>0.14020366156151101</v>
      </c>
      <c r="J11" s="23">
        <v>0.14335571843067599</v>
      </c>
      <c r="K11" s="23">
        <v>0.16877076009061101</v>
      </c>
      <c r="L11" s="23">
        <v>0.18418913640607201</v>
      </c>
      <c r="M11" s="23"/>
      <c r="N11" s="23">
        <v>0.111553406788232</v>
      </c>
      <c r="O11" s="23">
        <v>0.13616380812420301</v>
      </c>
      <c r="P11" s="23">
        <v>0.153502466034175</v>
      </c>
      <c r="Q11" s="23">
        <v>0.21355892343336799</v>
      </c>
      <c r="R11" s="23"/>
      <c r="S11" s="23">
        <v>0.14716945016385799</v>
      </c>
      <c r="T11" s="23">
        <v>0.14606552649314899</v>
      </c>
      <c r="U11" s="23">
        <v>0.156160769714843</v>
      </c>
      <c r="V11" s="23">
        <v>0.17840262632835599</v>
      </c>
      <c r="W11" s="23">
        <v>0.163496850629476</v>
      </c>
      <c r="X11" s="23">
        <v>0.166173581866741</v>
      </c>
      <c r="Y11" s="23">
        <v>0.12592238464649499</v>
      </c>
      <c r="Z11" s="23">
        <v>0.14512676255543699</v>
      </c>
      <c r="AA11" s="23">
        <v>0.17245425797684699</v>
      </c>
      <c r="AB11" s="23">
        <v>0.13628004343189001</v>
      </c>
      <c r="AC11" s="23">
        <v>0.14845892924412099</v>
      </c>
      <c r="AD11" s="23">
        <v>0.110006711764371</v>
      </c>
      <c r="AE11" s="23"/>
      <c r="AF11" s="23">
        <v>0.15069403672326301</v>
      </c>
      <c r="AG11" s="23">
        <v>0.13623903387151701</v>
      </c>
      <c r="AH11" s="23">
        <v>0.20724054363701599</v>
      </c>
      <c r="AI11" s="23"/>
      <c r="AJ11" s="23" t="s">
        <v>79</v>
      </c>
      <c r="AK11" s="23" t="s">
        <v>79</v>
      </c>
      <c r="AL11" s="23" t="s">
        <v>79</v>
      </c>
      <c r="AM11" s="23" t="s">
        <v>79</v>
      </c>
      <c r="AN11" s="23" t="s">
        <v>79</v>
      </c>
      <c r="AO11" s="23"/>
      <c r="AP11" s="23">
        <v>0.11799431081259899</v>
      </c>
      <c r="AQ11" s="23">
        <v>0.13945706772590999</v>
      </c>
      <c r="AR11" s="23">
        <v>0.141415906982679</v>
      </c>
      <c r="AS11" s="23"/>
      <c r="AT11" s="23">
        <v>0.16766890723344</v>
      </c>
      <c r="AU11" s="23">
        <v>0.165602666629422</v>
      </c>
      <c r="AV11" s="23">
        <v>0.122160478472167</v>
      </c>
      <c r="AW11" s="23">
        <v>9.2065304322830999E-2</v>
      </c>
      <c r="AX11" s="23">
        <v>0.108820240851608</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X28"/>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385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373</v>
      </c>
      <c r="C9" s="14">
        <v>0.31693053164188301</v>
      </c>
      <c r="D9" s="14">
        <v>0.31042484520549501</v>
      </c>
      <c r="E9" s="14">
        <v>0.32231961953530402</v>
      </c>
      <c r="F9" s="14"/>
      <c r="G9" s="14">
        <v>0.36675819041184798</v>
      </c>
      <c r="H9" s="14">
        <v>0.38198864346201999</v>
      </c>
      <c r="I9" s="14">
        <v>0.29255118916073503</v>
      </c>
      <c r="J9" s="14">
        <v>0.31434420755745501</v>
      </c>
      <c r="K9" s="14">
        <v>0.30023462864932199</v>
      </c>
      <c r="L9" s="14">
        <v>0.26333407473937298</v>
      </c>
      <c r="M9" s="14"/>
      <c r="N9" s="14">
        <v>0.29819479173387597</v>
      </c>
      <c r="O9" s="14">
        <v>0.33300713386257103</v>
      </c>
      <c r="P9" s="14">
        <v>0.303346465668837</v>
      </c>
      <c r="Q9" s="14">
        <v>0.33343064158649699</v>
      </c>
      <c r="R9" s="14"/>
      <c r="S9" s="14">
        <v>0.320278096047037</v>
      </c>
      <c r="T9" s="14">
        <v>0.28547773804968102</v>
      </c>
      <c r="U9" s="14">
        <v>0.28873560940950699</v>
      </c>
      <c r="V9" s="14">
        <v>0.29161906309891</v>
      </c>
      <c r="W9" s="14">
        <v>0.32583600818374397</v>
      </c>
      <c r="X9" s="14">
        <v>0.36363323930206898</v>
      </c>
      <c r="Y9" s="14">
        <v>0.344380664441861</v>
      </c>
      <c r="Z9" s="14">
        <v>0.338865624704691</v>
      </c>
      <c r="AA9" s="14">
        <v>0.28539994600711899</v>
      </c>
      <c r="AB9" s="14">
        <v>0.35996626630065098</v>
      </c>
      <c r="AC9" s="14">
        <v>0.29937491292868701</v>
      </c>
      <c r="AD9" s="14">
        <v>0.34097095818585599</v>
      </c>
      <c r="AE9" s="14"/>
      <c r="AF9" s="14">
        <v>0.31599153560257698</v>
      </c>
      <c r="AG9" s="14">
        <v>0.29025219858923401</v>
      </c>
      <c r="AH9" s="14">
        <v>0.334003712218926</v>
      </c>
      <c r="AI9" s="14"/>
      <c r="AJ9" s="14" t="s">
        <v>79</v>
      </c>
      <c r="AK9" s="14" t="s">
        <v>79</v>
      </c>
      <c r="AL9" s="14" t="s">
        <v>79</v>
      </c>
      <c r="AM9" s="14" t="s">
        <v>79</v>
      </c>
      <c r="AN9" s="14" t="s">
        <v>79</v>
      </c>
      <c r="AO9" s="14"/>
      <c r="AP9" s="14">
        <v>0.307757836539512</v>
      </c>
      <c r="AQ9" s="14">
        <v>0.322253879266794</v>
      </c>
      <c r="AR9" s="14">
        <v>0.33114803945268101</v>
      </c>
      <c r="AS9" s="14"/>
      <c r="AT9" s="14">
        <v>0.32495592968840598</v>
      </c>
      <c r="AU9" s="14">
        <v>0.33660360810809398</v>
      </c>
      <c r="AV9" s="14">
        <v>0.311000435697321</v>
      </c>
      <c r="AW9" s="14">
        <v>0.30558424554350699</v>
      </c>
      <c r="AX9" s="14">
        <v>0.20605859986212399</v>
      </c>
    </row>
    <row r="10" spans="2:50" x14ac:dyDescent="0.25">
      <c r="B10" s="15" t="s">
        <v>374</v>
      </c>
      <c r="C10" s="14">
        <v>0.299163791118434</v>
      </c>
      <c r="D10" s="14">
        <v>0.29138059522488702</v>
      </c>
      <c r="E10" s="14">
        <v>0.30378729250489001</v>
      </c>
      <c r="F10" s="14"/>
      <c r="G10" s="14">
        <v>0.269135412286229</v>
      </c>
      <c r="H10" s="14">
        <v>0.27770084826626201</v>
      </c>
      <c r="I10" s="14">
        <v>0.304848585924621</v>
      </c>
      <c r="J10" s="14">
        <v>0.309177303123429</v>
      </c>
      <c r="K10" s="14">
        <v>0.32079601332427099</v>
      </c>
      <c r="L10" s="14">
        <v>0.30959024499424698</v>
      </c>
      <c r="M10" s="14"/>
      <c r="N10" s="14">
        <v>0.28945027132307799</v>
      </c>
      <c r="O10" s="14">
        <v>0.35047207519082002</v>
      </c>
      <c r="P10" s="14">
        <v>0.28147684580141002</v>
      </c>
      <c r="Q10" s="14">
        <v>0.27235029141829897</v>
      </c>
      <c r="R10" s="14"/>
      <c r="S10" s="14">
        <v>0.31128485926725502</v>
      </c>
      <c r="T10" s="14">
        <v>0.28373155047267401</v>
      </c>
      <c r="U10" s="14">
        <v>0.23546510388025599</v>
      </c>
      <c r="V10" s="14">
        <v>0.34318636772731298</v>
      </c>
      <c r="W10" s="14">
        <v>0.33129357658698599</v>
      </c>
      <c r="X10" s="14">
        <v>0.24743001509028101</v>
      </c>
      <c r="Y10" s="14">
        <v>0.280783793744798</v>
      </c>
      <c r="Z10" s="14">
        <v>0.32904173704169298</v>
      </c>
      <c r="AA10" s="14">
        <v>0.32237160984891</v>
      </c>
      <c r="AB10" s="14">
        <v>0.29706353266941798</v>
      </c>
      <c r="AC10" s="14">
        <v>0.30676210739894599</v>
      </c>
      <c r="AD10" s="14">
        <v>0.34468158883870897</v>
      </c>
      <c r="AE10" s="14"/>
      <c r="AF10" s="14">
        <v>0.32193139922671199</v>
      </c>
      <c r="AG10" s="14">
        <v>0.29710883787343101</v>
      </c>
      <c r="AH10" s="14">
        <v>0.27190778940890598</v>
      </c>
      <c r="AI10" s="14"/>
      <c r="AJ10" s="14" t="s">
        <v>79</v>
      </c>
      <c r="AK10" s="14" t="s">
        <v>79</v>
      </c>
      <c r="AL10" s="14" t="s">
        <v>79</v>
      </c>
      <c r="AM10" s="14" t="s">
        <v>79</v>
      </c>
      <c r="AN10" s="14" t="s">
        <v>79</v>
      </c>
      <c r="AO10" s="14"/>
      <c r="AP10" s="14">
        <v>0.32605942002864902</v>
      </c>
      <c r="AQ10" s="14">
        <v>0.30350710535861603</v>
      </c>
      <c r="AR10" s="14">
        <v>0.295635884499996</v>
      </c>
      <c r="AS10" s="14"/>
      <c r="AT10" s="14">
        <v>0.315137805445875</v>
      </c>
      <c r="AU10" s="14">
        <v>0.29482259306888298</v>
      </c>
      <c r="AV10" s="14">
        <v>0.28394341714681598</v>
      </c>
      <c r="AW10" s="14">
        <v>0.37220676670582897</v>
      </c>
      <c r="AX10" s="14">
        <v>0.36297499774586001</v>
      </c>
    </row>
    <row r="11" spans="2:50" x14ac:dyDescent="0.25">
      <c r="B11" s="15" t="s">
        <v>375</v>
      </c>
      <c r="C11" s="14">
        <v>0.27515011261594702</v>
      </c>
      <c r="D11" s="14">
        <v>0.285986160361135</v>
      </c>
      <c r="E11" s="14">
        <v>0.26412885674155101</v>
      </c>
      <c r="F11" s="14"/>
      <c r="G11" s="14">
        <v>0.24957821125410101</v>
      </c>
      <c r="H11" s="14">
        <v>0.27695125732719</v>
      </c>
      <c r="I11" s="14">
        <v>0.28013021571293101</v>
      </c>
      <c r="J11" s="14">
        <v>0.31208835928018702</v>
      </c>
      <c r="K11" s="14">
        <v>0.25152772339650997</v>
      </c>
      <c r="L11" s="14">
        <v>0.27249045991143001</v>
      </c>
      <c r="M11" s="14"/>
      <c r="N11" s="14">
        <v>0.29231954194544102</v>
      </c>
      <c r="O11" s="14">
        <v>0.29164123465820802</v>
      </c>
      <c r="P11" s="14">
        <v>0.26068772051864503</v>
      </c>
      <c r="Q11" s="14">
        <v>0.25429043658572598</v>
      </c>
      <c r="R11" s="14"/>
      <c r="S11" s="14">
        <v>0.35905260837927999</v>
      </c>
      <c r="T11" s="14">
        <v>0.28955847318989802</v>
      </c>
      <c r="U11" s="14">
        <v>0.26304205045232598</v>
      </c>
      <c r="V11" s="14">
        <v>0.29533236035395</v>
      </c>
      <c r="W11" s="14">
        <v>0.238378584076686</v>
      </c>
      <c r="X11" s="14">
        <v>0.242183701993997</v>
      </c>
      <c r="Y11" s="14">
        <v>0.26430063376818203</v>
      </c>
      <c r="Z11" s="14">
        <v>0.26083790291298897</v>
      </c>
      <c r="AA11" s="14">
        <v>0.234027805148114</v>
      </c>
      <c r="AB11" s="14">
        <v>0.236807707351121</v>
      </c>
      <c r="AC11" s="14">
        <v>0.30690992667204597</v>
      </c>
      <c r="AD11" s="14">
        <v>0.23893476464939201</v>
      </c>
      <c r="AE11" s="14"/>
      <c r="AF11" s="14">
        <v>0.285889628085993</v>
      </c>
      <c r="AG11" s="14">
        <v>0.28953142022930001</v>
      </c>
      <c r="AH11" s="14">
        <v>0.241606079936695</v>
      </c>
      <c r="AI11" s="14"/>
      <c r="AJ11" s="14" t="s">
        <v>79</v>
      </c>
      <c r="AK11" s="14" t="s">
        <v>79</v>
      </c>
      <c r="AL11" s="14" t="s">
        <v>79</v>
      </c>
      <c r="AM11" s="14" t="s">
        <v>79</v>
      </c>
      <c r="AN11" s="14" t="s">
        <v>79</v>
      </c>
      <c r="AO11" s="14"/>
      <c r="AP11" s="14">
        <v>0.34187902117297098</v>
      </c>
      <c r="AQ11" s="14">
        <v>0.26478577967054201</v>
      </c>
      <c r="AR11" s="14">
        <v>0.29071448501563102</v>
      </c>
      <c r="AS11" s="14"/>
      <c r="AT11" s="14">
        <v>0.262663335604366</v>
      </c>
      <c r="AU11" s="14">
        <v>0.250593949063665</v>
      </c>
      <c r="AV11" s="14">
        <v>0.31917310889449302</v>
      </c>
      <c r="AW11" s="14">
        <v>0.25593863566199099</v>
      </c>
      <c r="AX11" s="14">
        <v>0.32705493239302302</v>
      </c>
    </row>
    <row r="12" spans="2:50" x14ac:dyDescent="0.25">
      <c r="B12" s="15" t="s">
        <v>376</v>
      </c>
      <c r="C12" s="14">
        <v>0.25621597183900702</v>
      </c>
      <c r="D12" s="14">
        <v>0.27515263755692698</v>
      </c>
      <c r="E12" s="14">
        <v>0.23814295995941501</v>
      </c>
      <c r="F12" s="14"/>
      <c r="G12" s="14">
        <v>0.23959586215391501</v>
      </c>
      <c r="H12" s="14">
        <v>0.22069951046544201</v>
      </c>
      <c r="I12" s="14">
        <v>0.27059617771295702</v>
      </c>
      <c r="J12" s="14">
        <v>0.27958410979678</v>
      </c>
      <c r="K12" s="14">
        <v>0.28478853055223702</v>
      </c>
      <c r="L12" s="14">
        <v>0.24671599164155</v>
      </c>
      <c r="M12" s="14"/>
      <c r="N12" s="14">
        <v>0.28476791272524699</v>
      </c>
      <c r="O12" s="14">
        <v>0.27380548162943102</v>
      </c>
      <c r="P12" s="14">
        <v>0.208606906938199</v>
      </c>
      <c r="Q12" s="14">
        <v>0.249454705994898</v>
      </c>
      <c r="R12" s="14"/>
      <c r="S12" s="14">
        <v>0.32597138362310601</v>
      </c>
      <c r="T12" s="14">
        <v>0.26674172903189602</v>
      </c>
      <c r="U12" s="14">
        <v>0.20011321198828799</v>
      </c>
      <c r="V12" s="14">
        <v>0.28509429728955898</v>
      </c>
      <c r="W12" s="14">
        <v>0.19051680672153701</v>
      </c>
      <c r="X12" s="14">
        <v>0.229823909879036</v>
      </c>
      <c r="Y12" s="14">
        <v>0.28617594921329598</v>
      </c>
      <c r="Z12" s="14">
        <v>0.27097067069762898</v>
      </c>
      <c r="AA12" s="14">
        <v>0.24012580381246501</v>
      </c>
      <c r="AB12" s="14">
        <v>0.23790471604735999</v>
      </c>
      <c r="AC12" s="14">
        <v>0.27511475730789398</v>
      </c>
      <c r="AD12" s="14">
        <v>0.16386029942461</v>
      </c>
      <c r="AE12" s="14"/>
      <c r="AF12" s="14">
        <v>0.249380976123762</v>
      </c>
      <c r="AG12" s="14">
        <v>0.26684264619529902</v>
      </c>
      <c r="AH12" s="14">
        <v>0.26918156527447201</v>
      </c>
      <c r="AI12" s="14"/>
      <c r="AJ12" s="14" t="s">
        <v>79</v>
      </c>
      <c r="AK12" s="14" t="s">
        <v>79</v>
      </c>
      <c r="AL12" s="14" t="s">
        <v>79</v>
      </c>
      <c r="AM12" s="14" t="s">
        <v>79</v>
      </c>
      <c r="AN12" s="14" t="s">
        <v>79</v>
      </c>
      <c r="AO12" s="14"/>
      <c r="AP12" s="14">
        <v>0.26957239407454298</v>
      </c>
      <c r="AQ12" s="14">
        <v>0.27171330582785702</v>
      </c>
      <c r="AR12" s="14">
        <v>0.28026272697801502</v>
      </c>
      <c r="AS12" s="14"/>
      <c r="AT12" s="14">
        <v>0.24567343287131599</v>
      </c>
      <c r="AU12" s="14">
        <v>0.25303572468806002</v>
      </c>
      <c r="AV12" s="14">
        <v>0.27918474095469398</v>
      </c>
      <c r="AW12" s="14">
        <v>0.30377465376674401</v>
      </c>
      <c r="AX12" s="14">
        <v>0.28980008219860698</v>
      </c>
    </row>
    <row r="13" spans="2:50" x14ac:dyDescent="0.25">
      <c r="B13" s="15" t="s">
        <v>272</v>
      </c>
      <c r="C13" s="14">
        <v>0.188519667074139</v>
      </c>
      <c r="D13" s="14">
        <v>0.22405998638090899</v>
      </c>
      <c r="E13" s="14">
        <v>0.155397501547624</v>
      </c>
      <c r="F13" s="14"/>
      <c r="G13" s="14">
        <v>0.215565913442092</v>
      </c>
      <c r="H13" s="14">
        <v>0.23906760912245401</v>
      </c>
      <c r="I13" s="14">
        <v>0.23490899266547699</v>
      </c>
      <c r="J13" s="14">
        <v>0.17329102468887</v>
      </c>
      <c r="K13" s="14">
        <v>0.153128266163578</v>
      </c>
      <c r="L13" s="14">
        <v>0.12735108268308701</v>
      </c>
      <c r="M13" s="14"/>
      <c r="N13" s="14">
        <v>0.21809854861003</v>
      </c>
      <c r="O13" s="14">
        <v>0.188841743431758</v>
      </c>
      <c r="P13" s="14">
        <v>0.18115398556700699</v>
      </c>
      <c r="Q13" s="14">
        <v>0.16413643661407101</v>
      </c>
      <c r="R13" s="14"/>
      <c r="S13" s="14">
        <v>0.262569144234026</v>
      </c>
      <c r="T13" s="14">
        <v>0.17854168316034399</v>
      </c>
      <c r="U13" s="14">
        <v>0.17088313084082801</v>
      </c>
      <c r="V13" s="14">
        <v>0.16212787222458999</v>
      </c>
      <c r="W13" s="14">
        <v>0.20954983949728101</v>
      </c>
      <c r="X13" s="14">
        <v>0.21728035394283399</v>
      </c>
      <c r="Y13" s="14">
        <v>0.16695366727090999</v>
      </c>
      <c r="Z13" s="14">
        <v>0.165156050795014</v>
      </c>
      <c r="AA13" s="14">
        <v>0.15422862513902899</v>
      </c>
      <c r="AB13" s="14">
        <v>0.18138770343686</v>
      </c>
      <c r="AC13" s="14">
        <v>0.15788175320445899</v>
      </c>
      <c r="AD13" s="14">
        <v>0.16481661111158299</v>
      </c>
      <c r="AE13" s="14"/>
      <c r="AF13" s="14">
        <v>0.17746107731755301</v>
      </c>
      <c r="AG13" s="14">
        <v>0.20691295955634501</v>
      </c>
      <c r="AH13" s="14">
        <v>0.16716626865494</v>
      </c>
      <c r="AI13" s="14"/>
      <c r="AJ13" s="14" t="s">
        <v>79</v>
      </c>
      <c r="AK13" s="14" t="s">
        <v>79</v>
      </c>
      <c r="AL13" s="14" t="s">
        <v>79</v>
      </c>
      <c r="AM13" s="14" t="s">
        <v>79</v>
      </c>
      <c r="AN13" s="14" t="s">
        <v>79</v>
      </c>
      <c r="AO13" s="14"/>
      <c r="AP13" s="14">
        <v>0.20695638771969199</v>
      </c>
      <c r="AQ13" s="14">
        <v>0.21973706675445501</v>
      </c>
      <c r="AR13" s="14">
        <v>0.18701142692792</v>
      </c>
      <c r="AS13" s="14"/>
      <c r="AT13" s="14">
        <v>0.14324314716256101</v>
      </c>
      <c r="AU13" s="14">
        <v>0.179842694828656</v>
      </c>
      <c r="AV13" s="14">
        <v>0.21640179444208099</v>
      </c>
      <c r="AW13" s="14">
        <v>0.27940777856596799</v>
      </c>
      <c r="AX13" s="14">
        <v>0.18071166608887901</v>
      </c>
    </row>
    <row r="14" spans="2:50" x14ac:dyDescent="0.25">
      <c r="B14" s="15" t="s">
        <v>377</v>
      </c>
      <c r="C14" s="14">
        <v>0.182485372893194</v>
      </c>
      <c r="D14" s="14">
        <v>0.200697008835448</v>
      </c>
      <c r="E14" s="14">
        <v>0.16527734603062599</v>
      </c>
      <c r="F14" s="14"/>
      <c r="G14" s="14">
        <v>0.225859616281265</v>
      </c>
      <c r="H14" s="14">
        <v>0.17461306245254399</v>
      </c>
      <c r="I14" s="14">
        <v>0.199431506400362</v>
      </c>
      <c r="J14" s="14">
        <v>0.183673057881932</v>
      </c>
      <c r="K14" s="14">
        <v>0.160673506411179</v>
      </c>
      <c r="L14" s="14">
        <v>0.15993135771512601</v>
      </c>
      <c r="M14" s="14"/>
      <c r="N14" s="14">
        <v>0.20453971667332299</v>
      </c>
      <c r="O14" s="14">
        <v>0.18371832222954099</v>
      </c>
      <c r="P14" s="14">
        <v>0.13547616547054001</v>
      </c>
      <c r="Q14" s="14">
        <v>0.20016072254959</v>
      </c>
      <c r="R14" s="14"/>
      <c r="S14" s="14">
        <v>0.24296756870349101</v>
      </c>
      <c r="T14" s="14">
        <v>0.182503481451632</v>
      </c>
      <c r="U14" s="14">
        <v>0.20167078117773601</v>
      </c>
      <c r="V14" s="14">
        <v>0.20902968509013001</v>
      </c>
      <c r="W14" s="14">
        <v>0.144346223742013</v>
      </c>
      <c r="X14" s="14">
        <v>0.13377486347355</v>
      </c>
      <c r="Y14" s="14">
        <v>0.17729604798030299</v>
      </c>
      <c r="Z14" s="14">
        <v>0.16979365860138901</v>
      </c>
      <c r="AA14" s="14">
        <v>0.180354439326083</v>
      </c>
      <c r="AB14" s="14">
        <v>0.15266331595742999</v>
      </c>
      <c r="AC14" s="14">
        <v>0.170545086999281</v>
      </c>
      <c r="AD14" s="14">
        <v>0.152577487130277</v>
      </c>
      <c r="AE14" s="14"/>
      <c r="AF14" s="14">
        <v>0.19865004491306501</v>
      </c>
      <c r="AG14" s="14">
        <v>0.15939178274195701</v>
      </c>
      <c r="AH14" s="14">
        <v>0.197214012840773</v>
      </c>
      <c r="AI14" s="14"/>
      <c r="AJ14" s="14" t="s">
        <v>79</v>
      </c>
      <c r="AK14" s="14" t="s">
        <v>79</v>
      </c>
      <c r="AL14" s="14" t="s">
        <v>79</v>
      </c>
      <c r="AM14" s="14" t="s">
        <v>79</v>
      </c>
      <c r="AN14" s="14" t="s">
        <v>79</v>
      </c>
      <c r="AO14" s="14"/>
      <c r="AP14" s="14">
        <v>0.23837516732177</v>
      </c>
      <c r="AQ14" s="14">
        <v>0.16874245136588101</v>
      </c>
      <c r="AR14" s="14">
        <v>0.246383061414744</v>
      </c>
      <c r="AS14" s="14"/>
      <c r="AT14" s="14">
        <v>0.16353880303192</v>
      </c>
      <c r="AU14" s="14">
        <v>0.20160406830302199</v>
      </c>
      <c r="AV14" s="14">
        <v>0.20141222751299301</v>
      </c>
      <c r="AW14" s="14">
        <v>0.17245523734399701</v>
      </c>
      <c r="AX14" s="14">
        <v>0.182097503761741</v>
      </c>
    </row>
    <row r="15" spans="2:50" x14ac:dyDescent="0.25">
      <c r="B15" s="15" t="s">
        <v>378</v>
      </c>
      <c r="C15" s="14">
        <v>0.170419644499745</v>
      </c>
      <c r="D15" s="14">
        <v>0.204624947542733</v>
      </c>
      <c r="E15" s="14">
        <v>0.13659050619395899</v>
      </c>
      <c r="F15" s="14"/>
      <c r="G15" s="14">
        <v>0.25044343175912698</v>
      </c>
      <c r="H15" s="14">
        <v>0.180107259356279</v>
      </c>
      <c r="I15" s="14">
        <v>0.161778305649806</v>
      </c>
      <c r="J15" s="14">
        <v>0.14538107007988399</v>
      </c>
      <c r="K15" s="14">
        <v>0.12868743859093301</v>
      </c>
      <c r="L15" s="14">
        <v>0.164403494548335</v>
      </c>
      <c r="M15" s="14"/>
      <c r="N15" s="14">
        <v>0.181632439938713</v>
      </c>
      <c r="O15" s="14">
        <v>0.180096832449924</v>
      </c>
      <c r="P15" s="14">
        <v>0.13921765444207701</v>
      </c>
      <c r="Q15" s="14">
        <v>0.17702166844632899</v>
      </c>
      <c r="R15" s="14"/>
      <c r="S15" s="14">
        <v>0.241301158344123</v>
      </c>
      <c r="T15" s="14">
        <v>0.17930712316407099</v>
      </c>
      <c r="U15" s="14">
        <v>0.16054032230095799</v>
      </c>
      <c r="V15" s="14">
        <v>0.130376881020633</v>
      </c>
      <c r="W15" s="14">
        <v>0.12845554369670201</v>
      </c>
      <c r="X15" s="14">
        <v>0.15461765691339799</v>
      </c>
      <c r="Y15" s="14">
        <v>0.15643249872339801</v>
      </c>
      <c r="Z15" s="14">
        <v>0.14727276354323501</v>
      </c>
      <c r="AA15" s="14">
        <v>0.15217435570148299</v>
      </c>
      <c r="AB15" s="14">
        <v>0.16078632889081099</v>
      </c>
      <c r="AC15" s="14">
        <v>0.23235276443655001</v>
      </c>
      <c r="AD15" s="14">
        <v>0.152819861621704</v>
      </c>
      <c r="AE15" s="14"/>
      <c r="AF15" s="14">
        <v>0.17957376333698699</v>
      </c>
      <c r="AG15" s="14">
        <v>0.15552758730506899</v>
      </c>
      <c r="AH15" s="14">
        <v>0.18433462876881501</v>
      </c>
      <c r="AI15" s="14"/>
      <c r="AJ15" s="14" t="s">
        <v>79</v>
      </c>
      <c r="AK15" s="14" t="s">
        <v>79</v>
      </c>
      <c r="AL15" s="14" t="s">
        <v>79</v>
      </c>
      <c r="AM15" s="14" t="s">
        <v>79</v>
      </c>
      <c r="AN15" s="14" t="s">
        <v>79</v>
      </c>
      <c r="AO15" s="14"/>
      <c r="AP15" s="14">
        <v>0.21797472539387699</v>
      </c>
      <c r="AQ15" s="14">
        <v>0.178787263612809</v>
      </c>
      <c r="AR15" s="14">
        <v>0.205870977190207</v>
      </c>
      <c r="AS15" s="14"/>
      <c r="AT15" s="14">
        <v>0.18469325634990399</v>
      </c>
      <c r="AU15" s="14">
        <v>0.144220246581649</v>
      </c>
      <c r="AV15" s="14">
        <v>0.188305542045371</v>
      </c>
      <c r="AW15" s="14">
        <v>0.161268804669467</v>
      </c>
      <c r="AX15" s="14">
        <v>0.23088192762182499</v>
      </c>
    </row>
    <row r="16" spans="2:50" x14ac:dyDescent="0.25">
      <c r="B16" s="15" t="s">
        <v>240</v>
      </c>
      <c r="C16" s="14">
        <v>0.11108466343493401</v>
      </c>
      <c r="D16" s="14">
        <v>0.10833820929825801</v>
      </c>
      <c r="E16" s="14">
        <v>0.112949827383032</v>
      </c>
      <c r="F16" s="14"/>
      <c r="G16" s="14">
        <v>0.146619314448142</v>
      </c>
      <c r="H16" s="14">
        <v>9.9101672819946404E-2</v>
      </c>
      <c r="I16" s="14">
        <v>0.12547938198264</v>
      </c>
      <c r="J16" s="14">
        <v>0.12235091299701301</v>
      </c>
      <c r="K16" s="14">
        <v>0.110650254933818</v>
      </c>
      <c r="L16" s="14">
        <v>7.67185834135128E-2</v>
      </c>
      <c r="M16" s="14"/>
      <c r="N16" s="14">
        <v>0.10578095073555401</v>
      </c>
      <c r="O16" s="14">
        <v>9.4159654848607596E-2</v>
      </c>
      <c r="P16" s="14">
        <v>0.114430492379786</v>
      </c>
      <c r="Q16" s="14">
        <v>0.12784773381443701</v>
      </c>
      <c r="R16" s="14"/>
      <c r="S16" s="14">
        <v>9.2886744374486199E-2</v>
      </c>
      <c r="T16" s="14">
        <v>0.11791427870603</v>
      </c>
      <c r="U16" s="14">
        <v>0.10396862367969301</v>
      </c>
      <c r="V16" s="14">
        <v>0.117329573668552</v>
      </c>
      <c r="W16" s="14">
        <v>0.103777374305195</v>
      </c>
      <c r="X16" s="14">
        <v>9.8718109369308804E-2</v>
      </c>
      <c r="Y16" s="14">
        <v>0.157447317846275</v>
      </c>
      <c r="Z16" s="14">
        <v>0.109476016092555</v>
      </c>
      <c r="AA16" s="14">
        <v>9.9963739143894503E-2</v>
      </c>
      <c r="AB16" s="14">
        <v>0.13661734486698199</v>
      </c>
      <c r="AC16" s="14">
        <v>0.115803343693823</v>
      </c>
      <c r="AD16" s="14">
        <v>5.5873243405167798E-2</v>
      </c>
      <c r="AE16" s="14"/>
      <c r="AF16" s="14">
        <v>0.102994079144515</v>
      </c>
      <c r="AG16" s="14">
        <v>0.10774765021400701</v>
      </c>
      <c r="AH16" s="14">
        <v>7.5175921996296094E-2</v>
      </c>
      <c r="AI16" s="14"/>
      <c r="AJ16" s="14" t="s">
        <v>79</v>
      </c>
      <c r="AK16" s="14" t="s">
        <v>79</v>
      </c>
      <c r="AL16" s="14" t="s">
        <v>79</v>
      </c>
      <c r="AM16" s="14" t="s">
        <v>79</v>
      </c>
      <c r="AN16" s="14" t="s">
        <v>79</v>
      </c>
      <c r="AO16" s="14"/>
      <c r="AP16" s="14">
        <v>7.5405928750453696E-2</v>
      </c>
      <c r="AQ16" s="14">
        <v>0.118107686257793</v>
      </c>
      <c r="AR16" s="14">
        <v>0.115257187714031</v>
      </c>
      <c r="AS16" s="14"/>
      <c r="AT16" s="14">
        <v>0.12620778809713201</v>
      </c>
      <c r="AU16" s="14">
        <v>0.121619352888076</v>
      </c>
      <c r="AV16" s="14">
        <v>0.10268307790409301</v>
      </c>
      <c r="AW16" s="14">
        <v>9.2207685735688896E-2</v>
      </c>
      <c r="AX16" s="14">
        <v>2.3311476858258101E-2</v>
      </c>
    </row>
    <row r="17" spans="2:50" x14ac:dyDescent="0.25">
      <c r="B17" s="15" t="s">
        <v>379</v>
      </c>
      <c r="C17" s="14">
        <v>9.9153882050438596E-2</v>
      </c>
      <c r="D17" s="14">
        <v>0.10757328477259</v>
      </c>
      <c r="E17" s="14">
        <v>9.1728675960206896E-2</v>
      </c>
      <c r="F17" s="14"/>
      <c r="G17" s="14">
        <v>7.7900234174459806E-2</v>
      </c>
      <c r="H17" s="14">
        <v>4.89991023012607E-2</v>
      </c>
      <c r="I17" s="14">
        <v>8.4496693128912406E-2</v>
      </c>
      <c r="J17" s="14">
        <v>0.105898266167866</v>
      </c>
      <c r="K17" s="14">
        <v>0.150155635743527</v>
      </c>
      <c r="L17" s="14">
        <v>0.12682403654812299</v>
      </c>
      <c r="M17" s="14"/>
      <c r="N17" s="14">
        <v>0.103501176650262</v>
      </c>
      <c r="O17" s="14">
        <v>9.3116181291714797E-2</v>
      </c>
      <c r="P17" s="14">
        <v>0.10306644585073101</v>
      </c>
      <c r="Q17" s="14">
        <v>9.8065750363567197E-2</v>
      </c>
      <c r="R17" s="14"/>
      <c r="S17" s="14">
        <v>4.94602428079252E-2</v>
      </c>
      <c r="T17" s="14">
        <v>0.123955026337787</v>
      </c>
      <c r="U17" s="14">
        <v>0.10607930982847499</v>
      </c>
      <c r="V17" s="14">
        <v>5.7341963245361699E-2</v>
      </c>
      <c r="W17" s="14">
        <v>0.134777582090782</v>
      </c>
      <c r="X17" s="14">
        <v>9.1913764084112101E-2</v>
      </c>
      <c r="Y17" s="14">
        <v>0.141428053382813</v>
      </c>
      <c r="Z17" s="14">
        <v>9.5865884939175902E-2</v>
      </c>
      <c r="AA17" s="14">
        <v>0.107759575227362</v>
      </c>
      <c r="AB17" s="14">
        <v>0.112763761415236</v>
      </c>
      <c r="AC17" s="14">
        <v>7.2924161235819907E-2</v>
      </c>
      <c r="AD17" s="14">
        <v>0.131983406870053</v>
      </c>
      <c r="AE17" s="14"/>
      <c r="AF17" s="14">
        <v>0.11054759417945199</v>
      </c>
      <c r="AG17" s="14">
        <v>9.0470705372474106E-2</v>
      </c>
      <c r="AH17" s="14">
        <v>8.29018027491214E-2</v>
      </c>
      <c r="AI17" s="14"/>
      <c r="AJ17" s="14" t="s">
        <v>79</v>
      </c>
      <c r="AK17" s="14" t="s">
        <v>79</v>
      </c>
      <c r="AL17" s="14" t="s">
        <v>79</v>
      </c>
      <c r="AM17" s="14" t="s">
        <v>79</v>
      </c>
      <c r="AN17" s="14" t="s">
        <v>79</v>
      </c>
      <c r="AO17" s="14"/>
      <c r="AP17" s="14">
        <v>8.9943514794749602E-2</v>
      </c>
      <c r="AQ17" s="14">
        <v>8.2714055541065701E-2</v>
      </c>
      <c r="AR17" s="14">
        <v>0.105860923381844</v>
      </c>
      <c r="AS17" s="14"/>
      <c r="AT17" s="14">
        <v>0.103654233923067</v>
      </c>
      <c r="AU17" s="14">
        <v>9.7775078756296499E-2</v>
      </c>
      <c r="AV17" s="14">
        <v>8.74325965352616E-2</v>
      </c>
      <c r="AW17" s="14">
        <v>8.5985133203824296E-2</v>
      </c>
      <c r="AX17" s="14">
        <v>0</v>
      </c>
    </row>
    <row r="18" spans="2:50" x14ac:dyDescent="0.25">
      <c r="B18" s="15" t="s">
        <v>380</v>
      </c>
      <c r="C18" s="14">
        <v>9.4674161298998194E-2</v>
      </c>
      <c r="D18" s="14">
        <v>9.21712286800698E-2</v>
      </c>
      <c r="E18" s="14">
        <v>9.7841458625265401E-2</v>
      </c>
      <c r="F18" s="14"/>
      <c r="G18" s="14">
        <v>0.114775282691551</v>
      </c>
      <c r="H18" s="14">
        <v>5.6372327854851099E-2</v>
      </c>
      <c r="I18" s="14">
        <v>8.1500312277425893E-2</v>
      </c>
      <c r="J18" s="14">
        <v>0.101387434058462</v>
      </c>
      <c r="K18" s="14">
        <v>0.10537866502422</v>
      </c>
      <c r="L18" s="14">
        <v>0.110836664900496</v>
      </c>
      <c r="M18" s="14"/>
      <c r="N18" s="14">
        <v>8.4381964981144406E-2</v>
      </c>
      <c r="O18" s="14">
        <v>9.2488116419625496E-2</v>
      </c>
      <c r="P18" s="14">
        <v>9.0756178410599797E-2</v>
      </c>
      <c r="Q18" s="14">
        <v>0.110550109416059</v>
      </c>
      <c r="R18" s="14"/>
      <c r="S18" s="14">
        <v>5.2879317073074798E-2</v>
      </c>
      <c r="T18" s="14">
        <v>9.0314175428794802E-2</v>
      </c>
      <c r="U18" s="14">
        <v>5.3127785941414103E-2</v>
      </c>
      <c r="V18" s="14">
        <v>6.0393003082048403E-2</v>
      </c>
      <c r="W18" s="14">
        <v>0.140525747960077</v>
      </c>
      <c r="X18" s="14">
        <v>6.9011076394376605E-2</v>
      </c>
      <c r="Y18" s="14">
        <v>0.16985586259257399</v>
      </c>
      <c r="Z18" s="14">
        <v>0.15112790687073199</v>
      </c>
      <c r="AA18" s="14">
        <v>9.4581904378943898E-2</v>
      </c>
      <c r="AB18" s="14">
        <v>9.7938317183772494E-2</v>
      </c>
      <c r="AC18" s="14">
        <v>0.149393132675299</v>
      </c>
      <c r="AD18" s="14">
        <v>0.114998352648222</v>
      </c>
      <c r="AE18" s="14"/>
      <c r="AF18" s="14">
        <v>0.109016449608849</v>
      </c>
      <c r="AG18" s="14">
        <v>7.6378582843640505E-2</v>
      </c>
      <c r="AH18" s="14">
        <v>8.4151334806213507E-2</v>
      </c>
      <c r="AI18" s="14"/>
      <c r="AJ18" s="14" t="s">
        <v>79</v>
      </c>
      <c r="AK18" s="14" t="s">
        <v>79</v>
      </c>
      <c r="AL18" s="14" t="s">
        <v>79</v>
      </c>
      <c r="AM18" s="14" t="s">
        <v>79</v>
      </c>
      <c r="AN18" s="14" t="s">
        <v>79</v>
      </c>
      <c r="AO18" s="14"/>
      <c r="AP18" s="14">
        <v>8.6805426585874396E-2</v>
      </c>
      <c r="AQ18" s="14">
        <v>9.1452991910495302E-2</v>
      </c>
      <c r="AR18" s="14">
        <v>9.6158511538290997E-2</v>
      </c>
      <c r="AS18" s="14"/>
      <c r="AT18" s="14">
        <v>8.5797514613700498E-2</v>
      </c>
      <c r="AU18" s="14">
        <v>0.10972567159685399</v>
      </c>
      <c r="AV18" s="14">
        <v>9.3192817387849E-2</v>
      </c>
      <c r="AW18" s="14">
        <v>7.9486423371817494E-2</v>
      </c>
      <c r="AX18" s="14">
        <v>2.59601869125612E-2</v>
      </c>
    </row>
    <row r="19" spans="2:50" x14ac:dyDescent="0.25">
      <c r="B19" s="15" t="s">
        <v>381</v>
      </c>
      <c r="C19" s="14">
        <v>9.1994972161383595E-2</v>
      </c>
      <c r="D19" s="14">
        <v>9.8685265357287097E-2</v>
      </c>
      <c r="E19" s="14">
        <v>8.6196791441331896E-2</v>
      </c>
      <c r="F19" s="14"/>
      <c r="G19" s="14">
        <v>5.5384428504236798E-2</v>
      </c>
      <c r="H19" s="14">
        <v>4.5365470476338203E-2</v>
      </c>
      <c r="I19" s="14">
        <v>8.4519612710835607E-2</v>
      </c>
      <c r="J19" s="14">
        <v>9.6249379580375397E-2</v>
      </c>
      <c r="K19" s="14">
        <v>0.121664308785985</v>
      </c>
      <c r="L19" s="14">
        <v>0.13746495134301301</v>
      </c>
      <c r="M19" s="14"/>
      <c r="N19" s="14">
        <v>0.11380351087745701</v>
      </c>
      <c r="O19" s="14">
        <v>7.2252726875035894E-2</v>
      </c>
      <c r="P19" s="14">
        <v>8.4498964248185399E-2</v>
      </c>
      <c r="Q19" s="14">
        <v>9.1748576225219494E-2</v>
      </c>
      <c r="R19" s="14"/>
      <c r="S19" s="14">
        <v>6.0161812708275302E-2</v>
      </c>
      <c r="T19" s="14">
        <v>0.11706452541182399</v>
      </c>
      <c r="U19" s="14">
        <v>0.15017704893693201</v>
      </c>
      <c r="V19" s="14">
        <v>5.4068941130968197E-2</v>
      </c>
      <c r="W19" s="14">
        <v>0.13966992482817001</v>
      </c>
      <c r="X19" s="14">
        <v>7.6615960938202096E-2</v>
      </c>
      <c r="Y19" s="14">
        <v>7.9801011477014197E-2</v>
      </c>
      <c r="Z19" s="14">
        <v>9.9687526660175205E-2</v>
      </c>
      <c r="AA19" s="14">
        <v>8.5939166231333602E-2</v>
      </c>
      <c r="AB19" s="14">
        <v>0.105512533935082</v>
      </c>
      <c r="AC19" s="14">
        <v>6.3035233181051198E-2</v>
      </c>
      <c r="AD19" s="14">
        <v>7.8087011495611106E-2</v>
      </c>
      <c r="AE19" s="14"/>
      <c r="AF19" s="14">
        <v>0.10816998325315499</v>
      </c>
      <c r="AG19" s="14">
        <v>9.5161701248316605E-2</v>
      </c>
      <c r="AH19" s="14">
        <v>5.3475280233179399E-2</v>
      </c>
      <c r="AI19" s="14"/>
      <c r="AJ19" s="14" t="s">
        <v>79</v>
      </c>
      <c r="AK19" s="14" t="s">
        <v>79</v>
      </c>
      <c r="AL19" s="14" t="s">
        <v>79</v>
      </c>
      <c r="AM19" s="14" t="s">
        <v>79</v>
      </c>
      <c r="AN19" s="14" t="s">
        <v>79</v>
      </c>
      <c r="AO19" s="14"/>
      <c r="AP19" s="14">
        <v>9.8140034867039996E-2</v>
      </c>
      <c r="AQ19" s="14">
        <v>7.8247524532041299E-2</v>
      </c>
      <c r="AR19" s="14">
        <v>8.6963374475676605E-2</v>
      </c>
      <c r="AS19" s="14"/>
      <c r="AT19" s="14">
        <v>9.6578359964518898E-2</v>
      </c>
      <c r="AU19" s="14">
        <v>8.1248718860857896E-2</v>
      </c>
      <c r="AV19" s="14">
        <v>8.2965734962780702E-2</v>
      </c>
      <c r="AW19" s="14">
        <v>0.111868215493832</v>
      </c>
      <c r="AX19" s="14">
        <v>0.16091976299836999</v>
      </c>
    </row>
    <row r="20" spans="2:50" x14ac:dyDescent="0.25">
      <c r="B20" s="15" t="s">
        <v>383</v>
      </c>
      <c r="C20" s="14">
        <v>4.6085398118498502E-2</v>
      </c>
      <c r="D20" s="14">
        <v>4.41590465793361E-2</v>
      </c>
      <c r="E20" s="14">
        <v>4.8316014179432001E-2</v>
      </c>
      <c r="F20" s="14"/>
      <c r="G20" s="14">
        <v>3.1023891933106399E-2</v>
      </c>
      <c r="H20" s="14">
        <v>2.0065630605274699E-2</v>
      </c>
      <c r="I20" s="14">
        <v>6.0737339402406297E-2</v>
      </c>
      <c r="J20" s="14">
        <v>4.7257380950303997E-2</v>
      </c>
      <c r="K20" s="14">
        <v>7.5687462289472193E-2</v>
      </c>
      <c r="L20" s="14">
        <v>4.48492998418158E-2</v>
      </c>
      <c r="M20" s="14"/>
      <c r="N20" s="14">
        <v>4.43618602126808E-2</v>
      </c>
      <c r="O20" s="14">
        <v>3.7051027662318901E-2</v>
      </c>
      <c r="P20" s="14">
        <v>6.47220053535775E-2</v>
      </c>
      <c r="Q20" s="14">
        <v>3.9575672060839999E-2</v>
      </c>
      <c r="R20" s="14"/>
      <c r="S20" s="14">
        <v>2.52344931741167E-2</v>
      </c>
      <c r="T20" s="14">
        <v>4.1035109157483103E-2</v>
      </c>
      <c r="U20" s="14">
        <v>6.1014981432072297E-2</v>
      </c>
      <c r="V20" s="14">
        <v>2.07654690776145E-2</v>
      </c>
      <c r="W20" s="14">
        <v>5.8353088299163997E-2</v>
      </c>
      <c r="X20" s="14">
        <v>5.4292171279794299E-2</v>
      </c>
      <c r="Y20" s="14">
        <v>6.1200360449609997E-2</v>
      </c>
      <c r="Z20" s="14">
        <v>1.42220061897176E-2</v>
      </c>
      <c r="AA20" s="14">
        <v>6.7185168640173598E-2</v>
      </c>
      <c r="AB20" s="14">
        <v>7.0375828931803594E-2</v>
      </c>
      <c r="AC20" s="14">
        <v>3.12137063323287E-2</v>
      </c>
      <c r="AD20" s="14">
        <v>2.47510449190501E-2</v>
      </c>
      <c r="AE20" s="14"/>
      <c r="AF20" s="14">
        <v>5.2007304295014697E-2</v>
      </c>
      <c r="AG20" s="14">
        <v>4.7669975932332902E-2</v>
      </c>
      <c r="AH20" s="14">
        <v>4.1967052808594203E-2</v>
      </c>
      <c r="AI20" s="14"/>
      <c r="AJ20" s="14" t="s">
        <v>79</v>
      </c>
      <c r="AK20" s="14" t="s">
        <v>79</v>
      </c>
      <c r="AL20" s="14" t="s">
        <v>79</v>
      </c>
      <c r="AM20" s="14" t="s">
        <v>79</v>
      </c>
      <c r="AN20" s="14" t="s">
        <v>79</v>
      </c>
      <c r="AO20" s="14"/>
      <c r="AP20" s="14">
        <v>5.0446725078869402E-2</v>
      </c>
      <c r="AQ20" s="14">
        <v>4.58893355410201E-2</v>
      </c>
      <c r="AR20" s="14">
        <v>4.4577374932656198E-2</v>
      </c>
      <c r="AS20" s="14"/>
      <c r="AT20" s="14">
        <v>3.9701701418533797E-2</v>
      </c>
      <c r="AU20" s="14">
        <v>5.3426528106617098E-2</v>
      </c>
      <c r="AV20" s="14">
        <v>2.98616384549895E-2</v>
      </c>
      <c r="AW20" s="14">
        <v>3.6109247473928699E-2</v>
      </c>
      <c r="AX20" s="14">
        <v>7.0511345488693297E-2</v>
      </c>
    </row>
    <row r="21" spans="2:50" x14ac:dyDescent="0.25">
      <c r="B21" s="15" t="s">
        <v>382</v>
      </c>
      <c r="C21" s="14">
        <v>3.4737967871592397E-2</v>
      </c>
      <c r="D21" s="14">
        <v>4.54288387692484E-2</v>
      </c>
      <c r="E21" s="14">
        <v>2.46046268078156E-2</v>
      </c>
      <c r="F21" s="14"/>
      <c r="G21" s="14">
        <v>5.89430413399889E-2</v>
      </c>
      <c r="H21" s="14">
        <v>2.0395038010410101E-2</v>
      </c>
      <c r="I21" s="14">
        <v>3.4691083442980997E-2</v>
      </c>
      <c r="J21" s="14">
        <v>3.1632378511724499E-2</v>
      </c>
      <c r="K21" s="14">
        <v>4.0011900255545199E-2</v>
      </c>
      <c r="L21" s="14">
        <v>2.94268746828182E-2</v>
      </c>
      <c r="M21" s="14"/>
      <c r="N21" s="14">
        <v>4.3262240659222101E-2</v>
      </c>
      <c r="O21" s="14">
        <v>3.5481173270582297E-2</v>
      </c>
      <c r="P21" s="14">
        <v>3.4865922496690703E-2</v>
      </c>
      <c r="Q21" s="14">
        <v>2.4898563109107701E-2</v>
      </c>
      <c r="R21" s="14"/>
      <c r="S21" s="14">
        <v>2.7337921659616099E-2</v>
      </c>
      <c r="T21" s="14">
        <v>3.3000264762294097E-2</v>
      </c>
      <c r="U21" s="14">
        <v>3.44874806692212E-2</v>
      </c>
      <c r="V21" s="14">
        <v>5.9152692450871902E-2</v>
      </c>
      <c r="W21" s="14">
        <v>7.9969332064726603E-2</v>
      </c>
      <c r="X21" s="14">
        <v>2.38379403158279E-2</v>
      </c>
      <c r="Y21" s="14">
        <v>2.8608123049582899E-2</v>
      </c>
      <c r="Z21" s="14">
        <v>1.14314785598983E-2</v>
      </c>
      <c r="AA21" s="14">
        <v>2.1626609123964899E-2</v>
      </c>
      <c r="AB21" s="14">
        <v>4.9266838854479598E-2</v>
      </c>
      <c r="AC21" s="14">
        <v>9.7235176403301597E-3</v>
      </c>
      <c r="AD21" s="14">
        <v>2.57379794723877E-2</v>
      </c>
      <c r="AE21" s="14"/>
      <c r="AF21" s="14">
        <v>3.5332656149200801E-2</v>
      </c>
      <c r="AG21" s="14">
        <v>3.0028889184702701E-2</v>
      </c>
      <c r="AH21" s="14">
        <v>2.37110636130641E-2</v>
      </c>
      <c r="AI21" s="14"/>
      <c r="AJ21" s="14" t="s">
        <v>79</v>
      </c>
      <c r="AK21" s="14" t="s">
        <v>79</v>
      </c>
      <c r="AL21" s="14" t="s">
        <v>79</v>
      </c>
      <c r="AM21" s="14" t="s">
        <v>79</v>
      </c>
      <c r="AN21" s="14" t="s">
        <v>79</v>
      </c>
      <c r="AO21" s="14"/>
      <c r="AP21" s="14">
        <v>2.8829679478480402E-2</v>
      </c>
      <c r="AQ21" s="14">
        <v>3.9594770826052797E-2</v>
      </c>
      <c r="AR21" s="14">
        <v>3.5981570463485497E-2</v>
      </c>
      <c r="AS21" s="14"/>
      <c r="AT21" s="14">
        <v>2.5782674967509401E-2</v>
      </c>
      <c r="AU21" s="14">
        <v>3.7937398593895298E-2</v>
      </c>
      <c r="AV21" s="14">
        <v>3.1634515485898698E-2</v>
      </c>
      <c r="AW21" s="14">
        <v>4.0075611008496999E-2</v>
      </c>
      <c r="AX21" s="14">
        <v>9.1521064220261197E-2</v>
      </c>
    </row>
    <row r="22" spans="2:50" x14ac:dyDescent="0.25">
      <c r="B22" s="15" t="s">
        <v>384</v>
      </c>
      <c r="C22" s="14">
        <v>1.2691393102359101E-2</v>
      </c>
      <c r="D22" s="14">
        <v>1.54227630734471E-2</v>
      </c>
      <c r="E22" s="14">
        <v>1.01319717146652E-2</v>
      </c>
      <c r="F22" s="14"/>
      <c r="G22" s="14">
        <v>8.9176662573323007E-3</v>
      </c>
      <c r="H22" s="14">
        <v>1.09135984295659E-2</v>
      </c>
      <c r="I22" s="14">
        <v>2.47541905314685E-2</v>
      </c>
      <c r="J22" s="14">
        <v>2.2207952536533501E-2</v>
      </c>
      <c r="K22" s="14">
        <v>2.8661196457799602E-3</v>
      </c>
      <c r="L22" s="14">
        <v>5.7251779951939001E-3</v>
      </c>
      <c r="M22" s="14"/>
      <c r="N22" s="14">
        <v>1.2583970826555499E-2</v>
      </c>
      <c r="O22" s="14">
        <v>1.4038454271951E-2</v>
      </c>
      <c r="P22" s="14">
        <v>1.2217239011553801E-2</v>
      </c>
      <c r="Q22" s="14">
        <v>1.19221228275416E-2</v>
      </c>
      <c r="R22" s="14"/>
      <c r="S22" s="14">
        <v>1.66769430760834E-2</v>
      </c>
      <c r="T22" s="14">
        <v>1.5999693409847401E-2</v>
      </c>
      <c r="U22" s="14">
        <v>0</v>
      </c>
      <c r="V22" s="14">
        <v>6.6364164023128003E-3</v>
      </c>
      <c r="W22" s="14">
        <v>1.59577888801106E-2</v>
      </c>
      <c r="X22" s="14">
        <v>2.91676427708631E-2</v>
      </c>
      <c r="Y22" s="14">
        <v>5.31042926431524E-3</v>
      </c>
      <c r="Z22" s="14">
        <v>0</v>
      </c>
      <c r="AA22" s="14">
        <v>1.2850043657570399E-2</v>
      </c>
      <c r="AB22" s="14">
        <v>1.7429557733035499E-2</v>
      </c>
      <c r="AC22" s="14">
        <v>1.07363526878553E-2</v>
      </c>
      <c r="AD22" s="14">
        <v>0</v>
      </c>
      <c r="AE22" s="14"/>
      <c r="AF22" s="14">
        <v>1.28507395780081E-2</v>
      </c>
      <c r="AG22" s="14">
        <v>1.41222903832768E-2</v>
      </c>
      <c r="AH22" s="14">
        <v>1.6683848081114401E-2</v>
      </c>
      <c r="AI22" s="14"/>
      <c r="AJ22" s="14" t="s">
        <v>79</v>
      </c>
      <c r="AK22" s="14" t="s">
        <v>79</v>
      </c>
      <c r="AL22" s="14" t="s">
        <v>79</v>
      </c>
      <c r="AM22" s="14" t="s">
        <v>79</v>
      </c>
      <c r="AN22" s="14" t="s">
        <v>79</v>
      </c>
      <c r="AO22" s="14"/>
      <c r="AP22" s="14">
        <v>7.5382815338645897E-3</v>
      </c>
      <c r="AQ22" s="14">
        <v>1.6351445832706601E-2</v>
      </c>
      <c r="AR22" s="14">
        <v>5.6682068768648397E-3</v>
      </c>
      <c r="AS22" s="14"/>
      <c r="AT22" s="14">
        <v>6.2963590904324797E-3</v>
      </c>
      <c r="AU22" s="14">
        <v>1.30337651434038E-2</v>
      </c>
      <c r="AV22" s="14">
        <v>1.24881752759038E-2</v>
      </c>
      <c r="AW22" s="14">
        <v>2.7522377586304402E-2</v>
      </c>
      <c r="AX22" s="14">
        <v>4.0533567746783801E-2</v>
      </c>
    </row>
    <row r="23" spans="2:50" x14ac:dyDescent="0.25">
      <c r="B23" s="15" t="s">
        <v>70</v>
      </c>
      <c r="C23" s="23">
        <v>7.4295910867991394E-2</v>
      </c>
      <c r="D23" s="23">
        <v>6.9293565047293004E-2</v>
      </c>
      <c r="E23" s="23">
        <v>7.9737507862830098E-2</v>
      </c>
      <c r="F23" s="23"/>
      <c r="G23" s="23">
        <v>3.7225550187420797E-2</v>
      </c>
      <c r="H23" s="23">
        <v>7.9899941355429605E-2</v>
      </c>
      <c r="I23" s="23">
        <v>6.9341467281179195E-2</v>
      </c>
      <c r="J23" s="23">
        <v>7.6697123164642805E-2</v>
      </c>
      <c r="K23" s="23">
        <v>7.2529199821123699E-2</v>
      </c>
      <c r="L23" s="23">
        <v>9.7643820094832398E-2</v>
      </c>
      <c r="M23" s="23"/>
      <c r="N23" s="23">
        <v>5.1306143895938697E-2</v>
      </c>
      <c r="O23" s="23">
        <v>5.4894319285202199E-2</v>
      </c>
      <c r="P23" s="23">
        <v>0.109370807853999</v>
      </c>
      <c r="Q23" s="23">
        <v>8.9067863622115995E-2</v>
      </c>
      <c r="R23" s="23"/>
      <c r="S23" s="23">
        <v>4.7031803849046899E-2</v>
      </c>
      <c r="T23" s="23">
        <v>6.9779020315601598E-2</v>
      </c>
      <c r="U23" s="23">
        <v>9.2490701140235304E-2</v>
      </c>
      <c r="V23" s="23">
        <v>9.8254709667350296E-2</v>
      </c>
      <c r="W23" s="23">
        <v>8.3825412553268197E-2</v>
      </c>
      <c r="X23" s="23">
        <v>8.5294785598898804E-2</v>
      </c>
      <c r="Y23" s="23">
        <v>3.2489251458943401E-2</v>
      </c>
      <c r="Z23" s="23">
        <v>7.3213745889817397E-2</v>
      </c>
      <c r="AA23" s="23">
        <v>8.64184659991655E-2</v>
      </c>
      <c r="AB23" s="23">
        <v>6.6649991098593195E-2</v>
      </c>
      <c r="AC23" s="23">
        <v>5.23786094622508E-2</v>
      </c>
      <c r="AD23" s="23">
        <v>0.17307010787264601</v>
      </c>
      <c r="AE23" s="23"/>
      <c r="AF23" s="23">
        <v>6.8608524158956602E-2</v>
      </c>
      <c r="AG23" s="23">
        <v>7.1929348822101502E-2</v>
      </c>
      <c r="AH23" s="23">
        <v>0.11625158847938299</v>
      </c>
      <c r="AI23" s="23"/>
      <c r="AJ23" s="23" t="s">
        <v>79</v>
      </c>
      <c r="AK23" s="23" t="s">
        <v>79</v>
      </c>
      <c r="AL23" s="23" t="s">
        <v>79</v>
      </c>
      <c r="AM23" s="23" t="s">
        <v>79</v>
      </c>
      <c r="AN23" s="23" t="s">
        <v>79</v>
      </c>
      <c r="AO23" s="23"/>
      <c r="AP23" s="23">
        <v>5.7969597698764301E-2</v>
      </c>
      <c r="AQ23" s="23">
        <v>4.8766177755066899E-2</v>
      </c>
      <c r="AR23" s="23">
        <v>6.5358909757829098E-2</v>
      </c>
      <c r="AS23" s="23"/>
      <c r="AT23" s="23">
        <v>7.4766970378813205E-2</v>
      </c>
      <c r="AU23" s="23">
        <v>7.5237878065300398E-2</v>
      </c>
      <c r="AV23" s="23">
        <v>5.5129379510494701E-2</v>
      </c>
      <c r="AW23" s="23">
        <v>6.8907411061737894E-2</v>
      </c>
      <c r="AX23" s="23">
        <v>6.6137029851887796E-2</v>
      </c>
    </row>
    <row r="24" spans="2:50" x14ac:dyDescent="0.25">
      <c r="B24" s="16"/>
    </row>
    <row r="25" spans="2:50" x14ac:dyDescent="0.25">
      <c r="B25" t="s">
        <v>75</v>
      </c>
    </row>
    <row r="26" spans="2:50" x14ac:dyDescent="0.25">
      <c r="B26" t="s">
        <v>76</v>
      </c>
    </row>
    <row r="28" spans="2:50" x14ac:dyDescent="0.25">
      <c r="B2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389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487</v>
      </c>
      <c r="D7" s="10">
        <v>216</v>
      </c>
      <c r="E7" s="10">
        <v>271</v>
      </c>
      <c r="F7" s="10"/>
      <c r="G7" s="10">
        <v>61</v>
      </c>
      <c r="H7" s="10">
        <v>83</v>
      </c>
      <c r="I7" s="10">
        <v>61</v>
      </c>
      <c r="J7" s="10">
        <v>74</v>
      </c>
      <c r="K7" s="10">
        <v>73</v>
      </c>
      <c r="L7" s="10">
        <v>135</v>
      </c>
      <c r="M7" s="10"/>
      <c r="N7" s="10">
        <v>144</v>
      </c>
      <c r="O7" s="10">
        <v>138</v>
      </c>
      <c r="P7" s="10">
        <v>97</v>
      </c>
      <c r="Q7" s="10">
        <v>107</v>
      </c>
      <c r="R7" s="10"/>
      <c r="S7" s="10">
        <v>59</v>
      </c>
      <c r="T7" s="10">
        <v>65</v>
      </c>
      <c r="U7" s="10">
        <v>40</v>
      </c>
      <c r="V7" s="10">
        <v>56</v>
      </c>
      <c r="W7" s="10">
        <v>41</v>
      </c>
      <c r="X7" s="10">
        <v>40</v>
      </c>
      <c r="Y7" s="10">
        <v>36</v>
      </c>
      <c r="Z7" s="10">
        <v>18</v>
      </c>
      <c r="AA7" s="10">
        <v>62</v>
      </c>
      <c r="AB7" s="10">
        <v>37</v>
      </c>
      <c r="AC7" s="10">
        <v>26</v>
      </c>
      <c r="AD7" s="10">
        <v>7</v>
      </c>
      <c r="AE7" s="10"/>
      <c r="AF7" s="10">
        <v>186</v>
      </c>
      <c r="AG7" s="10">
        <v>200</v>
      </c>
      <c r="AH7" s="10">
        <v>54</v>
      </c>
      <c r="AI7" s="10"/>
      <c r="AJ7" s="10" t="s">
        <v>78</v>
      </c>
      <c r="AK7" s="10" t="s">
        <v>78</v>
      </c>
      <c r="AL7" s="10" t="s">
        <v>78</v>
      </c>
      <c r="AM7" s="10" t="s">
        <v>78</v>
      </c>
      <c r="AN7" s="10" t="s">
        <v>78</v>
      </c>
      <c r="AO7" s="10"/>
      <c r="AP7" s="10">
        <v>115</v>
      </c>
      <c r="AQ7" s="10">
        <v>171</v>
      </c>
      <c r="AR7" s="10">
        <v>34</v>
      </c>
      <c r="AS7" s="10"/>
      <c r="AT7" s="10">
        <v>113</v>
      </c>
      <c r="AU7" s="10">
        <v>112</v>
      </c>
      <c r="AV7" s="10">
        <v>143</v>
      </c>
      <c r="AW7" s="10">
        <v>42</v>
      </c>
      <c r="AX7" s="10">
        <v>5</v>
      </c>
    </row>
    <row r="8" spans="2:50" ht="30" customHeight="1" x14ac:dyDescent="0.25">
      <c r="B8" s="11" t="s">
        <v>19</v>
      </c>
      <c r="C8" s="11">
        <v>481</v>
      </c>
      <c r="D8" s="11">
        <v>221</v>
      </c>
      <c r="E8" s="11">
        <v>260</v>
      </c>
      <c r="F8" s="11"/>
      <c r="G8" s="11">
        <v>73</v>
      </c>
      <c r="H8" s="11">
        <v>81</v>
      </c>
      <c r="I8" s="11">
        <v>75</v>
      </c>
      <c r="J8" s="11">
        <v>77</v>
      </c>
      <c r="K8" s="11">
        <v>58</v>
      </c>
      <c r="L8" s="11">
        <v>118</v>
      </c>
      <c r="M8" s="11"/>
      <c r="N8" s="11">
        <v>136</v>
      </c>
      <c r="O8" s="11">
        <v>128</v>
      </c>
      <c r="P8" s="11">
        <v>108</v>
      </c>
      <c r="Q8" s="11">
        <v>109</v>
      </c>
      <c r="R8" s="11"/>
      <c r="S8" s="11">
        <v>60</v>
      </c>
      <c r="T8" s="11">
        <v>59</v>
      </c>
      <c r="U8" s="11">
        <v>37</v>
      </c>
      <c r="V8" s="11">
        <v>48</v>
      </c>
      <c r="W8" s="11">
        <v>39</v>
      </c>
      <c r="X8" s="11">
        <v>50</v>
      </c>
      <c r="Y8" s="11">
        <v>33</v>
      </c>
      <c r="Z8" s="11">
        <v>17</v>
      </c>
      <c r="AA8" s="11">
        <v>57</v>
      </c>
      <c r="AB8" s="11">
        <v>38</v>
      </c>
      <c r="AC8" s="11">
        <v>31</v>
      </c>
      <c r="AD8" s="11">
        <v>12</v>
      </c>
      <c r="AE8" s="11"/>
      <c r="AF8" s="11">
        <v>175</v>
      </c>
      <c r="AG8" s="11">
        <v>193</v>
      </c>
      <c r="AH8" s="11">
        <v>62</v>
      </c>
      <c r="AI8" s="11"/>
      <c r="AJ8" s="11" t="s">
        <v>78</v>
      </c>
      <c r="AK8" s="11" t="s">
        <v>78</v>
      </c>
      <c r="AL8" s="11" t="s">
        <v>78</v>
      </c>
      <c r="AM8" s="11" t="s">
        <v>78</v>
      </c>
      <c r="AN8" s="11" t="s">
        <v>78</v>
      </c>
      <c r="AO8" s="11"/>
      <c r="AP8" s="11">
        <v>107</v>
      </c>
      <c r="AQ8" s="11">
        <v>174</v>
      </c>
      <c r="AR8" s="11">
        <v>33</v>
      </c>
      <c r="AS8" s="11"/>
      <c r="AT8" s="11">
        <v>108</v>
      </c>
      <c r="AU8" s="11">
        <v>115</v>
      </c>
      <c r="AV8" s="11">
        <v>143</v>
      </c>
      <c r="AW8" s="11">
        <v>40</v>
      </c>
      <c r="AX8" s="11">
        <v>5</v>
      </c>
    </row>
    <row r="9" spans="2:50" ht="45" x14ac:dyDescent="0.25">
      <c r="B9" s="15" t="s">
        <v>386</v>
      </c>
      <c r="C9" s="14">
        <v>9.7545791027650097E-2</v>
      </c>
      <c r="D9" s="14">
        <v>0.110969664431512</v>
      </c>
      <c r="E9" s="14">
        <v>8.6106651424498096E-2</v>
      </c>
      <c r="F9" s="14"/>
      <c r="G9" s="14">
        <v>0.20413411131106299</v>
      </c>
      <c r="H9" s="14">
        <v>0.11445743688165</v>
      </c>
      <c r="I9" s="14">
        <v>7.5733951399675106E-2</v>
      </c>
      <c r="J9" s="14">
        <v>0.106918416596344</v>
      </c>
      <c r="K9" s="14">
        <v>5.8874980317292602E-2</v>
      </c>
      <c r="L9" s="14">
        <v>4.69444611576149E-2</v>
      </c>
      <c r="M9" s="14"/>
      <c r="N9" s="14">
        <v>9.3718491301595805E-2</v>
      </c>
      <c r="O9" s="14">
        <v>7.0241906924881095E-2</v>
      </c>
      <c r="P9" s="14">
        <v>8.7974467274340606E-2</v>
      </c>
      <c r="Q9" s="14">
        <v>0.14483936833378799</v>
      </c>
      <c r="R9" s="14"/>
      <c r="S9" s="14">
        <v>0.11976080065361901</v>
      </c>
      <c r="T9" s="14">
        <v>0</v>
      </c>
      <c r="U9" s="14">
        <v>0.17232646836868601</v>
      </c>
      <c r="V9" s="14">
        <v>6.3095819966726294E-2</v>
      </c>
      <c r="W9" s="14">
        <v>0.105730304396826</v>
      </c>
      <c r="X9" s="14">
        <v>8.1080103886330704E-2</v>
      </c>
      <c r="Y9" s="14">
        <v>0.214633317322552</v>
      </c>
      <c r="Z9" s="14">
        <v>5.6333186368101203E-2</v>
      </c>
      <c r="AA9" s="14">
        <v>0.11331440465840099</v>
      </c>
      <c r="AB9" s="14">
        <v>9.2709916064632594E-2</v>
      </c>
      <c r="AC9" s="14">
        <v>6.8749527623325896E-2</v>
      </c>
      <c r="AD9" s="14">
        <v>0.15661683549137101</v>
      </c>
      <c r="AE9" s="14"/>
      <c r="AF9" s="14">
        <v>8.7586207782768793E-2</v>
      </c>
      <c r="AG9" s="14">
        <v>6.4109941469269405E-2</v>
      </c>
      <c r="AH9" s="14">
        <v>0.17950946896960601</v>
      </c>
      <c r="AI9" s="14"/>
      <c r="AJ9" s="14" t="s">
        <v>79</v>
      </c>
      <c r="AK9" s="14" t="s">
        <v>79</v>
      </c>
      <c r="AL9" s="14" t="s">
        <v>79</v>
      </c>
      <c r="AM9" s="14" t="s">
        <v>79</v>
      </c>
      <c r="AN9" s="14" t="s">
        <v>79</v>
      </c>
      <c r="AO9" s="14"/>
      <c r="AP9" s="14">
        <v>0.12212089230684001</v>
      </c>
      <c r="AQ9" s="14">
        <v>0.123584565108998</v>
      </c>
      <c r="AR9" s="14">
        <v>5.8724854012117397E-2</v>
      </c>
      <c r="AS9" s="14"/>
      <c r="AT9" s="14">
        <v>0.10400350195491601</v>
      </c>
      <c r="AU9" s="14">
        <v>0.12619828054402699</v>
      </c>
      <c r="AV9" s="14">
        <v>8.0695670979287107E-2</v>
      </c>
      <c r="AW9" s="14">
        <v>7.2616149703275207E-2</v>
      </c>
      <c r="AX9" s="14">
        <v>0</v>
      </c>
    </row>
    <row r="10" spans="2:50" ht="45" x14ac:dyDescent="0.25">
      <c r="B10" s="15" t="s">
        <v>387</v>
      </c>
      <c r="C10" s="14">
        <v>0.50125232271811404</v>
      </c>
      <c r="D10" s="14">
        <v>0.46026861866679097</v>
      </c>
      <c r="E10" s="14">
        <v>0.53617654302270001</v>
      </c>
      <c r="F10" s="14"/>
      <c r="G10" s="14">
        <v>0.61245179402110095</v>
      </c>
      <c r="H10" s="14">
        <v>0.53159260875458203</v>
      </c>
      <c r="I10" s="14">
        <v>0.58852150518634705</v>
      </c>
      <c r="J10" s="14">
        <v>0.439836764857369</v>
      </c>
      <c r="K10" s="14">
        <v>0.382385526567385</v>
      </c>
      <c r="L10" s="14">
        <v>0.45463956686055201</v>
      </c>
      <c r="M10" s="14"/>
      <c r="N10" s="14">
        <v>0.53540490464401103</v>
      </c>
      <c r="O10" s="14">
        <v>0.49551712914578</v>
      </c>
      <c r="P10" s="14">
        <v>0.45115696993214499</v>
      </c>
      <c r="Q10" s="14">
        <v>0.51898368920645799</v>
      </c>
      <c r="R10" s="14"/>
      <c r="S10" s="14">
        <v>0.60328544392849803</v>
      </c>
      <c r="T10" s="14">
        <v>0.523203460386925</v>
      </c>
      <c r="U10" s="14">
        <v>0.38933925836732902</v>
      </c>
      <c r="V10" s="14">
        <v>0.53865908436501597</v>
      </c>
      <c r="W10" s="14">
        <v>0.49113587992914098</v>
      </c>
      <c r="X10" s="14">
        <v>0.70011209431464605</v>
      </c>
      <c r="Y10" s="14">
        <v>0.44401479463563998</v>
      </c>
      <c r="Z10" s="14">
        <v>0.52854115136811297</v>
      </c>
      <c r="AA10" s="14">
        <v>0.39116963888051498</v>
      </c>
      <c r="AB10" s="14">
        <v>0.46762257470586899</v>
      </c>
      <c r="AC10" s="14">
        <v>0.36169965439656498</v>
      </c>
      <c r="AD10" s="14">
        <v>0.40375957409212998</v>
      </c>
      <c r="AE10" s="14"/>
      <c r="AF10" s="14">
        <v>0.48224556258734802</v>
      </c>
      <c r="AG10" s="14">
        <v>0.51837281603801799</v>
      </c>
      <c r="AH10" s="14">
        <v>0.42628653686983797</v>
      </c>
      <c r="AI10" s="14"/>
      <c r="AJ10" s="14" t="s">
        <v>79</v>
      </c>
      <c r="AK10" s="14" t="s">
        <v>79</v>
      </c>
      <c r="AL10" s="14" t="s">
        <v>79</v>
      </c>
      <c r="AM10" s="14" t="s">
        <v>79</v>
      </c>
      <c r="AN10" s="14" t="s">
        <v>79</v>
      </c>
      <c r="AO10" s="14"/>
      <c r="AP10" s="14">
        <v>0.48947455444277999</v>
      </c>
      <c r="AQ10" s="14">
        <v>0.57490338956396803</v>
      </c>
      <c r="AR10" s="14">
        <v>0.57522661445603196</v>
      </c>
      <c r="AS10" s="14"/>
      <c r="AT10" s="14">
        <v>0.41279576651641697</v>
      </c>
      <c r="AU10" s="14">
        <v>0.53442051520792799</v>
      </c>
      <c r="AV10" s="14">
        <v>0.52944486964430304</v>
      </c>
      <c r="AW10" s="14">
        <v>0.613377445503829</v>
      </c>
      <c r="AX10" s="14">
        <v>0.84416324245653296</v>
      </c>
    </row>
    <row r="11" spans="2:50" ht="45" x14ac:dyDescent="0.25">
      <c r="B11" s="15" t="s">
        <v>388</v>
      </c>
      <c r="C11" s="14">
        <v>0.26199053106979803</v>
      </c>
      <c r="D11" s="14">
        <v>0.32848243766267299</v>
      </c>
      <c r="E11" s="14">
        <v>0.205329522796521</v>
      </c>
      <c r="F11" s="14"/>
      <c r="G11" s="14">
        <v>0.145750496613339</v>
      </c>
      <c r="H11" s="14">
        <v>0.16136347800126699</v>
      </c>
      <c r="I11" s="14">
        <v>0.16209422567069201</v>
      </c>
      <c r="J11" s="14">
        <v>0.31309672509112202</v>
      </c>
      <c r="K11" s="14">
        <v>0.37692885534190401</v>
      </c>
      <c r="L11" s="14">
        <v>0.37690299787252202</v>
      </c>
      <c r="M11" s="14"/>
      <c r="N11" s="14">
        <v>0.276959960916494</v>
      </c>
      <c r="O11" s="14">
        <v>0.29116149590045398</v>
      </c>
      <c r="P11" s="14">
        <v>0.24871145992018601</v>
      </c>
      <c r="Q11" s="14">
        <v>0.2159819036798</v>
      </c>
      <c r="R11" s="14"/>
      <c r="S11" s="14">
        <v>0.158033899067653</v>
      </c>
      <c r="T11" s="14">
        <v>0.34225012382145997</v>
      </c>
      <c r="U11" s="14">
        <v>0.216164172757742</v>
      </c>
      <c r="V11" s="14">
        <v>0.291926164050619</v>
      </c>
      <c r="W11" s="14">
        <v>0.26575525987202098</v>
      </c>
      <c r="X11" s="14">
        <v>9.7676367764142499E-2</v>
      </c>
      <c r="Y11" s="14">
        <v>0.281770827150647</v>
      </c>
      <c r="Z11" s="14">
        <v>0.28898937189882701</v>
      </c>
      <c r="AA11" s="14">
        <v>0.32102574781008603</v>
      </c>
      <c r="AB11" s="14">
        <v>0.27619799598809702</v>
      </c>
      <c r="AC11" s="14">
        <v>0.34630471652501998</v>
      </c>
      <c r="AD11" s="14">
        <v>0.43962359041650001</v>
      </c>
      <c r="AE11" s="14"/>
      <c r="AF11" s="14">
        <v>0.25293631019457602</v>
      </c>
      <c r="AG11" s="14">
        <v>0.30111878546014298</v>
      </c>
      <c r="AH11" s="14">
        <v>0.237143591552818</v>
      </c>
      <c r="AI11" s="14"/>
      <c r="AJ11" s="14" t="s">
        <v>79</v>
      </c>
      <c r="AK11" s="14" t="s">
        <v>79</v>
      </c>
      <c r="AL11" s="14" t="s">
        <v>79</v>
      </c>
      <c r="AM11" s="14" t="s">
        <v>79</v>
      </c>
      <c r="AN11" s="14" t="s">
        <v>79</v>
      </c>
      <c r="AO11" s="14"/>
      <c r="AP11" s="14">
        <v>0.302579865061258</v>
      </c>
      <c r="AQ11" s="14">
        <v>0.23335081505448399</v>
      </c>
      <c r="AR11" s="14">
        <v>0.28148145870173202</v>
      </c>
      <c r="AS11" s="14"/>
      <c r="AT11" s="14">
        <v>0.32022480293137001</v>
      </c>
      <c r="AU11" s="14">
        <v>0.180499786356038</v>
      </c>
      <c r="AV11" s="14">
        <v>0.29492962644041198</v>
      </c>
      <c r="AW11" s="14">
        <v>0.24363391733102599</v>
      </c>
      <c r="AX11" s="14">
        <v>0.15583675754346701</v>
      </c>
    </row>
    <row r="12" spans="2:50" x14ac:dyDescent="0.25">
      <c r="B12" s="15" t="s">
        <v>70</v>
      </c>
      <c r="C12" s="23">
        <v>0.139211355184438</v>
      </c>
      <c r="D12" s="23">
        <v>0.10027927923902499</v>
      </c>
      <c r="E12" s="23">
        <v>0.17238728275628001</v>
      </c>
      <c r="F12" s="23"/>
      <c r="G12" s="23">
        <v>3.7663598054496802E-2</v>
      </c>
      <c r="H12" s="23">
        <v>0.19258647636250101</v>
      </c>
      <c r="I12" s="23">
        <v>0.17365031774328599</v>
      </c>
      <c r="J12" s="23">
        <v>0.14014809345516599</v>
      </c>
      <c r="K12" s="23">
        <v>0.18181063777341799</v>
      </c>
      <c r="L12" s="23">
        <v>0.121512974109312</v>
      </c>
      <c r="M12" s="23"/>
      <c r="N12" s="23">
        <v>9.3916643137898798E-2</v>
      </c>
      <c r="O12" s="23">
        <v>0.14307946802888499</v>
      </c>
      <c r="P12" s="23">
        <v>0.21215710287332701</v>
      </c>
      <c r="Q12" s="23">
        <v>0.120195038779953</v>
      </c>
      <c r="R12" s="23"/>
      <c r="S12" s="23">
        <v>0.11891985635023</v>
      </c>
      <c r="T12" s="23">
        <v>0.134546415791615</v>
      </c>
      <c r="U12" s="23">
        <v>0.222170100506243</v>
      </c>
      <c r="V12" s="23">
        <v>0.106318931617638</v>
      </c>
      <c r="W12" s="23">
        <v>0.137378555802012</v>
      </c>
      <c r="X12" s="23">
        <v>0.121131434034881</v>
      </c>
      <c r="Y12" s="23">
        <v>5.9581060891160401E-2</v>
      </c>
      <c r="Z12" s="23">
        <v>0.12613629036495899</v>
      </c>
      <c r="AA12" s="23">
        <v>0.17449020865099699</v>
      </c>
      <c r="AB12" s="23">
        <v>0.16346951324140099</v>
      </c>
      <c r="AC12" s="23">
        <v>0.223246101455089</v>
      </c>
      <c r="AD12" s="23">
        <v>0</v>
      </c>
      <c r="AE12" s="23"/>
      <c r="AF12" s="23">
        <v>0.177231919435307</v>
      </c>
      <c r="AG12" s="23">
        <v>0.11639845703257</v>
      </c>
      <c r="AH12" s="23">
        <v>0.15706040260773799</v>
      </c>
      <c r="AI12" s="23"/>
      <c r="AJ12" s="23" t="s">
        <v>79</v>
      </c>
      <c r="AK12" s="23" t="s">
        <v>79</v>
      </c>
      <c r="AL12" s="23" t="s">
        <v>79</v>
      </c>
      <c r="AM12" s="23" t="s">
        <v>79</v>
      </c>
      <c r="AN12" s="23" t="s">
        <v>79</v>
      </c>
      <c r="AO12" s="23"/>
      <c r="AP12" s="23">
        <v>8.5824688189121603E-2</v>
      </c>
      <c r="AQ12" s="23">
        <v>6.8161230272550596E-2</v>
      </c>
      <c r="AR12" s="23">
        <v>8.4567072830118301E-2</v>
      </c>
      <c r="AS12" s="23"/>
      <c r="AT12" s="23">
        <v>0.16297592859729701</v>
      </c>
      <c r="AU12" s="23">
        <v>0.15888141789200699</v>
      </c>
      <c r="AV12" s="23">
        <v>9.4929832935998507E-2</v>
      </c>
      <c r="AW12" s="23">
        <v>7.0372487461869707E-2</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390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498</v>
      </c>
      <c r="D7" s="10">
        <v>225</v>
      </c>
      <c r="E7" s="10">
        <v>271</v>
      </c>
      <c r="F7" s="10"/>
      <c r="G7" s="10">
        <v>50</v>
      </c>
      <c r="H7" s="10">
        <v>88</v>
      </c>
      <c r="I7" s="10">
        <v>71</v>
      </c>
      <c r="J7" s="10">
        <v>85</v>
      </c>
      <c r="K7" s="10">
        <v>86</v>
      </c>
      <c r="L7" s="10">
        <v>118</v>
      </c>
      <c r="M7" s="10"/>
      <c r="N7" s="10">
        <v>138</v>
      </c>
      <c r="O7" s="10">
        <v>143</v>
      </c>
      <c r="P7" s="10">
        <v>99</v>
      </c>
      <c r="Q7" s="10">
        <v>117</v>
      </c>
      <c r="R7" s="10"/>
      <c r="S7" s="10">
        <v>78</v>
      </c>
      <c r="T7" s="10">
        <v>67</v>
      </c>
      <c r="U7" s="10">
        <v>43</v>
      </c>
      <c r="V7" s="10">
        <v>44</v>
      </c>
      <c r="W7" s="10">
        <v>43</v>
      </c>
      <c r="X7" s="10">
        <v>38</v>
      </c>
      <c r="Y7" s="10">
        <v>46</v>
      </c>
      <c r="Z7" s="10">
        <v>20</v>
      </c>
      <c r="AA7" s="10">
        <v>43</v>
      </c>
      <c r="AB7" s="10">
        <v>50</v>
      </c>
      <c r="AC7" s="10">
        <v>17</v>
      </c>
      <c r="AD7" s="10">
        <v>9</v>
      </c>
      <c r="AE7" s="10"/>
      <c r="AF7" s="10">
        <v>196</v>
      </c>
      <c r="AG7" s="10">
        <v>218</v>
      </c>
      <c r="AH7" s="10">
        <v>54</v>
      </c>
      <c r="AI7" s="10"/>
      <c r="AJ7" s="10" t="s">
        <v>78</v>
      </c>
      <c r="AK7" s="10" t="s">
        <v>78</v>
      </c>
      <c r="AL7" s="10" t="s">
        <v>78</v>
      </c>
      <c r="AM7" s="10" t="s">
        <v>78</v>
      </c>
      <c r="AN7" s="10" t="s">
        <v>78</v>
      </c>
      <c r="AO7" s="10"/>
      <c r="AP7" s="10">
        <v>122</v>
      </c>
      <c r="AQ7" s="10">
        <v>179</v>
      </c>
      <c r="AR7" s="10">
        <v>31</v>
      </c>
      <c r="AS7" s="10"/>
      <c r="AT7" s="10">
        <v>115</v>
      </c>
      <c r="AU7" s="10">
        <v>118</v>
      </c>
      <c r="AV7" s="10">
        <v>136</v>
      </c>
      <c r="AW7" s="10">
        <v>47</v>
      </c>
      <c r="AX7" s="10">
        <v>10</v>
      </c>
    </row>
    <row r="8" spans="2:50" ht="30" customHeight="1" x14ac:dyDescent="0.25">
      <c r="B8" s="11" t="s">
        <v>19</v>
      </c>
      <c r="C8" s="11">
        <v>499</v>
      </c>
      <c r="D8" s="11">
        <v>232</v>
      </c>
      <c r="E8" s="11">
        <v>265</v>
      </c>
      <c r="F8" s="11"/>
      <c r="G8" s="11">
        <v>57</v>
      </c>
      <c r="H8" s="11">
        <v>86</v>
      </c>
      <c r="I8" s="11">
        <v>90</v>
      </c>
      <c r="J8" s="11">
        <v>89</v>
      </c>
      <c r="K8" s="11">
        <v>70</v>
      </c>
      <c r="L8" s="11">
        <v>107</v>
      </c>
      <c r="M8" s="11"/>
      <c r="N8" s="11">
        <v>128</v>
      </c>
      <c r="O8" s="11">
        <v>137</v>
      </c>
      <c r="P8" s="11">
        <v>108</v>
      </c>
      <c r="Q8" s="11">
        <v>124</v>
      </c>
      <c r="R8" s="11"/>
      <c r="S8" s="11">
        <v>79</v>
      </c>
      <c r="T8" s="11">
        <v>62</v>
      </c>
      <c r="U8" s="11">
        <v>42</v>
      </c>
      <c r="V8" s="11">
        <v>39</v>
      </c>
      <c r="W8" s="11">
        <v>40</v>
      </c>
      <c r="X8" s="11">
        <v>47</v>
      </c>
      <c r="Y8" s="11">
        <v>45</v>
      </c>
      <c r="Z8" s="11">
        <v>19</v>
      </c>
      <c r="AA8" s="11">
        <v>39</v>
      </c>
      <c r="AB8" s="11">
        <v>52</v>
      </c>
      <c r="AC8" s="11">
        <v>19</v>
      </c>
      <c r="AD8" s="11">
        <v>14</v>
      </c>
      <c r="AE8" s="11"/>
      <c r="AF8" s="11">
        <v>188</v>
      </c>
      <c r="AG8" s="11">
        <v>220</v>
      </c>
      <c r="AH8" s="11">
        <v>58</v>
      </c>
      <c r="AI8" s="11"/>
      <c r="AJ8" s="11" t="s">
        <v>78</v>
      </c>
      <c r="AK8" s="11" t="s">
        <v>78</v>
      </c>
      <c r="AL8" s="11" t="s">
        <v>78</v>
      </c>
      <c r="AM8" s="11" t="s">
        <v>78</v>
      </c>
      <c r="AN8" s="11" t="s">
        <v>78</v>
      </c>
      <c r="AO8" s="11"/>
      <c r="AP8" s="11">
        <v>118</v>
      </c>
      <c r="AQ8" s="11">
        <v>185</v>
      </c>
      <c r="AR8" s="11">
        <v>29</v>
      </c>
      <c r="AS8" s="11"/>
      <c r="AT8" s="11">
        <v>115</v>
      </c>
      <c r="AU8" s="11">
        <v>123</v>
      </c>
      <c r="AV8" s="11">
        <v>135</v>
      </c>
      <c r="AW8" s="11">
        <v>46</v>
      </c>
      <c r="AX8" s="11">
        <v>9</v>
      </c>
    </row>
    <row r="9" spans="2:50" ht="45" x14ac:dyDescent="0.25">
      <c r="B9" s="15" t="s">
        <v>386</v>
      </c>
      <c r="C9" s="14">
        <v>0.16334278582074499</v>
      </c>
      <c r="D9" s="14">
        <v>0.164479491901805</v>
      </c>
      <c r="E9" s="14">
        <v>0.16027538199476901</v>
      </c>
      <c r="F9" s="14"/>
      <c r="G9" s="14">
        <v>0.26945176615944799</v>
      </c>
      <c r="H9" s="14">
        <v>0.12815099324375001</v>
      </c>
      <c r="I9" s="14">
        <v>0.18932372888905</v>
      </c>
      <c r="J9" s="14">
        <v>0.178582046569598</v>
      </c>
      <c r="K9" s="14">
        <v>9.1367724523364696E-2</v>
      </c>
      <c r="L9" s="14">
        <v>0.14810521298408999</v>
      </c>
      <c r="M9" s="14"/>
      <c r="N9" s="14">
        <v>0.141418773736253</v>
      </c>
      <c r="O9" s="14">
        <v>0.14544070573280601</v>
      </c>
      <c r="P9" s="14">
        <v>0.188527850430284</v>
      </c>
      <c r="Q9" s="14">
        <v>0.18568973946456699</v>
      </c>
      <c r="R9" s="14"/>
      <c r="S9" s="14">
        <v>0.195021921923659</v>
      </c>
      <c r="T9" s="14">
        <v>0.15709662997547999</v>
      </c>
      <c r="U9" s="14">
        <v>0.130662545916302</v>
      </c>
      <c r="V9" s="14">
        <v>0.110433860915875</v>
      </c>
      <c r="W9" s="14">
        <v>0.25548470675534801</v>
      </c>
      <c r="X9" s="14">
        <v>7.5225231709084905E-2</v>
      </c>
      <c r="Y9" s="14">
        <v>0.117792896552238</v>
      </c>
      <c r="Z9" s="14">
        <v>0.27012146338778997</v>
      </c>
      <c r="AA9" s="14">
        <v>9.5218471186126294E-2</v>
      </c>
      <c r="AB9" s="14">
        <v>0.17291077877379599</v>
      </c>
      <c r="AC9" s="14">
        <v>0.376134590816599</v>
      </c>
      <c r="AD9" s="14">
        <v>0.15405265282015199</v>
      </c>
      <c r="AE9" s="14"/>
      <c r="AF9" s="14">
        <v>0.17873121870162201</v>
      </c>
      <c r="AG9" s="14">
        <v>0.149496883578672</v>
      </c>
      <c r="AH9" s="14">
        <v>0.17248493277319199</v>
      </c>
      <c r="AI9" s="14"/>
      <c r="AJ9" s="14" t="s">
        <v>79</v>
      </c>
      <c r="AK9" s="14" t="s">
        <v>79</v>
      </c>
      <c r="AL9" s="14" t="s">
        <v>79</v>
      </c>
      <c r="AM9" s="14" t="s">
        <v>79</v>
      </c>
      <c r="AN9" s="14" t="s">
        <v>79</v>
      </c>
      <c r="AO9" s="14"/>
      <c r="AP9" s="14">
        <v>0.118575019502643</v>
      </c>
      <c r="AQ9" s="14">
        <v>0.18261885954842999</v>
      </c>
      <c r="AR9" s="14">
        <v>0.11468317522612299</v>
      </c>
      <c r="AS9" s="14"/>
      <c r="AT9" s="14">
        <v>0.165891935319078</v>
      </c>
      <c r="AU9" s="14">
        <v>0.21233154614358901</v>
      </c>
      <c r="AV9" s="14">
        <v>0.111116638033087</v>
      </c>
      <c r="AW9" s="14">
        <v>0.15406591088872301</v>
      </c>
      <c r="AX9" s="14">
        <v>0</v>
      </c>
    </row>
    <row r="10" spans="2:50" ht="45" x14ac:dyDescent="0.25">
      <c r="B10" s="15" t="s">
        <v>387</v>
      </c>
      <c r="C10" s="14">
        <v>0.58512206940029499</v>
      </c>
      <c r="D10" s="14">
        <v>0.60026521806603705</v>
      </c>
      <c r="E10" s="14">
        <v>0.57562482203453003</v>
      </c>
      <c r="F10" s="14"/>
      <c r="G10" s="14">
        <v>0.554166050582523</v>
      </c>
      <c r="H10" s="14">
        <v>0.61521381858673496</v>
      </c>
      <c r="I10" s="14">
        <v>0.54529627048426699</v>
      </c>
      <c r="J10" s="14">
        <v>0.57940352538058704</v>
      </c>
      <c r="K10" s="14">
        <v>0.60403792523702304</v>
      </c>
      <c r="L10" s="14">
        <v>0.60305697747803599</v>
      </c>
      <c r="M10" s="14"/>
      <c r="N10" s="14">
        <v>0.637749333596489</v>
      </c>
      <c r="O10" s="14">
        <v>0.63422152069405102</v>
      </c>
      <c r="P10" s="14">
        <v>0.58346927004839799</v>
      </c>
      <c r="Q10" s="14">
        <v>0.47283683550031402</v>
      </c>
      <c r="R10" s="14"/>
      <c r="S10" s="14">
        <v>0.559799807136248</v>
      </c>
      <c r="T10" s="14">
        <v>0.55293285355167199</v>
      </c>
      <c r="U10" s="14">
        <v>0.62640888964746799</v>
      </c>
      <c r="V10" s="14">
        <v>0.55506672010606495</v>
      </c>
      <c r="W10" s="14">
        <v>0.52415697689547203</v>
      </c>
      <c r="X10" s="14">
        <v>0.65478370339803504</v>
      </c>
      <c r="Y10" s="14">
        <v>0.62246866356958697</v>
      </c>
      <c r="Z10" s="14">
        <v>0.63184224701108305</v>
      </c>
      <c r="AA10" s="14">
        <v>0.65118938239663304</v>
      </c>
      <c r="AB10" s="14">
        <v>0.55207068756818001</v>
      </c>
      <c r="AC10" s="14">
        <v>0.509901288815507</v>
      </c>
      <c r="AD10" s="14">
        <v>0.62605178475609602</v>
      </c>
      <c r="AE10" s="14"/>
      <c r="AF10" s="14">
        <v>0.59417191328974395</v>
      </c>
      <c r="AG10" s="14">
        <v>0.61612320189240499</v>
      </c>
      <c r="AH10" s="14">
        <v>0.44233624927642001</v>
      </c>
      <c r="AI10" s="14"/>
      <c r="AJ10" s="14" t="s">
        <v>79</v>
      </c>
      <c r="AK10" s="14" t="s">
        <v>79</v>
      </c>
      <c r="AL10" s="14" t="s">
        <v>79</v>
      </c>
      <c r="AM10" s="14" t="s">
        <v>79</v>
      </c>
      <c r="AN10" s="14" t="s">
        <v>79</v>
      </c>
      <c r="AO10" s="14"/>
      <c r="AP10" s="14">
        <v>0.74461934121950402</v>
      </c>
      <c r="AQ10" s="14">
        <v>0.54980092603374098</v>
      </c>
      <c r="AR10" s="14">
        <v>0.65642007785350498</v>
      </c>
      <c r="AS10" s="14"/>
      <c r="AT10" s="14">
        <v>0.58330378718959897</v>
      </c>
      <c r="AU10" s="14">
        <v>0.54166524949839301</v>
      </c>
      <c r="AV10" s="14">
        <v>0.65604431024073295</v>
      </c>
      <c r="AW10" s="14">
        <v>0.604962491418924</v>
      </c>
      <c r="AX10" s="14">
        <v>0.72501517819327499</v>
      </c>
    </row>
    <row r="11" spans="2:50" ht="45" x14ac:dyDescent="0.25">
      <c r="B11" s="15" t="s">
        <v>388</v>
      </c>
      <c r="C11" s="14">
        <v>0.101771411106933</v>
      </c>
      <c r="D11" s="14">
        <v>0.11838488287262</v>
      </c>
      <c r="E11" s="14">
        <v>8.4649144819731001E-2</v>
      </c>
      <c r="F11" s="14"/>
      <c r="G11" s="14">
        <v>0</v>
      </c>
      <c r="H11" s="14">
        <v>0.10817333570387901</v>
      </c>
      <c r="I11" s="14">
        <v>7.4505809869214304E-2</v>
      </c>
      <c r="J11" s="14">
        <v>9.5321204492729406E-2</v>
      </c>
      <c r="K11" s="14">
        <v>0.15173287829841201</v>
      </c>
      <c r="L11" s="14">
        <v>0.146131006785963</v>
      </c>
      <c r="M11" s="14"/>
      <c r="N11" s="14">
        <v>0.12192755635192901</v>
      </c>
      <c r="O11" s="14">
        <v>9.3131708406829203E-2</v>
      </c>
      <c r="P11" s="14">
        <v>5.7601404618144302E-2</v>
      </c>
      <c r="Q11" s="14">
        <v>0.130406813829166</v>
      </c>
      <c r="R11" s="14"/>
      <c r="S11" s="14">
        <v>0.11829921464358401</v>
      </c>
      <c r="T11" s="14">
        <v>0.14507165984075299</v>
      </c>
      <c r="U11" s="14">
        <v>6.7196979286280503E-2</v>
      </c>
      <c r="V11" s="14">
        <v>9.18943289127684E-2</v>
      </c>
      <c r="W11" s="14">
        <v>9.6293693836219496E-2</v>
      </c>
      <c r="X11" s="14">
        <v>0.117101940084502</v>
      </c>
      <c r="Y11" s="14">
        <v>0.17278296830509399</v>
      </c>
      <c r="Z11" s="14">
        <v>0</v>
      </c>
      <c r="AA11" s="14">
        <v>0.10702647218726501</v>
      </c>
      <c r="AB11" s="14">
        <v>7.0611500059010401E-2</v>
      </c>
      <c r="AC11" s="14">
        <v>4.66264212234037E-2</v>
      </c>
      <c r="AD11" s="14">
        <v>0</v>
      </c>
      <c r="AE11" s="14"/>
      <c r="AF11" s="14">
        <v>7.9294910175563005E-2</v>
      </c>
      <c r="AG11" s="14">
        <v>0.12944156999216699</v>
      </c>
      <c r="AH11" s="14">
        <v>0.12785004883810799</v>
      </c>
      <c r="AI11" s="14"/>
      <c r="AJ11" s="14" t="s">
        <v>79</v>
      </c>
      <c r="AK11" s="14" t="s">
        <v>79</v>
      </c>
      <c r="AL11" s="14" t="s">
        <v>79</v>
      </c>
      <c r="AM11" s="14" t="s">
        <v>79</v>
      </c>
      <c r="AN11" s="14" t="s">
        <v>79</v>
      </c>
      <c r="AO11" s="14"/>
      <c r="AP11" s="14">
        <v>9.1560315857554198E-2</v>
      </c>
      <c r="AQ11" s="14">
        <v>0.130262302112126</v>
      </c>
      <c r="AR11" s="14">
        <v>9.1106676682157106E-2</v>
      </c>
      <c r="AS11" s="14"/>
      <c r="AT11" s="14">
        <v>0.115225207853292</v>
      </c>
      <c r="AU11" s="14">
        <v>8.9926795467801801E-2</v>
      </c>
      <c r="AV11" s="14">
        <v>8.6705910609474093E-2</v>
      </c>
      <c r="AW11" s="14">
        <v>0.156207777322594</v>
      </c>
      <c r="AX11" s="14">
        <v>0.18108998990542599</v>
      </c>
    </row>
    <row r="12" spans="2:50" x14ac:dyDescent="0.25">
      <c r="B12" s="15" t="s">
        <v>70</v>
      </c>
      <c r="C12" s="23">
        <v>0.149763733672027</v>
      </c>
      <c r="D12" s="23">
        <v>0.116870407159538</v>
      </c>
      <c r="E12" s="23">
        <v>0.17945065115097</v>
      </c>
      <c r="F12" s="23"/>
      <c r="G12" s="23">
        <v>0.17638218325802901</v>
      </c>
      <c r="H12" s="23">
        <v>0.14846185246563601</v>
      </c>
      <c r="I12" s="23">
        <v>0.190874190757469</v>
      </c>
      <c r="J12" s="23">
        <v>0.146693223557085</v>
      </c>
      <c r="K12" s="23">
        <v>0.15286147194120001</v>
      </c>
      <c r="L12" s="23">
        <v>0.10270680275191101</v>
      </c>
      <c r="M12" s="23"/>
      <c r="N12" s="23">
        <v>9.8904336315328703E-2</v>
      </c>
      <c r="O12" s="23">
        <v>0.127206065166314</v>
      </c>
      <c r="P12" s="23">
        <v>0.17040147490317401</v>
      </c>
      <c r="Q12" s="23">
        <v>0.21106661120595299</v>
      </c>
      <c r="R12" s="23"/>
      <c r="S12" s="23">
        <v>0.126879056296509</v>
      </c>
      <c r="T12" s="23">
        <v>0.14489885663209501</v>
      </c>
      <c r="U12" s="23">
        <v>0.17573158514994999</v>
      </c>
      <c r="V12" s="23">
        <v>0.24260509006529199</v>
      </c>
      <c r="W12" s="23">
        <v>0.12406462251295999</v>
      </c>
      <c r="X12" s="23">
        <v>0.15288912480837699</v>
      </c>
      <c r="Y12" s="23">
        <v>8.6955471573081505E-2</v>
      </c>
      <c r="Z12" s="23">
        <v>9.80362896011263E-2</v>
      </c>
      <c r="AA12" s="23">
        <v>0.14656567422997499</v>
      </c>
      <c r="AB12" s="23">
        <v>0.20440703359901399</v>
      </c>
      <c r="AC12" s="23">
        <v>6.7337699144490795E-2</v>
      </c>
      <c r="AD12" s="23">
        <v>0.21989556242375199</v>
      </c>
      <c r="AE12" s="23"/>
      <c r="AF12" s="23">
        <v>0.14780195783307001</v>
      </c>
      <c r="AG12" s="23">
        <v>0.104938344536756</v>
      </c>
      <c r="AH12" s="23">
        <v>0.25732876911228098</v>
      </c>
      <c r="AI12" s="23"/>
      <c r="AJ12" s="23" t="s">
        <v>79</v>
      </c>
      <c r="AK12" s="23" t="s">
        <v>79</v>
      </c>
      <c r="AL12" s="23" t="s">
        <v>79</v>
      </c>
      <c r="AM12" s="23" t="s">
        <v>79</v>
      </c>
      <c r="AN12" s="23" t="s">
        <v>79</v>
      </c>
      <c r="AO12" s="23"/>
      <c r="AP12" s="23">
        <v>4.5245323420299299E-2</v>
      </c>
      <c r="AQ12" s="23">
        <v>0.137317912305704</v>
      </c>
      <c r="AR12" s="23">
        <v>0.13779007023821399</v>
      </c>
      <c r="AS12" s="23"/>
      <c r="AT12" s="23">
        <v>0.13557906963803101</v>
      </c>
      <c r="AU12" s="23">
        <v>0.15607640889021701</v>
      </c>
      <c r="AV12" s="23">
        <v>0.146133141116706</v>
      </c>
      <c r="AW12" s="23">
        <v>8.4763820369758505E-2</v>
      </c>
      <c r="AX12" s="23">
        <v>9.3894831901299394E-2</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391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532</v>
      </c>
      <c r="D7" s="10">
        <v>268</v>
      </c>
      <c r="E7" s="10">
        <v>261</v>
      </c>
      <c r="F7" s="10"/>
      <c r="G7" s="10">
        <v>65</v>
      </c>
      <c r="H7" s="10">
        <v>94</v>
      </c>
      <c r="I7" s="10">
        <v>70</v>
      </c>
      <c r="J7" s="10">
        <v>86</v>
      </c>
      <c r="K7" s="10">
        <v>93</v>
      </c>
      <c r="L7" s="10">
        <v>124</v>
      </c>
      <c r="M7" s="10"/>
      <c r="N7" s="10">
        <v>149</v>
      </c>
      <c r="O7" s="10">
        <v>143</v>
      </c>
      <c r="P7" s="10">
        <v>99</v>
      </c>
      <c r="Q7" s="10">
        <v>139</v>
      </c>
      <c r="R7" s="10"/>
      <c r="S7" s="10">
        <v>76</v>
      </c>
      <c r="T7" s="10">
        <v>66</v>
      </c>
      <c r="U7" s="10">
        <v>40</v>
      </c>
      <c r="V7" s="10">
        <v>68</v>
      </c>
      <c r="W7" s="10">
        <v>35</v>
      </c>
      <c r="X7" s="10">
        <v>33</v>
      </c>
      <c r="Y7" s="10">
        <v>51</v>
      </c>
      <c r="Z7" s="10">
        <v>22</v>
      </c>
      <c r="AA7" s="10">
        <v>69</v>
      </c>
      <c r="AB7" s="10">
        <v>38</v>
      </c>
      <c r="AC7" s="10">
        <v>21</v>
      </c>
      <c r="AD7" s="10">
        <v>13</v>
      </c>
      <c r="AE7" s="10"/>
      <c r="AF7" s="10">
        <v>211</v>
      </c>
      <c r="AG7" s="10">
        <v>218</v>
      </c>
      <c r="AH7" s="10">
        <v>61</v>
      </c>
      <c r="AI7" s="10"/>
      <c r="AJ7" s="10" t="s">
        <v>78</v>
      </c>
      <c r="AK7" s="10" t="s">
        <v>78</v>
      </c>
      <c r="AL7" s="10" t="s">
        <v>78</v>
      </c>
      <c r="AM7" s="10" t="s">
        <v>78</v>
      </c>
      <c r="AN7" s="10" t="s">
        <v>78</v>
      </c>
      <c r="AO7" s="10"/>
      <c r="AP7" s="10">
        <v>129</v>
      </c>
      <c r="AQ7" s="10">
        <v>187</v>
      </c>
      <c r="AR7" s="10">
        <v>47</v>
      </c>
      <c r="AS7" s="10"/>
      <c r="AT7" s="10">
        <v>147</v>
      </c>
      <c r="AU7" s="10">
        <v>112</v>
      </c>
      <c r="AV7" s="10">
        <v>145</v>
      </c>
      <c r="AW7" s="10">
        <v>49</v>
      </c>
      <c r="AX7" s="10">
        <v>7</v>
      </c>
    </row>
    <row r="8" spans="2:50" ht="30" customHeight="1" x14ac:dyDescent="0.25">
      <c r="B8" s="11" t="s">
        <v>19</v>
      </c>
      <c r="C8" s="11">
        <v>534</v>
      </c>
      <c r="D8" s="11">
        <v>276</v>
      </c>
      <c r="E8" s="11">
        <v>254</v>
      </c>
      <c r="F8" s="11"/>
      <c r="G8" s="11">
        <v>76</v>
      </c>
      <c r="H8" s="11">
        <v>94</v>
      </c>
      <c r="I8" s="11">
        <v>93</v>
      </c>
      <c r="J8" s="11">
        <v>90</v>
      </c>
      <c r="K8" s="11">
        <v>75</v>
      </c>
      <c r="L8" s="11">
        <v>107</v>
      </c>
      <c r="M8" s="11"/>
      <c r="N8" s="11">
        <v>138</v>
      </c>
      <c r="O8" s="11">
        <v>136</v>
      </c>
      <c r="P8" s="11">
        <v>110</v>
      </c>
      <c r="Q8" s="11">
        <v>148</v>
      </c>
      <c r="R8" s="11"/>
      <c r="S8" s="11">
        <v>78</v>
      </c>
      <c r="T8" s="11">
        <v>62</v>
      </c>
      <c r="U8" s="11">
        <v>40</v>
      </c>
      <c r="V8" s="11">
        <v>61</v>
      </c>
      <c r="W8" s="11">
        <v>32</v>
      </c>
      <c r="X8" s="11">
        <v>39</v>
      </c>
      <c r="Y8" s="11">
        <v>48</v>
      </c>
      <c r="Z8" s="11">
        <v>22</v>
      </c>
      <c r="AA8" s="11">
        <v>64</v>
      </c>
      <c r="AB8" s="11">
        <v>40</v>
      </c>
      <c r="AC8" s="11">
        <v>26</v>
      </c>
      <c r="AD8" s="11">
        <v>23</v>
      </c>
      <c r="AE8" s="11"/>
      <c r="AF8" s="11">
        <v>205</v>
      </c>
      <c r="AG8" s="11">
        <v>215</v>
      </c>
      <c r="AH8" s="11">
        <v>67</v>
      </c>
      <c r="AI8" s="11"/>
      <c r="AJ8" s="11" t="s">
        <v>78</v>
      </c>
      <c r="AK8" s="11" t="s">
        <v>78</v>
      </c>
      <c r="AL8" s="11" t="s">
        <v>78</v>
      </c>
      <c r="AM8" s="11" t="s">
        <v>78</v>
      </c>
      <c r="AN8" s="11" t="s">
        <v>78</v>
      </c>
      <c r="AO8" s="11"/>
      <c r="AP8" s="11">
        <v>123</v>
      </c>
      <c r="AQ8" s="11">
        <v>188</v>
      </c>
      <c r="AR8" s="11">
        <v>49</v>
      </c>
      <c r="AS8" s="11"/>
      <c r="AT8" s="11">
        <v>149</v>
      </c>
      <c r="AU8" s="11">
        <v>114</v>
      </c>
      <c r="AV8" s="11">
        <v>150</v>
      </c>
      <c r="AW8" s="11">
        <v>49</v>
      </c>
      <c r="AX8" s="11">
        <v>6</v>
      </c>
    </row>
    <row r="9" spans="2:50" ht="45" x14ac:dyDescent="0.25">
      <c r="B9" s="15" t="s">
        <v>386</v>
      </c>
      <c r="C9" s="14">
        <v>0.21911492092149901</v>
      </c>
      <c r="D9" s="14">
        <v>0.18875309157138001</v>
      </c>
      <c r="E9" s="14">
        <v>0.24826531768620999</v>
      </c>
      <c r="F9" s="14"/>
      <c r="G9" s="14">
        <v>0.23381063721445899</v>
      </c>
      <c r="H9" s="14">
        <v>0.20204340214167599</v>
      </c>
      <c r="I9" s="14">
        <v>0.28696680794129897</v>
      </c>
      <c r="J9" s="14">
        <v>0.20869338292807799</v>
      </c>
      <c r="K9" s="14">
        <v>0.194977099957375</v>
      </c>
      <c r="L9" s="14">
        <v>0.19057387498003101</v>
      </c>
      <c r="M9" s="14"/>
      <c r="N9" s="14">
        <v>0.18510293526432101</v>
      </c>
      <c r="O9" s="14">
        <v>0.20264850302357201</v>
      </c>
      <c r="P9" s="14">
        <v>0.28069445851755997</v>
      </c>
      <c r="Q9" s="14">
        <v>0.22275594539624499</v>
      </c>
      <c r="R9" s="14"/>
      <c r="S9" s="14">
        <v>0.18421671669187401</v>
      </c>
      <c r="T9" s="14">
        <v>0.20205841298385299</v>
      </c>
      <c r="U9" s="14">
        <v>0.18979760160141201</v>
      </c>
      <c r="V9" s="14">
        <v>0.16867319508769699</v>
      </c>
      <c r="W9" s="14">
        <v>0.30192442367521899</v>
      </c>
      <c r="X9" s="14">
        <v>0.24102459527748901</v>
      </c>
      <c r="Y9" s="14">
        <v>0.14436875397023299</v>
      </c>
      <c r="Z9" s="14">
        <v>0.169419581260013</v>
      </c>
      <c r="AA9" s="14">
        <v>0.21849799721100599</v>
      </c>
      <c r="AB9" s="14">
        <v>0.33274907331657499</v>
      </c>
      <c r="AC9" s="14">
        <v>0.247000072533029</v>
      </c>
      <c r="AD9" s="14">
        <v>0.39063399640271501</v>
      </c>
      <c r="AE9" s="14"/>
      <c r="AF9" s="14">
        <v>0.27744068508187297</v>
      </c>
      <c r="AG9" s="14">
        <v>0.17254824272514699</v>
      </c>
      <c r="AH9" s="14">
        <v>0.208925148432341</v>
      </c>
      <c r="AI9" s="14"/>
      <c r="AJ9" s="14" t="s">
        <v>79</v>
      </c>
      <c r="AK9" s="14" t="s">
        <v>79</v>
      </c>
      <c r="AL9" s="14" t="s">
        <v>79</v>
      </c>
      <c r="AM9" s="14" t="s">
        <v>79</v>
      </c>
      <c r="AN9" s="14" t="s">
        <v>79</v>
      </c>
      <c r="AO9" s="14"/>
      <c r="AP9" s="14">
        <v>0.18734255776926201</v>
      </c>
      <c r="AQ9" s="14">
        <v>0.20709363709588999</v>
      </c>
      <c r="AR9" s="14">
        <v>0.154025771858494</v>
      </c>
      <c r="AS9" s="14"/>
      <c r="AT9" s="14">
        <v>0.28162444983262003</v>
      </c>
      <c r="AU9" s="14">
        <v>0.25716510047689101</v>
      </c>
      <c r="AV9" s="14">
        <v>0.18976760784539901</v>
      </c>
      <c r="AW9" s="14">
        <v>8.2898149891965506E-2</v>
      </c>
      <c r="AX9" s="14">
        <v>0</v>
      </c>
    </row>
    <row r="10" spans="2:50" ht="45" x14ac:dyDescent="0.25">
      <c r="B10" s="15" t="s">
        <v>387</v>
      </c>
      <c r="C10" s="14">
        <v>0.55941599653403995</v>
      </c>
      <c r="D10" s="14">
        <v>0.608715983409572</v>
      </c>
      <c r="E10" s="14">
        <v>0.50648209903680996</v>
      </c>
      <c r="F10" s="14"/>
      <c r="G10" s="14">
        <v>0.55527437842212302</v>
      </c>
      <c r="H10" s="14">
        <v>0.60766352025367398</v>
      </c>
      <c r="I10" s="14">
        <v>0.49259686647761403</v>
      </c>
      <c r="J10" s="14">
        <v>0.54301099544193199</v>
      </c>
      <c r="K10" s="14">
        <v>0.60633911107222405</v>
      </c>
      <c r="L10" s="14">
        <v>0.55864289220790997</v>
      </c>
      <c r="M10" s="14"/>
      <c r="N10" s="14">
        <v>0.64119971405734399</v>
      </c>
      <c r="O10" s="14">
        <v>0.62916529252640796</v>
      </c>
      <c r="P10" s="14">
        <v>0.44160318291913903</v>
      </c>
      <c r="Q10" s="14">
        <v>0.501419148128874</v>
      </c>
      <c r="R10" s="14"/>
      <c r="S10" s="14">
        <v>0.55190366105299804</v>
      </c>
      <c r="T10" s="14">
        <v>0.502603078251601</v>
      </c>
      <c r="U10" s="14">
        <v>0.52899633035343496</v>
      </c>
      <c r="V10" s="14">
        <v>0.55675120919009602</v>
      </c>
      <c r="W10" s="14">
        <v>0.52571450027512001</v>
      </c>
      <c r="X10" s="14">
        <v>0.51250329221102697</v>
      </c>
      <c r="Y10" s="14">
        <v>0.629050188887604</v>
      </c>
      <c r="Z10" s="14">
        <v>0.61747422764488102</v>
      </c>
      <c r="AA10" s="14">
        <v>0.65479433734440595</v>
      </c>
      <c r="AB10" s="14">
        <v>0.56455374659965096</v>
      </c>
      <c r="AC10" s="14">
        <v>0.53991030918064398</v>
      </c>
      <c r="AD10" s="14">
        <v>0.47604615832402097</v>
      </c>
      <c r="AE10" s="14"/>
      <c r="AF10" s="14">
        <v>0.522252035978503</v>
      </c>
      <c r="AG10" s="14">
        <v>0.62245789936125395</v>
      </c>
      <c r="AH10" s="14">
        <v>0.46730603807500498</v>
      </c>
      <c r="AI10" s="14"/>
      <c r="AJ10" s="14" t="s">
        <v>79</v>
      </c>
      <c r="AK10" s="14" t="s">
        <v>79</v>
      </c>
      <c r="AL10" s="14" t="s">
        <v>79</v>
      </c>
      <c r="AM10" s="14" t="s">
        <v>79</v>
      </c>
      <c r="AN10" s="14" t="s">
        <v>79</v>
      </c>
      <c r="AO10" s="14"/>
      <c r="AP10" s="14">
        <v>0.59457779202669903</v>
      </c>
      <c r="AQ10" s="14">
        <v>0.590529793040794</v>
      </c>
      <c r="AR10" s="14">
        <v>0.676379529531413</v>
      </c>
      <c r="AS10" s="14"/>
      <c r="AT10" s="14">
        <v>0.477926796760616</v>
      </c>
      <c r="AU10" s="14">
        <v>0.514874991763145</v>
      </c>
      <c r="AV10" s="14">
        <v>0.63046312670615601</v>
      </c>
      <c r="AW10" s="14">
        <v>0.686692036823073</v>
      </c>
      <c r="AX10" s="14">
        <v>0.90266823701329302</v>
      </c>
    </row>
    <row r="11" spans="2:50" ht="45" x14ac:dyDescent="0.25">
      <c r="B11" s="15" t="s">
        <v>388</v>
      </c>
      <c r="C11" s="14">
        <v>6.1637706711264402E-2</v>
      </c>
      <c r="D11" s="14">
        <v>7.4592505591498798E-2</v>
      </c>
      <c r="E11" s="14">
        <v>4.8433409493285298E-2</v>
      </c>
      <c r="F11" s="14"/>
      <c r="G11" s="14">
        <v>5.78252942387305E-2</v>
      </c>
      <c r="H11" s="14">
        <v>6.7092963771967107E-2</v>
      </c>
      <c r="I11" s="14">
        <v>8.5467546385292303E-2</v>
      </c>
      <c r="J11" s="14">
        <v>3.5023837666554501E-2</v>
      </c>
      <c r="K11" s="14">
        <v>5.5919956509613102E-2</v>
      </c>
      <c r="L11" s="14">
        <v>6.5185268154935597E-2</v>
      </c>
      <c r="M11" s="14"/>
      <c r="N11" s="14">
        <v>9.0031427391500302E-2</v>
      </c>
      <c r="O11" s="14">
        <v>2.6333633527921702E-2</v>
      </c>
      <c r="P11" s="14">
        <v>5.04452860690036E-2</v>
      </c>
      <c r="Q11" s="14">
        <v>7.6595636222055605E-2</v>
      </c>
      <c r="R11" s="14"/>
      <c r="S11" s="14">
        <v>6.5710558180397005E-2</v>
      </c>
      <c r="T11" s="14">
        <v>3.01100217478831E-2</v>
      </c>
      <c r="U11" s="14">
        <v>0.114347176965064</v>
      </c>
      <c r="V11" s="14">
        <v>5.9224913017481097E-2</v>
      </c>
      <c r="W11" s="14">
        <v>4.8421335583451401E-2</v>
      </c>
      <c r="X11" s="14">
        <v>3.2242128578487801E-2</v>
      </c>
      <c r="Y11" s="14">
        <v>0.127446011460392</v>
      </c>
      <c r="Z11" s="14">
        <v>0.13887213289386399</v>
      </c>
      <c r="AA11" s="14">
        <v>4.14021479895825E-2</v>
      </c>
      <c r="AB11" s="14">
        <v>0</v>
      </c>
      <c r="AC11" s="14">
        <v>0.122767850647668</v>
      </c>
      <c r="AD11" s="14">
        <v>0</v>
      </c>
      <c r="AE11" s="14"/>
      <c r="AF11" s="14">
        <v>4.8951957706498503E-2</v>
      </c>
      <c r="AG11" s="14">
        <v>7.8967324827441898E-2</v>
      </c>
      <c r="AH11" s="14">
        <v>5.6084430770064503E-2</v>
      </c>
      <c r="AI11" s="14"/>
      <c r="AJ11" s="14" t="s">
        <v>79</v>
      </c>
      <c r="AK11" s="14" t="s">
        <v>79</v>
      </c>
      <c r="AL11" s="14" t="s">
        <v>79</v>
      </c>
      <c r="AM11" s="14" t="s">
        <v>79</v>
      </c>
      <c r="AN11" s="14" t="s">
        <v>79</v>
      </c>
      <c r="AO11" s="14"/>
      <c r="AP11" s="14">
        <v>6.9330002439680294E-2</v>
      </c>
      <c r="AQ11" s="14">
        <v>7.1898179661713996E-2</v>
      </c>
      <c r="AR11" s="14">
        <v>1.85229802027045E-2</v>
      </c>
      <c r="AS11" s="14"/>
      <c r="AT11" s="14">
        <v>5.2882860535148297E-2</v>
      </c>
      <c r="AU11" s="14">
        <v>2.8835817680501901E-2</v>
      </c>
      <c r="AV11" s="14">
        <v>7.5143165711651E-2</v>
      </c>
      <c r="AW11" s="14">
        <v>0.12063341142216701</v>
      </c>
      <c r="AX11" s="14">
        <v>0</v>
      </c>
    </row>
    <row r="12" spans="2:50" x14ac:dyDescent="0.25">
      <c r="B12" s="15" t="s">
        <v>70</v>
      </c>
      <c r="C12" s="23">
        <v>0.15983137583319701</v>
      </c>
      <c r="D12" s="23">
        <v>0.12793841942754899</v>
      </c>
      <c r="E12" s="23">
        <v>0.19681917378369401</v>
      </c>
      <c r="F12" s="23"/>
      <c r="G12" s="23">
        <v>0.15308969012468701</v>
      </c>
      <c r="H12" s="23">
        <v>0.12320011383268201</v>
      </c>
      <c r="I12" s="23">
        <v>0.134968779195795</v>
      </c>
      <c r="J12" s="23">
        <v>0.21327178396343599</v>
      </c>
      <c r="K12" s="23">
        <v>0.142763832460787</v>
      </c>
      <c r="L12" s="23">
        <v>0.185597964657123</v>
      </c>
      <c r="M12" s="23"/>
      <c r="N12" s="23">
        <v>8.3665923286834101E-2</v>
      </c>
      <c r="O12" s="23">
        <v>0.14185257092209799</v>
      </c>
      <c r="P12" s="23">
        <v>0.227257072494298</v>
      </c>
      <c r="Q12" s="23">
        <v>0.199229270252825</v>
      </c>
      <c r="R12" s="23"/>
      <c r="S12" s="23">
        <v>0.19816906407473101</v>
      </c>
      <c r="T12" s="23">
        <v>0.26522848701666302</v>
      </c>
      <c r="U12" s="23">
        <v>0.16685889108009</v>
      </c>
      <c r="V12" s="23">
        <v>0.21535068270472499</v>
      </c>
      <c r="W12" s="23">
        <v>0.12393974046620899</v>
      </c>
      <c r="X12" s="23">
        <v>0.214229983932996</v>
      </c>
      <c r="Y12" s="23">
        <v>9.9135045681771006E-2</v>
      </c>
      <c r="Z12" s="23">
        <v>7.4234058201242695E-2</v>
      </c>
      <c r="AA12" s="23">
        <v>8.53055174550051E-2</v>
      </c>
      <c r="AB12" s="23">
        <v>0.102697180083774</v>
      </c>
      <c r="AC12" s="23">
        <v>9.0321767638659595E-2</v>
      </c>
      <c r="AD12" s="23">
        <v>0.13331984527326399</v>
      </c>
      <c r="AE12" s="23"/>
      <c r="AF12" s="23">
        <v>0.15135532123312501</v>
      </c>
      <c r="AG12" s="23">
        <v>0.12602653308615699</v>
      </c>
      <c r="AH12" s="23">
        <v>0.26768438272258899</v>
      </c>
      <c r="AI12" s="23"/>
      <c r="AJ12" s="23" t="s">
        <v>79</v>
      </c>
      <c r="AK12" s="23" t="s">
        <v>79</v>
      </c>
      <c r="AL12" s="23" t="s">
        <v>79</v>
      </c>
      <c r="AM12" s="23" t="s">
        <v>79</v>
      </c>
      <c r="AN12" s="23" t="s">
        <v>79</v>
      </c>
      <c r="AO12" s="23"/>
      <c r="AP12" s="23">
        <v>0.14874964776435901</v>
      </c>
      <c r="AQ12" s="23">
        <v>0.13047839020160201</v>
      </c>
      <c r="AR12" s="23">
        <v>0.15107171840738801</v>
      </c>
      <c r="AS12" s="23"/>
      <c r="AT12" s="23">
        <v>0.18756589287161601</v>
      </c>
      <c r="AU12" s="23">
        <v>0.199124090079462</v>
      </c>
      <c r="AV12" s="23">
        <v>0.104626099736794</v>
      </c>
      <c r="AW12" s="23">
        <v>0.109776401862794</v>
      </c>
      <c r="AX12" s="23">
        <v>9.7331762986707093E-2</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392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533</v>
      </c>
      <c r="D7" s="10">
        <v>263</v>
      </c>
      <c r="E7" s="10">
        <v>267</v>
      </c>
      <c r="F7" s="10"/>
      <c r="G7" s="10">
        <v>69</v>
      </c>
      <c r="H7" s="10">
        <v>93</v>
      </c>
      <c r="I7" s="10">
        <v>68</v>
      </c>
      <c r="J7" s="10">
        <v>93</v>
      </c>
      <c r="K7" s="10">
        <v>101</v>
      </c>
      <c r="L7" s="10">
        <v>109</v>
      </c>
      <c r="M7" s="10"/>
      <c r="N7" s="10">
        <v>159</v>
      </c>
      <c r="O7" s="10">
        <v>137</v>
      </c>
      <c r="P7" s="10">
        <v>112</v>
      </c>
      <c r="Q7" s="10">
        <v>125</v>
      </c>
      <c r="R7" s="10"/>
      <c r="S7" s="10">
        <v>66</v>
      </c>
      <c r="T7" s="10">
        <v>91</v>
      </c>
      <c r="U7" s="10">
        <v>45</v>
      </c>
      <c r="V7" s="10">
        <v>39</v>
      </c>
      <c r="W7" s="10">
        <v>34</v>
      </c>
      <c r="X7" s="10">
        <v>40</v>
      </c>
      <c r="Y7" s="10">
        <v>41</v>
      </c>
      <c r="Z7" s="10">
        <v>24</v>
      </c>
      <c r="AA7" s="10">
        <v>72</v>
      </c>
      <c r="AB7" s="10">
        <v>52</v>
      </c>
      <c r="AC7" s="10">
        <v>22</v>
      </c>
      <c r="AD7" s="10">
        <v>7</v>
      </c>
      <c r="AE7" s="10"/>
      <c r="AF7" s="10">
        <v>188</v>
      </c>
      <c r="AG7" s="10">
        <v>231</v>
      </c>
      <c r="AH7" s="10">
        <v>67</v>
      </c>
      <c r="AI7" s="10"/>
      <c r="AJ7" s="10" t="s">
        <v>78</v>
      </c>
      <c r="AK7" s="10" t="s">
        <v>78</v>
      </c>
      <c r="AL7" s="10" t="s">
        <v>78</v>
      </c>
      <c r="AM7" s="10" t="s">
        <v>78</v>
      </c>
      <c r="AN7" s="10" t="s">
        <v>78</v>
      </c>
      <c r="AO7" s="10"/>
      <c r="AP7" s="10">
        <v>110</v>
      </c>
      <c r="AQ7" s="10">
        <v>194</v>
      </c>
      <c r="AR7" s="10">
        <v>50</v>
      </c>
      <c r="AS7" s="10"/>
      <c r="AT7" s="10">
        <v>127</v>
      </c>
      <c r="AU7" s="10">
        <v>143</v>
      </c>
      <c r="AV7" s="10">
        <v>134</v>
      </c>
      <c r="AW7" s="10">
        <v>50</v>
      </c>
      <c r="AX7" s="10">
        <v>10</v>
      </c>
    </row>
    <row r="8" spans="2:50" ht="30" customHeight="1" x14ac:dyDescent="0.25">
      <c r="B8" s="11" t="s">
        <v>19</v>
      </c>
      <c r="C8" s="11">
        <v>535</v>
      </c>
      <c r="D8" s="11">
        <v>277</v>
      </c>
      <c r="E8" s="11">
        <v>256</v>
      </c>
      <c r="F8" s="11"/>
      <c r="G8" s="11">
        <v>81</v>
      </c>
      <c r="H8" s="11">
        <v>90</v>
      </c>
      <c r="I8" s="11">
        <v>91</v>
      </c>
      <c r="J8" s="11">
        <v>93</v>
      </c>
      <c r="K8" s="11">
        <v>84</v>
      </c>
      <c r="L8" s="11">
        <v>97</v>
      </c>
      <c r="M8" s="11"/>
      <c r="N8" s="11">
        <v>151</v>
      </c>
      <c r="O8" s="11">
        <v>131</v>
      </c>
      <c r="P8" s="11">
        <v>124</v>
      </c>
      <c r="Q8" s="11">
        <v>131</v>
      </c>
      <c r="R8" s="11"/>
      <c r="S8" s="11">
        <v>70</v>
      </c>
      <c r="T8" s="11">
        <v>83</v>
      </c>
      <c r="U8" s="11">
        <v>45</v>
      </c>
      <c r="V8" s="11">
        <v>36</v>
      </c>
      <c r="W8" s="11">
        <v>32</v>
      </c>
      <c r="X8" s="11">
        <v>47</v>
      </c>
      <c r="Y8" s="11">
        <v>37</v>
      </c>
      <c r="Z8" s="11">
        <v>24</v>
      </c>
      <c r="AA8" s="11">
        <v>67</v>
      </c>
      <c r="AB8" s="11">
        <v>55</v>
      </c>
      <c r="AC8" s="11">
        <v>26</v>
      </c>
      <c r="AD8" s="11">
        <v>12</v>
      </c>
      <c r="AE8" s="11"/>
      <c r="AF8" s="11">
        <v>186</v>
      </c>
      <c r="AG8" s="11">
        <v>228</v>
      </c>
      <c r="AH8" s="11">
        <v>69</v>
      </c>
      <c r="AI8" s="11"/>
      <c r="AJ8" s="11" t="s">
        <v>78</v>
      </c>
      <c r="AK8" s="11" t="s">
        <v>78</v>
      </c>
      <c r="AL8" s="11" t="s">
        <v>78</v>
      </c>
      <c r="AM8" s="11" t="s">
        <v>78</v>
      </c>
      <c r="AN8" s="11" t="s">
        <v>78</v>
      </c>
      <c r="AO8" s="11"/>
      <c r="AP8" s="11">
        <v>105</v>
      </c>
      <c r="AQ8" s="11">
        <v>202</v>
      </c>
      <c r="AR8" s="11">
        <v>49</v>
      </c>
      <c r="AS8" s="11"/>
      <c r="AT8" s="11">
        <v>129</v>
      </c>
      <c r="AU8" s="11">
        <v>143</v>
      </c>
      <c r="AV8" s="11">
        <v>136</v>
      </c>
      <c r="AW8" s="11">
        <v>53</v>
      </c>
      <c r="AX8" s="11">
        <v>9</v>
      </c>
    </row>
    <row r="9" spans="2:50" ht="45" x14ac:dyDescent="0.25">
      <c r="B9" s="15" t="s">
        <v>386</v>
      </c>
      <c r="C9" s="14">
        <v>0.33898917210232798</v>
      </c>
      <c r="D9" s="14">
        <v>0.32617969016940501</v>
      </c>
      <c r="E9" s="14">
        <v>0.34966298220304398</v>
      </c>
      <c r="F9" s="14"/>
      <c r="G9" s="14">
        <v>0.29129010336026101</v>
      </c>
      <c r="H9" s="14">
        <v>0.29220720515738302</v>
      </c>
      <c r="I9" s="14">
        <v>0.26630960164353001</v>
      </c>
      <c r="J9" s="14">
        <v>0.34449577534939402</v>
      </c>
      <c r="K9" s="14">
        <v>0.40435085298321799</v>
      </c>
      <c r="L9" s="14">
        <v>0.42847838409859201</v>
      </c>
      <c r="M9" s="14"/>
      <c r="N9" s="14">
        <v>0.32470856268831999</v>
      </c>
      <c r="O9" s="14">
        <v>0.33983113053927</v>
      </c>
      <c r="P9" s="14">
        <v>0.26764638836231802</v>
      </c>
      <c r="Q9" s="14">
        <v>0.42215834387314999</v>
      </c>
      <c r="R9" s="14"/>
      <c r="S9" s="14">
        <v>0.201656309236346</v>
      </c>
      <c r="T9" s="14">
        <v>0.28714955843856399</v>
      </c>
      <c r="U9" s="14">
        <v>0.30481714523221098</v>
      </c>
      <c r="V9" s="14">
        <v>0.51421307570735697</v>
      </c>
      <c r="W9" s="14">
        <v>0.39512917338522502</v>
      </c>
      <c r="X9" s="14">
        <v>0.38439180063628198</v>
      </c>
      <c r="Y9" s="14">
        <v>0.45153783390716901</v>
      </c>
      <c r="Z9" s="14">
        <v>0.28497324854908901</v>
      </c>
      <c r="AA9" s="14">
        <v>0.37866820721556199</v>
      </c>
      <c r="AB9" s="14">
        <v>0.29234422711403701</v>
      </c>
      <c r="AC9" s="14">
        <v>0.37326446983581002</v>
      </c>
      <c r="AD9" s="14">
        <v>0.448551642670316</v>
      </c>
      <c r="AE9" s="14"/>
      <c r="AF9" s="14">
        <v>0.41412722440905297</v>
      </c>
      <c r="AG9" s="14">
        <v>0.277302998661346</v>
      </c>
      <c r="AH9" s="14">
        <v>0.38382798045774102</v>
      </c>
      <c r="AI9" s="14"/>
      <c r="AJ9" s="14" t="s">
        <v>79</v>
      </c>
      <c r="AK9" s="14" t="s">
        <v>79</v>
      </c>
      <c r="AL9" s="14" t="s">
        <v>79</v>
      </c>
      <c r="AM9" s="14" t="s">
        <v>79</v>
      </c>
      <c r="AN9" s="14" t="s">
        <v>79</v>
      </c>
      <c r="AO9" s="14"/>
      <c r="AP9" s="14">
        <v>0.43312130735656301</v>
      </c>
      <c r="AQ9" s="14">
        <v>0.28895423205070198</v>
      </c>
      <c r="AR9" s="14">
        <v>0.30139043901398899</v>
      </c>
      <c r="AS9" s="14"/>
      <c r="AT9" s="14">
        <v>0.36928562264461501</v>
      </c>
      <c r="AU9" s="14">
        <v>0.317594317610293</v>
      </c>
      <c r="AV9" s="14">
        <v>0.30855340295905798</v>
      </c>
      <c r="AW9" s="14">
        <v>0.21579014197830701</v>
      </c>
      <c r="AX9" s="14">
        <v>0.43855820398234002</v>
      </c>
    </row>
    <row r="10" spans="2:50" ht="45" x14ac:dyDescent="0.25">
      <c r="B10" s="15" t="s">
        <v>387</v>
      </c>
      <c r="C10" s="14">
        <v>0.45169406691479502</v>
      </c>
      <c r="D10" s="14">
        <v>0.486643613606908</v>
      </c>
      <c r="E10" s="14">
        <v>0.41482173148846901</v>
      </c>
      <c r="F10" s="14"/>
      <c r="G10" s="14">
        <v>0.59178089097474995</v>
      </c>
      <c r="H10" s="14">
        <v>0.51458518153964194</v>
      </c>
      <c r="I10" s="14">
        <v>0.48822925392331701</v>
      </c>
      <c r="J10" s="14">
        <v>0.46180768234868103</v>
      </c>
      <c r="K10" s="14">
        <v>0.337684413485493</v>
      </c>
      <c r="L10" s="14">
        <v>0.33131199026414498</v>
      </c>
      <c r="M10" s="14"/>
      <c r="N10" s="14">
        <v>0.50211401430216596</v>
      </c>
      <c r="O10" s="14">
        <v>0.46747486452946801</v>
      </c>
      <c r="P10" s="14">
        <v>0.50049211944215299</v>
      </c>
      <c r="Q10" s="14">
        <v>0.33163301325727002</v>
      </c>
      <c r="R10" s="14"/>
      <c r="S10" s="14">
        <v>0.62531004182572603</v>
      </c>
      <c r="T10" s="14">
        <v>0.44545800956453802</v>
      </c>
      <c r="U10" s="14">
        <v>0.47223864346348998</v>
      </c>
      <c r="V10" s="14">
        <v>0.36354374529092898</v>
      </c>
      <c r="W10" s="14">
        <v>0.331407981567517</v>
      </c>
      <c r="X10" s="14">
        <v>0.41362847381803802</v>
      </c>
      <c r="Y10" s="14">
        <v>0.37043198603059901</v>
      </c>
      <c r="Z10" s="14">
        <v>0.45889332897867902</v>
      </c>
      <c r="AA10" s="14">
        <v>0.44758436173559002</v>
      </c>
      <c r="AB10" s="14">
        <v>0.478680362767472</v>
      </c>
      <c r="AC10" s="14">
        <v>0.38241212910571698</v>
      </c>
      <c r="AD10" s="14">
        <v>0.42465798247805497</v>
      </c>
      <c r="AE10" s="14"/>
      <c r="AF10" s="14">
        <v>0.36189576364169401</v>
      </c>
      <c r="AG10" s="14">
        <v>0.51166990536770496</v>
      </c>
      <c r="AH10" s="14">
        <v>0.38497933017006403</v>
      </c>
      <c r="AI10" s="14"/>
      <c r="AJ10" s="14" t="s">
        <v>79</v>
      </c>
      <c r="AK10" s="14" t="s">
        <v>79</v>
      </c>
      <c r="AL10" s="14" t="s">
        <v>79</v>
      </c>
      <c r="AM10" s="14" t="s">
        <v>79</v>
      </c>
      <c r="AN10" s="14" t="s">
        <v>79</v>
      </c>
      <c r="AO10" s="14"/>
      <c r="AP10" s="14">
        <v>0.38365580822050799</v>
      </c>
      <c r="AQ10" s="14">
        <v>0.53015064965740599</v>
      </c>
      <c r="AR10" s="14">
        <v>0.47668172841912498</v>
      </c>
      <c r="AS10" s="14"/>
      <c r="AT10" s="14">
        <v>0.41622348245110802</v>
      </c>
      <c r="AU10" s="14">
        <v>0.37490921622575601</v>
      </c>
      <c r="AV10" s="14">
        <v>0.52514159622230505</v>
      </c>
      <c r="AW10" s="14">
        <v>0.69336197731852001</v>
      </c>
      <c r="AX10" s="14">
        <v>0.26573266461989598</v>
      </c>
    </row>
    <row r="11" spans="2:50" ht="45" x14ac:dyDescent="0.25">
      <c r="B11" s="15" t="s">
        <v>388</v>
      </c>
      <c r="C11" s="14">
        <v>3.43703469938407E-2</v>
      </c>
      <c r="D11" s="14">
        <v>3.8557689191390403E-2</v>
      </c>
      <c r="E11" s="14">
        <v>3.0183970184671699E-2</v>
      </c>
      <c r="F11" s="14"/>
      <c r="G11" s="14">
        <v>1.54980326505088E-2</v>
      </c>
      <c r="H11" s="14">
        <v>4.41354459590729E-2</v>
      </c>
      <c r="I11" s="14">
        <v>8.1027440844538695E-2</v>
      </c>
      <c r="J11" s="14">
        <v>2.0855036294296501E-2</v>
      </c>
      <c r="K11" s="14">
        <v>2.70964362854146E-2</v>
      </c>
      <c r="L11" s="14">
        <v>1.65154778712755E-2</v>
      </c>
      <c r="M11" s="14"/>
      <c r="N11" s="14">
        <v>2.2868385449157001E-2</v>
      </c>
      <c r="O11" s="14">
        <v>3.5536169610908497E-2</v>
      </c>
      <c r="P11" s="14">
        <v>2.9764015035178299E-2</v>
      </c>
      <c r="Q11" s="14">
        <v>5.0818425049644698E-2</v>
      </c>
      <c r="R11" s="14"/>
      <c r="S11" s="14">
        <v>7.9356710908747394E-2</v>
      </c>
      <c r="T11" s="14">
        <v>4.8131687644335397E-2</v>
      </c>
      <c r="U11" s="14">
        <v>0</v>
      </c>
      <c r="V11" s="14">
        <v>5.1725076016627403E-2</v>
      </c>
      <c r="W11" s="14">
        <v>0.10547674901739</v>
      </c>
      <c r="X11" s="14">
        <v>2.34614145396871E-2</v>
      </c>
      <c r="Y11" s="14">
        <v>2.3541409723181399E-2</v>
      </c>
      <c r="Z11" s="14">
        <v>0</v>
      </c>
      <c r="AA11" s="14">
        <v>2.40201072578702E-2</v>
      </c>
      <c r="AB11" s="14">
        <v>0</v>
      </c>
      <c r="AC11" s="14">
        <v>0</v>
      </c>
      <c r="AD11" s="14">
        <v>0</v>
      </c>
      <c r="AE11" s="14"/>
      <c r="AF11" s="14">
        <v>2.6003167196439098E-2</v>
      </c>
      <c r="AG11" s="14">
        <v>2.06960226084517E-2</v>
      </c>
      <c r="AH11" s="14">
        <v>0.113583894238054</v>
      </c>
      <c r="AI11" s="14"/>
      <c r="AJ11" s="14" t="s">
        <v>79</v>
      </c>
      <c r="AK11" s="14" t="s">
        <v>79</v>
      </c>
      <c r="AL11" s="14" t="s">
        <v>79</v>
      </c>
      <c r="AM11" s="14" t="s">
        <v>79</v>
      </c>
      <c r="AN11" s="14" t="s">
        <v>79</v>
      </c>
      <c r="AO11" s="14"/>
      <c r="AP11" s="14">
        <v>5.3527926796261401E-2</v>
      </c>
      <c r="AQ11" s="14">
        <v>1.5721093139564001E-2</v>
      </c>
      <c r="AR11" s="14">
        <v>3.5820821129383403E-2</v>
      </c>
      <c r="AS11" s="14"/>
      <c r="AT11" s="14">
        <v>2.7763681172879699E-2</v>
      </c>
      <c r="AU11" s="14">
        <v>5.7937404338093398E-2</v>
      </c>
      <c r="AV11" s="14">
        <v>2.8528444539490501E-2</v>
      </c>
      <c r="AW11" s="14">
        <v>0</v>
      </c>
      <c r="AX11" s="14">
        <v>0.20588469384083199</v>
      </c>
    </row>
    <row r="12" spans="2:50" x14ac:dyDescent="0.25">
      <c r="B12" s="15" t="s">
        <v>70</v>
      </c>
      <c r="C12" s="23">
        <v>0.17494641398903599</v>
      </c>
      <c r="D12" s="23">
        <v>0.148619007032296</v>
      </c>
      <c r="E12" s="23">
        <v>0.205331316123815</v>
      </c>
      <c r="F12" s="23"/>
      <c r="G12" s="23">
        <v>0.10143097301448099</v>
      </c>
      <c r="H12" s="23">
        <v>0.149072167343902</v>
      </c>
      <c r="I12" s="23">
        <v>0.16443370358861401</v>
      </c>
      <c r="J12" s="23">
        <v>0.17284150600762799</v>
      </c>
      <c r="K12" s="23">
        <v>0.23086829724587399</v>
      </c>
      <c r="L12" s="23">
        <v>0.22369414776598701</v>
      </c>
      <c r="M12" s="23"/>
      <c r="N12" s="23">
        <v>0.15030903756035699</v>
      </c>
      <c r="O12" s="23">
        <v>0.15715783532035299</v>
      </c>
      <c r="P12" s="23">
        <v>0.20209747716035101</v>
      </c>
      <c r="Q12" s="23">
        <v>0.19539021781993601</v>
      </c>
      <c r="R12" s="23"/>
      <c r="S12" s="23">
        <v>9.3676938029180701E-2</v>
      </c>
      <c r="T12" s="23">
        <v>0.21926074435256299</v>
      </c>
      <c r="U12" s="23">
        <v>0.22294421130429801</v>
      </c>
      <c r="V12" s="23">
        <v>7.0518102985086498E-2</v>
      </c>
      <c r="W12" s="23">
        <v>0.167986096029867</v>
      </c>
      <c r="X12" s="23">
        <v>0.178518311005993</v>
      </c>
      <c r="Y12" s="23">
        <v>0.15448877033905001</v>
      </c>
      <c r="Z12" s="23">
        <v>0.25613342247223098</v>
      </c>
      <c r="AA12" s="23">
        <v>0.149727323790977</v>
      </c>
      <c r="AB12" s="23">
        <v>0.22897541011849001</v>
      </c>
      <c r="AC12" s="23">
        <v>0.244323401058473</v>
      </c>
      <c r="AD12" s="23">
        <v>0.126790374851629</v>
      </c>
      <c r="AE12" s="23"/>
      <c r="AF12" s="23">
        <v>0.19797384475281299</v>
      </c>
      <c r="AG12" s="23">
        <v>0.19033107336249699</v>
      </c>
      <c r="AH12" s="23">
        <v>0.11760879513414201</v>
      </c>
      <c r="AI12" s="23"/>
      <c r="AJ12" s="23" t="s">
        <v>79</v>
      </c>
      <c r="AK12" s="23" t="s">
        <v>79</v>
      </c>
      <c r="AL12" s="23" t="s">
        <v>79</v>
      </c>
      <c r="AM12" s="23" t="s">
        <v>79</v>
      </c>
      <c r="AN12" s="23" t="s">
        <v>79</v>
      </c>
      <c r="AO12" s="23"/>
      <c r="AP12" s="23">
        <v>0.129694957626667</v>
      </c>
      <c r="AQ12" s="23">
        <v>0.16517402515232801</v>
      </c>
      <c r="AR12" s="23">
        <v>0.18610701143750299</v>
      </c>
      <c r="AS12" s="23"/>
      <c r="AT12" s="23">
        <v>0.186727213731398</v>
      </c>
      <c r="AU12" s="23">
        <v>0.24955906182585799</v>
      </c>
      <c r="AV12" s="23">
        <v>0.13777655627914701</v>
      </c>
      <c r="AW12" s="23">
        <v>9.0847880703172998E-2</v>
      </c>
      <c r="AX12" s="23">
        <v>8.9824437556932493E-2</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X20"/>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399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393</v>
      </c>
      <c r="C9" s="14">
        <v>5.3105037394949803E-2</v>
      </c>
      <c r="D9" s="14">
        <v>4.5557053401142002E-2</v>
      </c>
      <c r="E9" s="14">
        <v>6.0060808341835699E-2</v>
      </c>
      <c r="F9" s="14"/>
      <c r="G9" s="14">
        <v>7.6215561752590602E-2</v>
      </c>
      <c r="H9" s="14">
        <v>7.3823909981017802E-2</v>
      </c>
      <c r="I9" s="14">
        <v>4.9902219056171197E-2</v>
      </c>
      <c r="J9" s="14">
        <v>4.8888260001930202E-2</v>
      </c>
      <c r="K9" s="14">
        <v>4.3926335206390298E-2</v>
      </c>
      <c r="L9" s="14">
        <v>3.2846777266867903E-2</v>
      </c>
      <c r="M9" s="14"/>
      <c r="N9" s="14">
        <v>4.7575147487705603E-2</v>
      </c>
      <c r="O9" s="14">
        <v>3.8941129095395897E-2</v>
      </c>
      <c r="P9" s="14">
        <v>6.8251093191600595E-2</v>
      </c>
      <c r="Q9" s="14">
        <v>6.0913106622260203E-2</v>
      </c>
      <c r="R9" s="14"/>
      <c r="S9" s="14">
        <v>6.5294964885183396E-2</v>
      </c>
      <c r="T9" s="14">
        <v>5.8291236340466498E-2</v>
      </c>
      <c r="U9" s="14">
        <v>3.4620738091187798E-2</v>
      </c>
      <c r="V9" s="14">
        <v>4.9615490864135699E-2</v>
      </c>
      <c r="W9" s="14">
        <v>4.1841417864080903E-2</v>
      </c>
      <c r="X9" s="14">
        <v>2.61926032069121E-2</v>
      </c>
      <c r="Y9" s="14">
        <v>8.8898829263958298E-2</v>
      </c>
      <c r="Z9" s="14">
        <v>5.8046945021303399E-2</v>
      </c>
      <c r="AA9" s="14">
        <v>6.9172320805247101E-2</v>
      </c>
      <c r="AB9" s="14">
        <v>3.3470863322597098E-2</v>
      </c>
      <c r="AC9" s="14">
        <v>7.6174904039816693E-2</v>
      </c>
      <c r="AD9" s="14">
        <v>0</v>
      </c>
      <c r="AE9" s="14"/>
      <c r="AF9" s="14">
        <v>5.7598285856711499E-2</v>
      </c>
      <c r="AG9" s="14">
        <v>3.8375566903767797E-2</v>
      </c>
      <c r="AH9" s="14">
        <v>8.6304752460267101E-2</v>
      </c>
      <c r="AI9" s="14"/>
      <c r="AJ9" s="14" t="s">
        <v>79</v>
      </c>
      <c r="AK9" s="14" t="s">
        <v>79</v>
      </c>
      <c r="AL9" s="14" t="s">
        <v>79</v>
      </c>
      <c r="AM9" s="14" t="s">
        <v>79</v>
      </c>
      <c r="AN9" s="14" t="s">
        <v>79</v>
      </c>
      <c r="AO9" s="14"/>
      <c r="AP9" s="14">
        <v>3.83184118493985E-2</v>
      </c>
      <c r="AQ9" s="14">
        <v>5.1590362670258301E-2</v>
      </c>
      <c r="AR9" s="14">
        <v>3.0388969741777499E-2</v>
      </c>
      <c r="AS9" s="14"/>
      <c r="AT9" s="14">
        <v>5.43989852880922E-2</v>
      </c>
      <c r="AU9" s="14">
        <v>6.4146661069312494E-2</v>
      </c>
      <c r="AV9" s="14">
        <v>3.8262719394844803E-2</v>
      </c>
      <c r="AW9" s="14">
        <v>4.3153106140284003E-2</v>
      </c>
      <c r="AX9" s="14">
        <v>9.6931499610523594E-2</v>
      </c>
    </row>
    <row r="10" spans="2:50" x14ac:dyDescent="0.25">
      <c r="B10" s="15" t="s">
        <v>394</v>
      </c>
      <c r="C10" s="14">
        <v>0.22312283268696301</v>
      </c>
      <c r="D10" s="14">
        <v>0.203855981406525</v>
      </c>
      <c r="E10" s="14">
        <v>0.241787441129893</v>
      </c>
      <c r="F10" s="14"/>
      <c r="G10" s="14">
        <v>0.28254212741148399</v>
      </c>
      <c r="H10" s="14">
        <v>0.241438766388513</v>
      </c>
      <c r="I10" s="14">
        <v>0.21320402248596801</v>
      </c>
      <c r="J10" s="14">
        <v>0.20623557434513301</v>
      </c>
      <c r="K10" s="14">
        <v>0.194861735608748</v>
      </c>
      <c r="L10" s="14">
        <v>0.20915187329051299</v>
      </c>
      <c r="M10" s="14"/>
      <c r="N10" s="14">
        <v>0.21243508031559299</v>
      </c>
      <c r="O10" s="14">
        <v>0.228247551627099</v>
      </c>
      <c r="P10" s="14">
        <v>0.225727982268143</v>
      </c>
      <c r="Q10" s="14">
        <v>0.22880610197156501</v>
      </c>
      <c r="R10" s="14"/>
      <c r="S10" s="14">
        <v>0.178349587550064</v>
      </c>
      <c r="T10" s="14">
        <v>0.237160821358153</v>
      </c>
      <c r="U10" s="14">
        <v>0.20262145376113799</v>
      </c>
      <c r="V10" s="14">
        <v>0.260881480933289</v>
      </c>
      <c r="W10" s="14">
        <v>0.20685897296248801</v>
      </c>
      <c r="X10" s="14">
        <v>0.28206503032609798</v>
      </c>
      <c r="Y10" s="14">
        <v>0.21066539006418999</v>
      </c>
      <c r="Z10" s="14">
        <v>0.19416031860244301</v>
      </c>
      <c r="AA10" s="14">
        <v>0.21331107036734201</v>
      </c>
      <c r="AB10" s="14">
        <v>0.238905596429758</v>
      </c>
      <c r="AC10" s="14">
        <v>0.29440333438407801</v>
      </c>
      <c r="AD10" s="14">
        <v>0.116408060211892</v>
      </c>
      <c r="AE10" s="14"/>
      <c r="AF10" s="14">
        <v>0.23711290576892899</v>
      </c>
      <c r="AG10" s="14">
        <v>0.20638918772724801</v>
      </c>
      <c r="AH10" s="14">
        <v>0.19347753116553801</v>
      </c>
      <c r="AI10" s="14"/>
      <c r="AJ10" s="14" t="s">
        <v>79</v>
      </c>
      <c r="AK10" s="14" t="s">
        <v>79</v>
      </c>
      <c r="AL10" s="14" t="s">
        <v>79</v>
      </c>
      <c r="AM10" s="14" t="s">
        <v>79</v>
      </c>
      <c r="AN10" s="14" t="s">
        <v>79</v>
      </c>
      <c r="AO10" s="14"/>
      <c r="AP10" s="14">
        <v>0.22860816730297001</v>
      </c>
      <c r="AQ10" s="14">
        <v>0.25433293633799198</v>
      </c>
      <c r="AR10" s="14">
        <v>0.17073698861369599</v>
      </c>
      <c r="AS10" s="14"/>
      <c r="AT10" s="14">
        <v>0.240121586730563</v>
      </c>
      <c r="AU10" s="14">
        <v>0.241468021187938</v>
      </c>
      <c r="AV10" s="14">
        <v>0.20837319927584</v>
      </c>
      <c r="AW10" s="14">
        <v>0.183135013546709</v>
      </c>
      <c r="AX10" s="14">
        <v>0.16813332928764099</v>
      </c>
    </row>
    <row r="11" spans="2:50" x14ac:dyDescent="0.25">
      <c r="B11" s="15" t="s">
        <v>395</v>
      </c>
      <c r="C11" s="14">
        <v>0.247198466526523</v>
      </c>
      <c r="D11" s="14">
        <v>0.25992202506312201</v>
      </c>
      <c r="E11" s="14">
        <v>0.23500480985949901</v>
      </c>
      <c r="F11" s="14"/>
      <c r="G11" s="14">
        <v>0.27614256824778999</v>
      </c>
      <c r="H11" s="14">
        <v>0.278797230100717</v>
      </c>
      <c r="I11" s="14">
        <v>0.26116219850539901</v>
      </c>
      <c r="J11" s="14">
        <v>0.231847952529562</v>
      </c>
      <c r="K11" s="14">
        <v>0.217252715108534</v>
      </c>
      <c r="L11" s="14">
        <v>0.22311128030655</v>
      </c>
      <c r="M11" s="14"/>
      <c r="N11" s="14">
        <v>0.26071531612653898</v>
      </c>
      <c r="O11" s="14">
        <v>0.26531514959906999</v>
      </c>
      <c r="P11" s="14">
        <v>0.23647794093347099</v>
      </c>
      <c r="Q11" s="14">
        <v>0.22508523200514299</v>
      </c>
      <c r="R11" s="14"/>
      <c r="S11" s="14">
        <v>0.27139434778865101</v>
      </c>
      <c r="T11" s="14">
        <v>0.25299170071947602</v>
      </c>
      <c r="U11" s="14">
        <v>0.219679669074276</v>
      </c>
      <c r="V11" s="14">
        <v>0.25416295450785997</v>
      </c>
      <c r="W11" s="14">
        <v>0.27198438498078498</v>
      </c>
      <c r="X11" s="14">
        <v>0.25527595457931201</v>
      </c>
      <c r="Y11" s="14">
        <v>0.219907704896178</v>
      </c>
      <c r="Z11" s="14">
        <v>0.22655611977045201</v>
      </c>
      <c r="AA11" s="14">
        <v>0.22094423652590101</v>
      </c>
      <c r="AB11" s="14">
        <v>0.21925085010185499</v>
      </c>
      <c r="AC11" s="14">
        <v>0.222889340346139</v>
      </c>
      <c r="AD11" s="14">
        <v>0.40028154475172201</v>
      </c>
      <c r="AE11" s="14"/>
      <c r="AF11" s="14">
        <v>0.24525930564310899</v>
      </c>
      <c r="AG11" s="14">
        <v>0.24197660258238901</v>
      </c>
      <c r="AH11" s="14">
        <v>0.28505590090338601</v>
      </c>
      <c r="AI11" s="14"/>
      <c r="AJ11" s="14" t="s">
        <v>79</v>
      </c>
      <c r="AK11" s="14" t="s">
        <v>79</v>
      </c>
      <c r="AL11" s="14" t="s">
        <v>79</v>
      </c>
      <c r="AM11" s="14" t="s">
        <v>79</v>
      </c>
      <c r="AN11" s="14" t="s">
        <v>79</v>
      </c>
      <c r="AO11" s="14"/>
      <c r="AP11" s="14">
        <v>0.28468315518992898</v>
      </c>
      <c r="AQ11" s="14">
        <v>0.25778907957528202</v>
      </c>
      <c r="AR11" s="14">
        <v>0.25872926269864299</v>
      </c>
      <c r="AS11" s="14"/>
      <c r="AT11" s="14">
        <v>0.235856308150108</v>
      </c>
      <c r="AU11" s="14">
        <v>0.211465074805012</v>
      </c>
      <c r="AV11" s="14">
        <v>0.27066880432225698</v>
      </c>
      <c r="AW11" s="14">
        <v>0.30605170423790701</v>
      </c>
      <c r="AX11" s="14">
        <v>0.24684249927842</v>
      </c>
    </row>
    <row r="12" spans="2:50" x14ac:dyDescent="0.25">
      <c r="B12" s="15" t="s">
        <v>396</v>
      </c>
      <c r="C12" s="14">
        <v>0.171974291832724</v>
      </c>
      <c r="D12" s="14">
        <v>0.20182802079060699</v>
      </c>
      <c r="E12" s="14">
        <v>0.14259114188011199</v>
      </c>
      <c r="F12" s="14"/>
      <c r="G12" s="14">
        <v>0.15850665970920699</v>
      </c>
      <c r="H12" s="14">
        <v>0.174509262338823</v>
      </c>
      <c r="I12" s="14">
        <v>0.154361218180325</v>
      </c>
      <c r="J12" s="14">
        <v>0.178162700327091</v>
      </c>
      <c r="K12" s="14">
        <v>0.15856134832212301</v>
      </c>
      <c r="L12" s="14">
        <v>0.19711268053199099</v>
      </c>
      <c r="M12" s="14"/>
      <c r="N12" s="14">
        <v>0.197327092280948</v>
      </c>
      <c r="O12" s="14">
        <v>0.19039948100630499</v>
      </c>
      <c r="P12" s="14">
        <v>0.14919887799114501</v>
      </c>
      <c r="Q12" s="14">
        <v>0.142485685626871</v>
      </c>
      <c r="R12" s="14"/>
      <c r="S12" s="14">
        <v>0.18593647535181099</v>
      </c>
      <c r="T12" s="14">
        <v>0.14033729842572601</v>
      </c>
      <c r="U12" s="14">
        <v>0.20619462691032001</v>
      </c>
      <c r="V12" s="14">
        <v>0.17223646174013199</v>
      </c>
      <c r="W12" s="14">
        <v>0.170240926630087</v>
      </c>
      <c r="X12" s="14">
        <v>0.13448156288302399</v>
      </c>
      <c r="Y12" s="14">
        <v>0.19864142274823901</v>
      </c>
      <c r="Z12" s="14">
        <v>0.11893898601875599</v>
      </c>
      <c r="AA12" s="14">
        <v>0.18023433532257899</v>
      </c>
      <c r="AB12" s="14">
        <v>0.15589923874922099</v>
      </c>
      <c r="AC12" s="14">
        <v>0.212321143604423</v>
      </c>
      <c r="AD12" s="14">
        <v>0.217477232582304</v>
      </c>
      <c r="AE12" s="14"/>
      <c r="AF12" s="14">
        <v>0.18108277207116</v>
      </c>
      <c r="AG12" s="14">
        <v>0.18198278660376099</v>
      </c>
      <c r="AH12" s="14">
        <v>0.100803215453017</v>
      </c>
      <c r="AI12" s="14"/>
      <c r="AJ12" s="14" t="s">
        <v>79</v>
      </c>
      <c r="AK12" s="14" t="s">
        <v>79</v>
      </c>
      <c r="AL12" s="14" t="s">
        <v>79</v>
      </c>
      <c r="AM12" s="14" t="s">
        <v>79</v>
      </c>
      <c r="AN12" s="14" t="s">
        <v>79</v>
      </c>
      <c r="AO12" s="14"/>
      <c r="AP12" s="14">
        <v>0.19450590509232099</v>
      </c>
      <c r="AQ12" s="14">
        <v>0.16397911620493999</v>
      </c>
      <c r="AR12" s="14">
        <v>0.246472978357272</v>
      </c>
      <c r="AS12" s="14"/>
      <c r="AT12" s="14">
        <v>0.175193304065526</v>
      </c>
      <c r="AU12" s="14">
        <v>0.15126983935469601</v>
      </c>
      <c r="AV12" s="14">
        <v>0.20164284805879701</v>
      </c>
      <c r="AW12" s="14">
        <v>0.202321713994394</v>
      </c>
      <c r="AX12" s="14">
        <v>0.11580422319162501</v>
      </c>
    </row>
    <row r="13" spans="2:50" x14ac:dyDescent="0.25">
      <c r="B13" s="15" t="s">
        <v>397</v>
      </c>
      <c r="C13" s="14">
        <v>3.8048865494028E-2</v>
      </c>
      <c r="D13" s="14">
        <v>4.8829863465172103E-2</v>
      </c>
      <c r="E13" s="14">
        <v>2.6953882484696899E-2</v>
      </c>
      <c r="F13" s="14"/>
      <c r="G13" s="14">
        <v>5.4512225956119799E-2</v>
      </c>
      <c r="H13" s="14">
        <v>4.5578791038867299E-2</v>
      </c>
      <c r="I13" s="14">
        <v>3.7158505598658603E-2</v>
      </c>
      <c r="J13" s="14">
        <v>4.0831881850696902E-2</v>
      </c>
      <c r="K13" s="14">
        <v>3.2240759024856701E-2</v>
      </c>
      <c r="L13" s="14">
        <v>2.3243029407584801E-2</v>
      </c>
      <c r="M13" s="14"/>
      <c r="N13" s="14">
        <v>4.9922136581645897E-2</v>
      </c>
      <c r="O13" s="14">
        <v>3.01229103077807E-2</v>
      </c>
      <c r="P13" s="14">
        <v>3.9581084519028302E-2</v>
      </c>
      <c r="Q13" s="14">
        <v>3.2399914708033599E-2</v>
      </c>
      <c r="R13" s="14"/>
      <c r="S13" s="14">
        <v>5.5735089216035302E-2</v>
      </c>
      <c r="T13" s="14">
        <v>2.23515423909144E-2</v>
      </c>
      <c r="U13" s="14">
        <v>5.1553931383930302E-2</v>
      </c>
      <c r="V13" s="14">
        <v>2.8611553906367299E-2</v>
      </c>
      <c r="W13" s="14">
        <v>2.79279306062135E-2</v>
      </c>
      <c r="X13" s="14">
        <v>4.3628281370622898E-2</v>
      </c>
      <c r="Y13" s="14">
        <v>3.0476551752912601E-2</v>
      </c>
      <c r="Z13" s="14">
        <v>8.8199835577411706E-2</v>
      </c>
      <c r="AA13" s="14">
        <v>4.4886275683573597E-2</v>
      </c>
      <c r="AB13" s="14">
        <v>3.20487350603521E-2</v>
      </c>
      <c r="AC13" s="14">
        <v>1.9555720759715699E-2</v>
      </c>
      <c r="AD13" s="14">
        <v>0</v>
      </c>
      <c r="AE13" s="14"/>
      <c r="AF13" s="14">
        <v>2.8475171692407399E-2</v>
      </c>
      <c r="AG13" s="14">
        <v>4.3606768350212398E-2</v>
      </c>
      <c r="AH13" s="14">
        <v>4.3273905778466397E-2</v>
      </c>
      <c r="AI13" s="14"/>
      <c r="AJ13" s="14" t="s">
        <v>79</v>
      </c>
      <c r="AK13" s="14" t="s">
        <v>79</v>
      </c>
      <c r="AL13" s="14" t="s">
        <v>79</v>
      </c>
      <c r="AM13" s="14" t="s">
        <v>79</v>
      </c>
      <c r="AN13" s="14" t="s">
        <v>79</v>
      </c>
      <c r="AO13" s="14"/>
      <c r="AP13" s="14">
        <v>2.9379417683048199E-2</v>
      </c>
      <c r="AQ13" s="14">
        <v>5.3893783126553199E-2</v>
      </c>
      <c r="AR13" s="14">
        <v>2.9511035810865199E-2</v>
      </c>
      <c r="AS13" s="14"/>
      <c r="AT13" s="14">
        <v>2.45619914113628E-2</v>
      </c>
      <c r="AU13" s="14">
        <v>4.9835298117109302E-2</v>
      </c>
      <c r="AV13" s="14">
        <v>3.6608247550491399E-2</v>
      </c>
      <c r="AW13" s="14">
        <v>5.5208330828249601E-2</v>
      </c>
      <c r="AX13" s="14">
        <v>0.12929321944150199</v>
      </c>
    </row>
    <row r="14" spans="2:50" ht="30" x14ac:dyDescent="0.25">
      <c r="B14" s="15" t="s">
        <v>398</v>
      </c>
      <c r="C14" s="14">
        <v>6.7921966319593699E-2</v>
      </c>
      <c r="D14" s="14">
        <v>6.2924240294074701E-2</v>
      </c>
      <c r="E14" s="14">
        <v>7.2474187869794898E-2</v>
      </c>
      <c r="F14" s="14"/>
      <c r="G14" s="14">
        <v>4.1580941999151098E-2</v>
      </c>
      <c r="H14" s="14">
        <v>2.86266155074851E-2</v>
      </c>
      <c r="I14" s="14">
        <v>5.9181177528712499E-2</v>
      </c>
      <c r="J14" s="14">
        <v>6.4877677720032501E-2</v>
      </c>
      <c r="K14" s="14">
        <v>0.12269568109390599</v>
      </c>
      <c r="L14" s="14">
        <v>9.0676951388504998E-2</v>
      </c>
      <c r="M14" s="14"/>
      <c r="N14" s="14">
        <v>7.4391096988537506E-2</v>
      </c>
      <c r="O14" s="14">
        <v>8.5605952852238903E-2</v>
      </c>
      <c r="P14" s="14">
        <v>6.1859980244960998E-2</v>
      </c>
      <c r="Q14" s="14">
        <v>4.8380423273742298E-2</v>
      </c>
      <c r="R14" s="14"/>
      <c r="S14" s="14">
        <v>5.3209775422044199E-2</v>
      </c>
      <c r="T14" s="14">
        <v>7.6326081841858295E-2</v>
      </c>
      <c r="U14" s="14">
        <v>5.1644867222432202E-2</v>
      </c>
      <c r="V14" s="14">
        <v>8.70481948968925E-2</v>
      </c>
      <c r="W14" s="14">
        <v>8.08995470319194E-2</v>
      </c>
      <c r="X14" s="14">
        <v>3.8980740147114099E-2</v>
      </c>
      <c r="Y14" s="14">
        <v>9.0785118229313594E-2</v>
      </c>
      <c r="Z14" s="14">
        <v>9.4548439937054404E-2</v>
      </c>
      <c r="AA14" s="14">
        <v>6.5168379658975206E-2</v>
      </c>
      <c r="AB14" s="14">
        <v>8.92254803976405E-2</v>
      </c>
      <c r="AC14" s="14">
        <v>3.1859479296699099E-2</v>
      </c>
      <c r="AD14" s="14">
        <v>5.2919573389032498E-2</v>
      </c>
      <c r="AE14" s="14"/>
      <c r="AF14" s="14">
        <v>6.02173924377154E-2</v>
      </c>
      <c r="AG14" s="14">
        <v>9.1473595862639298E-2</v>
      </c>
      <c r="AH14" s="14">
        <v>3.4662410808369098E-2</v>
      </c>
      <c r="AI14" s="14"/>
      <c r="AJ14" s="14" t="s">
        <v>79</v>
      </c>
      <c r="AK14" s="14" t="s">
        <v>79</v>
      </c>
      <c r="AL14" s="14" t="s">
        <v>79</v>
      </c>
      <c r="AM14" s="14" t="s">
        <v>79</v>
      </c>
      <c r="AN14" s="14" t="s">
        <v>79</v>
      </c>
      <c r="AO14" s="14"/>
      <c r="AP14" s="14">
        <v>7.6918346207498697E-2</v>
      </c>
      <c r="AQ14" s="14">
        <v>5.4507141350339398E-2</v>
      </c>
      <c r="AR14" s="14">
        <v>9.0133383655554705E-2</v>
      </c>
      <c r="AS14" s="14"/>
      <c r="AT14" s="14">
        <v>5.8914563936591301E-2</v>
      </c>
      <c r="AU14" s="14">
        <v>7.6664478134684202E-2</v>
      </c>
      <c r="AV14" s="14">
        <v>6.9271765281309003E-2</v>
      </c>
      <c r="AW14" s="14">
        <v>6.3305459926086993E-2</v>
      </c>
      <c r="AX14" s="14">
        <v>8.9636812407800096E-2</v>
      </c>
    </row>
    <row r="15" spans="2:50" x14ac:dyDescent="0.25">
      <c r="B15" s="15" t="s">
        <v>70</v>
      </c>
      <c r="C15" s="23">
        <v>0.19862853974521899</v>
      </c>
      <c r="D15" s="23">
        <v>0.17708281557935701</v>
      </c>
      <c r="E15" s="23">
        <v>0.221127728434169</v>
      </c>
      <c r="F15" s="23"/>
      <c r="G15" s="23">
        <v>0.110499914923657</v>
      </c>
      <c r="H15" s="23">
        <v>0.15722542464457601</v>
      </c>
      <c r="I15" s="23">
        <v>0.22503065864476601</v>
      </c>
      <c r="J15" s="23">
        <v>0.22915595322555399</v>
      </c>
      <c r="K15" s="23">
        <v>0.230461425635443</v>
      </c>
      <c r="L15" s="23">
        <v>0.22385740780798899</v>
      </c>
      <c r="M15" s="23"/>
      <c r="N15" s="23">
        <v>0.157634130219031</v>
      </c>
      <c r="O15" s="23">
        <v>0.16136782551211001</v>
      </c>
      <c r="P15" s="23">
        <v>0.21890304085165099</v>
      </c>
      <c r="Q15" s="23">
        <v>0.26192953579238398</v>
      </c>
      <c r="R15" s="23"/>
      <c r="S15" s="23">
        <v>0.190079759786211</v>
      </c>
      <c r="T15" s="23">
        <v>0.212541318923407</v>
      </c>
      <c r="U15" s="23">
        <v>0.23368471355671599</v>
      </c>
      <c r="V15" s="23">
        <v>0.14744386315132399</v>
      </c>
      <c r="W15" s="23">
        <v>0.200246819924426</v>
      </c>
      <c r="X15" s="23">
        <v>0.219375827486917</v>
      </c>
      <c r="Y15" s="23">
        <v>0.160624983045208</v>
      </c>
      <c r="Z15" s="23">
        <v>0.219549355072579</v>
      </c>
      <c r="AA15" s="23">
        <v>0.20628338163638199</v>
      </c>
      <c r="AB15" s="23">
        <v>0.231199235938577</v>
      </c>
      <c r="AC15" s="23">
        <v>0.14279607756912799</v>
      </c>
      <c r="AD15" s="23">
        <v>0.21291358906504901</v>
      </c>
      <c r="AE15" s="23"/>
      <c r="AF15" s="23">
        <v>0.19025416652996799</v>
      </c>
      <c r="AG15" s="23">
        <v>0.19619549196998201</v>
      </c>
      <c r="AH15" s="23">
        <v>0.25642228343095602</v>
      </c>
      <c r="AI15" s="23"/>
      <c r="AJ15" s="23" t="s">
        <v>79</v>
      </c>
      <c r="AK15" s="23" t="s">
        <v>79</v>
      </c>
      <c r="AL15" s="23" t="s">
        <v>79</v>
      </c>
      <c r="AM15" s="23" t="s">
        <v>79</v>
      </c>
      <c r="AN15" s="23" t="s">
        <v>79</v>
      </c>
      <c r="AO15" s="23"/>
      <c r="AP15" s="23">
        <v>0.14758659667483401</v>
      </c>
      <c r="AQ15" s="23">
        <v>0.16390758073463399</v>
      </c>
      <c r="AR15" s="23">
        <v>0.17402738112219199</v>
      </c>
      <c r="AS15" s="23"/>
      <c r="AT15" s="23">
        <v>0.210953260417757</v>
      </c>
      <c r="AU15" s="23">
        <v>0.205150627331249</v>
      </c>
      <c r="AV15" s="23">
        <v>0.175172416116461</v>
      </c>
      <c r="AW15" s="23">
        <v>0.14682467132636901</v>
      </c>
      <c r="AX15" s="23">
        <v>0.15335841678248899</v>
      </c>
    </row>
    <row r="16" spans="2:50" x14ac:dyDescent="0.25">
      <c r="B16" s="16"/>
    </row>
    <row r="17" spans="2:2" x14ac:dyDescent="0.25">
      <c r="B17" t="s">
        <v>75</v>
      </c>
    </row>
    <row r="18" spans="2:2" x14ac:dyDescent="0.25">
      <c r="B18" t="s">
        <v>76</v>
      </c>
    </row>
    <row r="20" spans="2:2" x14ac:dyDescent="0.25">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536</v>
      </c>
      <c r="D7" s="10">
        <v>249</v>
      </c>
      <c r="E7" s="10">
        <v>286</v>
      </c>
      <c r="F7" s="10"/>
      <c r="G7" s="10">
        <v>59</v>
      </c>
      <c r="H7" s="10">
        <v>81</v>
      </c>
      <c r="I7" s="10">
        <v>77</v>
      </c>
      <c r="J7" s="10">
        <v>90</v>
      </c>
      <c r="K7" s="10">
        <v>101</v>
      </c>
      <c r="L7" s="10">
        <v>128</v>
      </c>
      <c r="M7" s="10"/>
      <c r="N7" s="10">
        <v>155</v>
      </c>
      <c r="O7" s="10">
        <v>126</v>
      </c>
      <c r="P7" s="10">
        <v>130</v>
      </c>
      <c r="Q7" s="10">
        <v>123</v>
      </c>
      <c r="R7" s="10"/>
      <c r="S7" s="10">
        <v>66</v>
      </c>
      <c r="T7" s="10">
        <v>73</v>
      </c>
      <c r="U7" s="10">
        <v>43</v>
      </c>
      <c r="V7" s="10">
        <v>53</v>
      </c>
      <c r="W7" s="10">
        <v>37</v>
      </c>
      <c r="X7" s="10">
        <v>37</v>
      </c>
      <c r="Y7" s="10">
        <v>46</v>
      </c>
      <c r="Z7" s="10">
        <v>28</v>
      </c>
      <c r="AA7" s="10">
        <v>64</v>
      </c>
      <c r="AB7" s="10">
        <v>56</v>
      </c>
      <c r="AC7" s="10">
        <v>23</v>
      </c>
      <c r="AD7" s="10">
        <v>10</v>
      </c>
      <c r="AE7" s="10"/>
      <c r="AF7" s="10">
        <v>209</v>
      </c>
      <c r="AG7" s="10">
        <v>228</v>
      </c>
      <c r="AH7" s="10">
        <v>51</v>
      </c>
      <c r="AI7" s="10"/>
      <c r="AJ7" s="10" t="s">
        <v>78</v>
      </c>
      <c r="AK7" s="10" t="s">
        <v>78</v>
      </c>
      <c r="AL7" s="10" t="s">
        <v>78</v>
      </c>
      <c r="AM7" s="10" t="s">
        <v>78</v>
      </c>
      <c r="AN7" s="10" t="s">
        <v>78</v>
      </c>
      <c r="AO7" s="10"/>
      <c r="AP7" s="10">
        <v>109</v>
      </c>
      <c r="AQ7" s="10">
        <v>201</v>
      </c>
      <c r="AR7" s="10">
        <v>42</v>
      </c>
      <c r="AS7" s="10"/>
      <c r="AT7" s="10">
        <v>126</v>
      </c>
      <c r="AU7" s="10">
        <v>135</v>
      </c>
      <c r="AV7" s="10">
        <v>156</v>
      </c>
      <c r="AW7" s="10">
        <v>47</v>
      </c>
      <c r="AX7" s="10">
        <v>10</v>
      </c>
    </row>
    <row r="8" spans="2:50" ht="30" customHeight="1" x14ac:dyDescent="0.25">
      <c r="B8" s="11" t="s">
        <v>19</v>
      </c>
      <c r="C8" s="11">
        <v>537</v>
      </c>
      <c r="D8" s="11">
        <v>257</v>
      </c>
      <c r="E8" s="11">
        <v>280</v>
      </c>
      <c r="F8" s="11"/>
      <c r="G8" s="11">
        <v>69</v>
      </c>
      <c r="H8" s="11">
        <v>80</v>
      </c>
      <c r="I8" s="11">
        <v>100</v>
      </c>
      <c r="J8" s="11">
        <v>92</v>
      </c>
      <c r="K8" s="11">
        <v>83</v>
      </c>
      <c r="L8" s="11">
        <v>114</v>
      </c>
      <c r="M8" s="11"/>
      <c r="N8" s="11">
        <v>140</v>
      </c>
      <c r="O8" s="11">
        <v>120</v>
      </c>
      <c r="P8" s="11">
        <v>146</v>
      </c>
      <c r="Q8" s="11">
        <v>129</v>
      </c>
      <c r="R8" s="11"/>
      <c r="S8" s="11">
        <v>70</v>
      </c>
      <c r="T8" s="11">
        <v>68</v>
      </c>
      <c r="U8" s="11">
        <v>41</v>
      </c>
      <c r="V8" s="11">
        <v>46</v>
      </c>
      <c r="W8" s="11">
        <v>34</v>
      </c>
      <c r="X8" s="11">
        <v>42</v>
      </c>
      <c r="Y8" s="11">
        <v>45</v>
      </c>
      <c r="Z8" s="11">
        <v>28</v>
      </c>
      <c r="AA8" s="11">
        <v>60</v>
      </c>
      <c r="AB8" s="11">
        <v>56</v>
      </c>
      <c r="AC8" s="11">
        <v>27</v>
      </c>
      <c r="AD8" s="11">
        <v>18</v>
      </c>
      <c r="AE8" s="11"/>
      <c r="AF8" s="11">
        <v>207</v>
      </c>
      <c r="AG8" s="11">
        <v>223</v>
      </c>
      <c r="AH8" s="11">
        <v>54</v>
      </c>
      <c r="AI8" s="11"/>
      <c r="AJ8" s="11" t="s">
        <v>78</v>
      </c>
      <c r="AK8" s="11" t="s">
        <v>78</v>
      </c>
      <c r="AL8" s="11" t="s">
        <v>78</v>
      </c>
      <c r="AM8" s="11" t="s">
        <v>78</v>
      </c>
      <c r="AN8" s="11" t="s">
        <v>78</v>
      </c>
      <c r="AO8" s="11"/>
      <c r="AP8" s="11">
        <v>106</v>
      </c>
      <c r="AQ8" s="11">
        <v>204</v>
      </c>
      <c r="AR8" s="11">
        <v>40</v>
      </c>
      <c r="AS8" s="11"/>
      <c r="AT8" s="11">
        <v>126</v>
      </c>
      <c r="AU8" s="11">
        <v>140</v>
      </c>
      <c r="AV8" s="11">
        <v>156</v>
      </c>
      <c r="AW8" s="11">
        <v>45</v>
      </c>
      <c r="AX8" s="11">
        <v>9</v>
      </c>
    </row>
    <row r="9" spans="2:50" ht="45" x14ac:dyDescent="0.25">
      <c r="B9" s="15" t="s">
        <v>386</v>
      </c>
      <c r="C9" s="14">
        <v>9.1793746350752395E-2</v>
      </c>
      <c r="D9" s="14">
        <v>8.9740784074586702E-2</v>
      </c>
      <c r="E9" s="14">
        <v>9.3961367520153397E-2</v>
      </c>
      <c r="F9" s="14"/>
      <c r="G9" s="14">
        <v>0.115929194498834</v>
      </c>
      <c r="H9" s="14">
        <v>0.15622437135397199</v>
      </c>
      <c r="I9" s="14">
        <v>7.54486446107899E-2</v>
      </c>
      <c r="J9" s="14">
        <v>0.10176587656563101</v>
      </c>
      <c r="K9" s="14">
        <v>6.48385126618264E-2</v>
      </c>
      <c r="L9" s="14">
        <v>5.81421265209131E-2</v>
      </c>
      <c r="M9" s="14"/>
      <c r="N9" s="14">
        <v>0.113629072536749</v>
      </c>
      <c r="O9" s="14">
        <v>0.112096076601852</v>
      </c>
      <c r="P9" s="14">
        <v>7.2118239056638694E-2</v>
      </c>
      <c r="Q9" s="14">
        <v>7.3203898338667694E-2</v>
      </c>
      <c r="R9" s="14"/>
      <c r="S9" s="14">
        <v>0.127686199384307</v>
      </c>
      <c r="T9" s="14">
        <v>0.110059601837563</v>
      </c>
      <c r="U9" s="14">
        <v>8.4878724904685399E-2</v>
      </c>
      <c r="V9" s="14">
        <v>0</v>
      </c>
      <c r="W9" s="14">
        <v>6.9057216058332205E-2</v>
      </c>
      <c r="X9" s="14">
        <v>6.1811984779913003E-2</v>
      </c>
      <c r="Y9" s="14">
        <v>0.13880612226812</v>
      </c>
      <c r="Z9" s="14">
        <v>0.118824363327377</v>
      </c>
      <c r="AA9" s="14">
        <v>0.12505991077381401</v>
      </c>
      <c r="AB9" s="14">
        <v>5.9725790780108902E-2</v>
      </c>
      <c r="AC9" s="14">
        <v>0.14061161614008999</v>
      </c>
      <c r="AD9" s="14">
        <v>0</v>
      </c>
      <c r="AE9" s="14"/>
      <c r="AF9" s="14">
        <v>0.104998767314967</v>
      </c>
      <c r="AG9" s="14">
        <v>8.4293178791869899E-2</v>
      </c>
      <c r="AH9" s="14">
        <v>4.41771092150363E-2</v>
      </c>
      <c r="AI9" s="14"/>
      <c r="AJ9" s="14" t="s">
        <v>79</v>
      </c>
      <c r="AK9" s="14" t="s">
        <v>79</v>
      </c>
      <c r="AL9" s="14" t="s">
        <v>79</v>
      </c>
      <c r="AM9" s="14" t="s">
        <v>79</v>
      </c>
      <c r="AN9" s="14" t="s">
        <v>79</v>
      </c>
      <c r="AO9" s="14"/>
      <c r="AP9" s="14">
        <v>0.10247079053928999</v>
      </c>
      <c r="AQ9" s="14">
        <v>8.4993426672529807E-2</v>
      </c>
      <c r="AR9" s="14">
        <v>6.0108450403488903E-2</v>
      </c>
      <c r="AS9" s="14"/>
      <c r="AT9" s="14">
        <v>9.1155493185273703E-2</v>
      </c>
      <c r="AU9" s="14">
        <v>8.8173963673032596E-2</v>
      </c>
      <c r="AV9" s="14">
        <v>0.123474245123258</v>
      </c>
      <c r="AW9" s="14">
        <v>8.07930805614651E-2</v>
      </c>
      <c r="AX9" s="14">
        <v>8.7716764767757499E-2</v>
      </c>
    </row>
    <row r="10" spans="2:50" ht="45" x14ac:dyDescent="0.25">
      <c r="B10" s="15" t="s">
        <v>387</v>
      </c>
      <c r="C10" s="14">
        <v>0.36901348994410899</v>
      </c>
      <c r="D10" s="14">
        <v>0.36218700000594001</v>
      </c>
      <c r="E10" s="14">
        <v>0.37641851786353497</v>
      </c>
      <c r="F10" s="14"/>
      <c r="G10" s="14">
        <v>0.30973252461050799</v>
      </c>
      <c r="H10" s="14">
        <v>0.4949961820612</v>
      </c>
      <c r="I10" s="14">
        <v>0.462660720433134</v>
      </c>
      <c r="J10" s="14">
        <v>0.37131865378151901</v>
      </c>
      <c r="K10" s="14">
        <v>0.319730447933193</v>
      </c>
      <c r="L10" s="14">
        <v>0.26830702894340203</v>
      </c>
      <c r="M10" s="14"/>
      <c r="N10" s="14">
        <v>0.36431539538431101</v>
      </c>
      <c r="O10" s="14">
        <v>0.33819355060249801</v>
      </c>
      <c r="P10" s="14">
        <v>0.43229492797077002</v>
      </c>
      <c r="Q10" s="14">
        <v>0.32625442948279398</v>
      </c>
      <c r="R10" s="14"/>
      <c r="S10" s="14">
        <v>0.42955855459516701</v>
      </c>
      <c r="T10" s="14">
        <v>0.45197758477355299</v>
      </c>
      <c r="U10" s="14">
        <v>0.325909648727017</v>
      </c>
      <c r="V10" s="14">
        <v>0.32784652103740403</v>
      </c>
      <c r="W10" s="14">
        <v>0.34639434036804401</v>
      </c>
      <c r="X10" s="14">
        <v>0.36578561556259398</v>
      </c>
      <c r="Y10" s="14">
        <v>0.43471886538242899</v>
      </c>
      <c r="Z10" s="14">
        <v>0.41685589078100199</v>
      </c>
      <c r="AA10" s="14">
        <v>0.37847068996830302</v>
      </c>
      <c r="AB10" s="14">
        <v>0.24460817840527799</v>
      </c>
      <c r="AC10" s="14">
        <v>0.31509321486855602</v>
      </c>
      <c r="AD10" s="14">
        <v>0.265711550309291</v>
      </c>
      <c r="AE10" s="14"/>
      <c r="AF10" s="14">
        <v>0.37684119558115697</v>
      </c>
      <c r="AG10" s="14">
        <v>0.34273184572352899</v>
      </c>
      <c r="AH10" s="14">
        <v>0.46163214991950202</v>
      </c>
      <c r="AI10" s="14"/>
      <c r="AJ10" s="14" t="s">
        <v>79</v>
      </c>
      <c r="AK10" s="14" t="s">
        <v>79</v>
      </c>
      <c r="AL10" s="14" t="s">
        <v>79</v>
      </c>
      <c r="AM10" s="14" t="s">
        <v>79</v>
      </c>
      <c r="AN10" s="14" t="s">
        <v>79</v>
      </c>
      <c r="AO10" s="14"/>
      <c r="AP10" s="14">
        <v>0.36546634331155098</v>
      </c>
      <c r="AQ10" s="14">
        <v>0.37658085716070799</v>
      </c>
      <c r="AR10" s="14">
        <v>0.38036933251573701</v>
      </c>
      <c r="AS10" s="14"/>
      <c r="AT10" s="14">
        <v>0.375869403876052</v>
      </c>
      <c r="AU10" s="14">
        <v>0.386872847600777</v>
      </c>
      <c r="AV10" s="14">
        <v>0.36553252814348502</v>
      </c>
      <c r="AW10" s="14">
        <v>0.357068218630469</v>
      </c>
      <c r="AX10" s="14">
        <v>0.32181224657454499</v>
      </c>
    </row>
    <row r="11" spans="2:50" ht="45" x14ac:dyDescent="0.25">
      <c r="B11" s="15" t="s">
        <v>388</v>
      </c>
      <c r="C11" s="14">
        <v>0.418205338801313</v>
      </c>
      <c r="D11" s="14">
        <v>0.46162012601508101</v>
      </c>
      <c r="E11" s="14">
        <v>0.37657041054165202</v>
      </c>
      <c r="F11" s="14"/>
      <c r="G11" s="14">
        <v>0.44529820759175898</v>
      </c>
      <c r="H11" s="14">
        <v>0.211144453440548</v>
      </c>
      <c r="I11" s="14">
        <v>0.34466592094960002</v>
      </c>
      <c r="J11" s="14">
        <v>0.39610981555661701</v>
      </c>
      <c r="K11" s="14">
        <v>0.49055993366848499</v>
      </c>
      <c r="L11" s="14">
        <v>0.57649746988730199</v>
      </c>
      <c r="M11" s="14"/>
      <c r="N11" s="14">
        <v>0.45162331454080901</v>
      </c>
      <c r="O11" s="14">
        <v>0.41629938215106499</v>
      </c>
      <c r="P11" s="14">
        <v>0.38277698543043798</v>
      </c>
      <c r="Q11" s="14">
        <v>0.42460200396770997</v>
      </c>
      <c r="R11" s="14"/>
      <c r="S11" s="14">
        <v>0.30579683832989701</v>
      </c>
      <c r="T11" s="14">
        <v>0.34598285613031898</v>
      </c>
      <c r="U11" s="14">
        <v>0.49689863293930298</v>
      </c>
      <c r="V11" s="14">
        <v>0.53492577033077904</v>
      </c>
      <c r="W11" s="14">
        <v>0.46486725692056602</v>
      </c>
      <c r="X11" s="14">
        <v>0.37048233840810801</v>
      </c>
      <c r="Y11" s="14">
        <v>0.38357266229016201</v>
      </c>
      <c r="Z11" s="14">
        <v>0.31883359849784298</v>
      </c>
      <c r="AA11" s="14">
        <v>0.38748574684159398</v>
      </c>
      <c r="AB11" s="14">
        <v>0.56818564788358294</v>
      </c>
      <c r="AC11" s="14">
        <v>0.46784769421995698</v>
      </c>
      <c r="AD11" s="14">
        <v>0.48264897042234101</v>
      </c>
      <c r="AE11" s="14"/>
      <c r="AF11" s="14">
        <v>0.39300010238845301</v>
      </c>
      <c r="AG11" s="14">
        <v>0.48781991246190498</v>
      </c>
      <c r="AH11" s="14">
        <v>0.26768896896394001</v>
      </c>
      <c r="AI11" s="14"/>
      <c r="AJ11" s="14" t="s">
        <v>79</v>
      </c>
      <c r="AK11" s="14" t="s">
        <v>79</v>
      </c>
      <c r="AL11" s="14" t="s">
        <v>79</v>
      </c>
      <c r="AM11" s="14" t="s">
        <v>79</v>
      </c>
      <c r="AN11" s="14" t="s">
        <v>79</v>
      </c>
      <c r="AO11" s="14"/>
      <c r="AP11" s="14">
        <v>0.46752446802709002</v>
      </c>
      <c r="AQ11" s="14">
        <v>0.45246354151434598</v>
      </c>
      <c r="AR11" s="14">
        <v>0.46688815737605299</v>
      </c>
      <c r="AS11" s="14"/>
      <c r="AT11" s="14">
        <v>0.39044331947954097</v>
      </c>
      <c r="AU11" s="14">
        <v>0.38693447658167601</v>
      </c>
      <c r="AV11" s="14">
        <v>0.43089539564804502</v>
      </c>
      <c r="AW11" s="14">
        <v>0.48356690625417798</v>
      </c>
      <c r="AX11" s="14">
        <v>0.40432671514060797</v>
      </c>
    </row>
    <row r="12" spans="2:50" x14ac:dyDescent="0.25">
      <c r="B12" s="15" t="s">
        <v>70</v>
      </c>
      <c r="C12" s="23">
        <v>0.120987424903825</v>
      </c>
      <c r="D12" s="23">
        <v>8.6452089904392307E-2</v>
      </c>
      <c r="E12" s="23">
        <v>0.15304970407466001</v>
      </c>
      <c r="F12" s="23"/>
      <c r="G12" s="23">
        <v>0.12904007329889899</v>
      </c>
      <c r="H12" s="23">
        <v>0.13763499314427999</v>
      </c>
      <c r="I12" s="23">
        <v>0.11722471400647599</v>
      </c>
      <c r="J12" s="23">
        <v>0.13080565409623299</v>
      </c>
      <c r="K12" s="23">
        <v>0.124871105736495</v>
      </c>
      <c r="L12" s="23">
        <v>9.7053374648383206E-2</v>
      </c>
      <c r="M12" s="23"/>
      <c r="N12" s="23">
        <v>7.0432217538131697E-2</v>
      </c>
      <c r="O12" s="23">
        <v>0.133410990644585</v>
      </c>
      <c r="P12" s="23">
        <v>0.11280984754215299</v>
      </c>
      <c r="Q12" s="23">
        <v>0.17593966821082799</v>
      </c>
      <c r="R12" s="23"/>
      <c r="S12" s="23">
        <v>0.136958407690629</v>
      </c>
      <c r="T12" s="23">
        <v>9.1979957258564699E-2</v>
      </c>
      <c r="U12" s="23">
        <v>9.2312993428994503E-2</v>
      </c>
      <c r="V12" s="23">
        <v>0.13722770863181699</v>
      </c>
      <c r="W12" s="23">
        <v>0.11968118665305801</v>
      </c>
      <c r="X12" s="23">
        <v>0.201920061249385</v>
      </c>
      <c r="Y12" s="23">
        <v>4.2902350059287997E-2</v>
      </c>
      <c r="Z12" s="23">
        <v>0.14548614739377799</v>
      </c>
      <c r="AA12" s="23">
        <v>0.108983652416289</v>
      </c>
      <c r="AB12" s="23">
        <v>0.12748038293103001</v>
      </c>
      <c r="AC12" s="23">
        <v>7.6447474771397003E-2</v>
      </c>
      <c r="AD12" s="23">
        <v>0.25163947926836799</v>
      </c>
      <c r="AE12" s="23"/>
      <c r="AF12" s="23">
        <v>0.125159934715424</v>
      </c>
      <c r="AG12" s="23">
        <v>8.5155063022696403E-2</v>
      </c>
      <c r="AH12" s="23">
        <v>0.22650177190152199</v>
      </c>
      <c r="AI12" s="23"/>
      <c r="AJ12" s="23" t="s">
        <v>79</v>
      </c>
      <c r="AK12" s="23" t="s">
        <v>79</v>
      </c>
      <c r="AL12" s="23" t="s">
        <v>79</v>
      </c>
      <c r="AM12" s="23" t="s">
        <v>79</v>
      </c>
      <c r="AN12" s="23" t="s">
        <v>79</v>
      </c>
      <c r="AO12" s="23"/>
      <c r="AP12" s="23">
        <v>6.4538398122069296E-2</v>
      </c>
      <c r="AQ12" s="23">
        <v>8.5962174652415999E-2</v>
      </c>
      <c r="AR12" s="23">
        <v>9.2634059704720398E-2</v>
      </c>
      <c r="AS12" s="23"/>
      <c r="AT12" s="23">
        <v>0.14253178345913201</v>
      </c>
      <c r="AU12" s="23">
        <v>0.138018712144515</v>
      </c>
      <c r="AV12" s="23">
        <v>8.0097831085212498E-2</v>
      </c>
      <c r="AW12" s="23">
        <v>7.85717945538882E-2</v>
      </c>
      <c r="AX12" s="23">
        <v>0.18614427351709001</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106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100</v>
      </c>
      <c r="C9" s="14">
        <v>0.28636056620188999</v>
      </c>
      <c r="D9" s="14">
        <v>0.30694207692936198</v>
      </c>
      <c r="E9" s="14">
        <v>0.26600027368915902</v>
      </c>
      <c r="F9" s="14"/>
      <c r="G9" s="14">
        <v>0.34354182153747198</v>
      </c>
      <c r="H9" s="14">
        <v>0.426190163714457</v>
      </c>
      <c r="I9" s="14">
        <v>0.33641362642115602</v>
      </c>
      <c r="J9" s="14">
        <v>0.22037691628955899</v>
      </c>
      <c r="K9" s="14">
        <v>0.20309797884980099</v>
      </c>
      <c r="L9" s="14">
        <v>0.21005419845996301</v>
      </c>
      <c r="M9" s="14"/>
      <c r="N9" s="14">
        <v>0.405535494785777</v>
      </c>
      <c r="O9" s="14">
        <v>0.30337451351778399</v>
      </c>
      <c r="P9" s="14">
        <v>0.248454183716174</v>
      </c>
      <c r="Q9" s="14">
        <v>0.17996282462700899</v>
      </c>
      <c r="R9" s="14"/>
      <c r="S9" s="14">
        <v>0.34082208632767602</v>
      </c>
      <c r="T9" s="14">
        <v>0.30821759580048202</v>
      </c>
      <c r="U9" s="14">
        <v>0.231862736289178</v>
      </c>
      <c r="V9" s="14">
        <v>0.34290220668985999</v>
      </c>
      <c r="W9" s="14">
        <v>0.33576889880220001</v>
      </c>
      <c r="X9" s="14">
        <v>0.224812321602329</v>
      </c>
      <c r="Y9" s="14">
        <v>0.25716474332032901</v>
      </c>
      <c r="Z9" s="14">
        <v>0.32504052834513802</v>
      </c>
      <c r="AA9" s="14">
        <v>0.35631150506228298</v>
      </c>
      <c r="AB9" s="14">
        <v>0.25000303662303702</v>
      </c>
      <c r="AC9" s="14">
        <v>0.153985354319079</v>
      </c>
      <c r="AD9" s="14">
        <v>0.13357003798929301</v>
      </c>
      <c r="AE9" s="14"/>
      <c r="AF9" s="14">
        <v>0.261448253310191</v>
      </c>
      <c r="AG9" s="14">
        <v>0.31400406055497698</v>
      </c>
      <c r="AH9" s="14">
        <v>0.24888111449189099</v>
      </c>
      <c r="AI9" s="14"/>
      <c r="AJ9" s="14" t="s">
        <v>79</v>
      </c>
      <c r="AK9" s="14" t="s">
        <v>79</v>
      </c>
      <c r="AL9" s="14" t="s">
        <v>79</v>
      </c>
      <c r="AM9" s="14" t="s">
        <v>79</v>
      </c>
      <c r="AN9" s="14" t="s">
        <v>79</v>
      </c>
      <c r="AO9" s="14"/>
      <c r="AP9" s="14">
        <v>0.28884027397298401</v>
      </c>
      <c r="AQ9" s="14">
        <v>0.30798820368508201</v>
      </c>
      <c r="AR9" s="14">
        <v>0.35921361369599403</v>
      </c>
      <c r="AS9" s="14"/>
      <c r="AT9" s="14">
        <v>0.14932477808052</v>
      </c>
      <c r="AU9" s="14">
        <v>0.26309000707635499</v>
      </c>
      <c r="AV9" s="14">
        <v>0.35091758018712799</v>
      </c>
      <c r="AW9" s="14">
        <v>0.49735965294405499</v>
      </c>
      <c r="AX9" s="14">
        <v>0.67286277022797603</v>
      </c>
    </row>
    <row r="10" spans="2:50" ht="45" x14ac:dyDescent="0.25">
      <c r="B10" s="15" t="s">
        <v>101</v>
      </c>
      <c r="C10" s="14">
        <v>0.44367455862479299</v>
      </c>
      <c r="D10" s="14">
        <v>0.47824540012334099</v>
      </c>
      <c r="E10" s="14">
        <v>0.41113374451356799</v>
      </c>
      <c r="F10" s="14"/>
      <c r="G10" s="14">
        <v>0.413241905648215</v>
      </c>
      <c r="H10" s="14">
        <v>0.37677392440289498</v>
      </c>
      <c r="I10" s="14">
        <v>0.43360582885308402</v>
      </c>
      <c r="J10" s="14">
        <v>0.51240169601476504</v>
      </c>
      <c r="K10" s="14">
        <v>0.49034473382265897</v>
      </c>
      <c r="L10" s="14">
        <v>0.43462579877934099</v>
      </c>
      <c r="M10" s="14"/>
      <c r="N10" s="14">
        <v>0.449985942813172</v>
      </c>
      <c r="O10" s="14">
        <v>0.420069604531706</v>
      </c>
      <c r="P10" s="14">
        <v>0.475311395588699</v>
      </c>
      <c r="Q10" s="14">
        <v>0.430413931534669</v>
      </c>
      <c r="R10" s="14"/>
      <c r="S10" s="14">
        <v>0.40511349970125499</v>
      </c>
      <c r="T10" s="14">
        <v>0.40375923575246597</v>
      </c>
      <c r="U10" s="14">
        <v>0.50695894583299494</v>
      </c>
      <c r="V10" s="14">
        <v>0.39592452758248697</v>
      </c>
      <c r="W10" s="14">
        <v>0.40095174595439897</v>
      </c>
      <c r="X10" s="14">
        <v>0.43978971809846101</v>
      </c>
      <c r="Y10" s="14">
        <v>0.47965054400776203</v>
      </c>
      <c r="Z10" s="14">
        <v>0.49906535609885599</v>
      </c>
      <c r="AA10" s="14">
        <v>0.38563829351846801</v>
      </c>
      <c r="AB10" s="14">
        <v>0.52348834531783295</v>
      </c>
      <c r="AC10" s="14">
        <v>0.51776561216463302</v>
      </c>
      <c r="AD10" s="14">
        <v>0.51688350753836998</v>
      </c>
      <c r="AE10" s="14"/>
      <c r="AF10" s="14">
        <v>0.45147401660987002</v>
      </c>
      <c r="AG10" s="14">
        <v>0.438873860132101</v>
      </c>
      <c r="AH10" s="14">
        <v>0.41328720637872401</v>
      </c>
      <c r="AI10" s="14"/>
      <c r="AJ10" s="14" t="s">
        <v>79</v>
      </c>
      <c r="AK10" s="14" t="s">
        <v>79</v>
      </c>
      <c r="AL10" s="14" t="s">
        <v>79</v>
      </c>
      <c r="AM10" s="14" t="s">
        <v>79</v>
      </c>
      <c r="AN10" s="14" t="s">
        <v>79</v>
      </c>
      <c r="AO10" s="14"/>
      <c r="AP10" s="14">
        <v>0.45620441522833299</v>
      </c>
      <c r="AQ10" s="14">
        <v>0.47453248465403097</v>
      </c>
      <c r="AR10" s="14">
        <v>0.35592909253375998</v>
      </c>
      <c r="AS10" s="14"/>
      <c r="AT10" s="14">
        <v>0.50951754177629505</v>
      </c>
      <c r="AU10" s="14">
        <v>0.47044860475352601</v>
      </c>
      <c r="AV10" s="14">
        <v>0.44992573867293001</v>
      </c>
      <c r="AW10" s="14">
        <v>0.34437339486178797</v>
      </c>
      <c r="AX10" s="14">
        <v>0.15111628890588399</v>
      </c>
    </row>
    <row r="11" spans="2:50" ht="45" x14ac:dyDescent="0.25">
      <c r="B11" s="15" t="s">
        <v>102</v>
      </c>
      <c r="C11" s="14">
        <v>0.19827272184511499</v>
      </c>
      <c r="D11" s="14">
        <v>0.15785938392055299</v>
      </c>
      <c r="E11" s="14">
        <v>0.237039579436431</v>
      </c>
      <c r="F11" s="14"/>
      <c r="G11" s="14">
        <v>0.17590770658242499</v>
      </c>
      <c r="H11" s="14">
        <v>0.114269648086473</v>
      </c>
      <c r="I11" s="14">
        <v>0.161621618561266</v>
      </c>
      <c r="J11" s="14">
        <v>0.19658804306080399</v>
      </c>
      <c r="K11" s="14">
        <v>0.238244349802917</v>
      </c>
      <c r="L11" s="14">
        <v>0.28412800408292099</v>
      </c>
      <c r="M11" s="14"/>
      <c r="N11" s="14">
        <v>0.111577516879491</v>
      </c>
      <c r="O11" s="14">
        <v>0.19124190026480301</v>
      </c>
      <c r="P11" s="14">
        <v>0.16804081272250601</v>
      </c>
      <c r="Q11" s="14">
        <v>0.32003124485915102</v>
      </c>
      <c r="R11" s="14"/>
      <c r="S11" s="14">
        <v>0.20839761326622999</v>
      </c>
      <c r="T11" s="14">
        <v>0.20866441523663601</v>
      </c>
      <c r="U11" s="14">
        <v>0.16231878018470999</v>
      </c>
      <c r="V11" s="14">
        <v>0.18022426602913599</v>
      </c>
      <c r="W11" s="14">
        <v>0.18659788238045799</v>
      </c>
      <c r="X11" s="14">
        <v>0.264642141250789</v>
      </c>
      <c r="Y11" s="14">
        <v>0.21118164256955099</v>
      </c>
      <c r="Z11" s="14">
        <v>0.17589411555600601</v>
      </c>
      <c r="AA11" s="14">
        <v>0.18351184566786599</v>
      </c>
      <c r="AB11" s="14">
        <v>0.16912018803513901</v>
      </c>
      <c r="AC11" s="14">
        <v>0.25718023392309303</v>
      </c>
      <c r="AD11" s="14">
        <v>0.105844888121431</v>
      </c>
      <c r="AE11" s="14"/>
      <c r="AF11" s="14">
        <v>0.20560982006400699</v>
      </c>
      <c r="AG11" s="14">
        <v>0.18207954057989201</v>
      </c>
      <c r="AH11" s="14">
        <v>0.25393688129698999</v>
      </c>
      <c r="AI11" s="14"/>
      <c r="AJ11" s="14" t="s">
        <v>79</v>
      </c>
      <c r="AK11" s="14" t="s">
        <v>79</v>
      </c>
      <c r="AL11" s="14" t="s">
        <v>79</v>
      </c>
      <c r="AM11" s="14" t="s">
        <v>79</v>
      </c>
      <c r="AN11" s="14" t="s">
        <v>79</v>
      </c>
      <c r="AO11" s="14"/>
      <c r="AP11" s="14">
        <v>0.20847785626177401</v>
      </c>
      <c r="AQ11" s="14">
        <v>0.16519002084898099</v>
      </c>
      <c r="AR11" s="14">
        <v>0.223372953831497</v>
      </c>
      <c r="AS11" s="14"/>
      <c r="AT11" s="14">
        <v>0.236017191636608</v>
      </c>
      <c r="AU11" s="14">
        <v>0.22342635592813601</v>
      </c>
      <c r="AV11" s="14">
        <v>0.13195910652934201</v>
      </c>
      <c r="AW11" s="14">
        <v>0.14766396932494899</v>
      </c>
      <c r="AX11" s="14">
        <v>0.12805215433790601</v>
      </c>
    </row>
    <row r="12" spans="2:50" x14ac:dyDescent="0.25">
      <c r="B12" s="15" t="s">
        <v>103</v>
      </c>
      <c r="C12" s="23">
        <v>7.1692153328202196E-2</v>
      </c>
      <c r="D12" s="23">
        <v>5.6953139026744197E-2</v>
      </c>
      <c r="E12" s="23">
        <v>8.5826402360842505E-2</v>
      </c>
      <c r="F12" s="23"/>
      <c r="G12" s="23">
        <v>6.7308566231887898E-2</v>
      </c>
      <c r="H12" s="23">
        <v>8.2766263796176104E-2</v>
      </c>
      <c r="I12" s="23">
        <v>6.8358926164493794E-2</v>
      </c>
      <c r="J12" s="23">
        <v>7.0633344634872197E-2</v>
      </c>
      <c r="K12" s="23">
        <v>6.8312937524622502E-2</v>
      </c>
      <c r="L12" s="23">
        <v>7.1191998677774704E-2</v>
      </c>
      <c r="M12" s="23"/>
      <c r="N12" s="23">
        <v>3.2901045521559799E-2</v>
      </c>
      <c r="O12" s="23">
        <v>8.5313981685706697E-2</v>
      </c>
      <c r="P12" s="23">
        <v>0.10819360797262</v>
      </c>
      <c r="Q12" s="23">
        <v>6.9591998979170497E-2</v>
      </c>
      <c r="R12" s="23"/>
      <c r="S12" s="23">
        <v>4.5666800704839201E-2</v>
      </c>
      <c r="T12" s="23">
        <v>7.93587532104158E-2</v>
      </c>
      <c r="U12" s="23">
        <v>9.8859537693116395E-2</v>
      </c>
      <c r="V12" s="23">
        <v>8.0948999698517002E-2</v>
      </c>
      <c r="W12" s="23">
        <v>7.6681472862942093E-2</v>
      </c>
      <c r="X12" s="23">
        <v>7.0755819048421195E-2</v>
      </c>
      <c r="Y12" s="23">
        <v>5.2003070102357697E-2</v>
      </c>
      <c r="Z12" s="23">
        <v>0</v>
      </c>
      <c r="AA12" s="23">
        <v>7.4538355751384094E-2</v>
      </c>
      <c r="AB12" s="23">
        <v>5.7388430023991098E-2</v>
      </c>
      <c r="AC12" s="23">
        <v>7.1068799593194704E-2</v>
      </c>
      <c r="AD12" s="23">
        <v>0.24370156635090701</v>
      </c>
      <c r="AE12" s="23"/>
      <c r="AF12" s="23">
        <v>8.1467910015932302E-2</v>
      </c>
      <c r="AG12" s="23">
        <v>6.5042538733029995E-2</v>
      </c>
      <c r="AH12" s="23">
        <v>8.3894797832394702E-2</v>
      </c>
      <c r="AI12" s="23"/>
      <c r="AJ12" s="23" t="s">
        <v>79</v>
      </c>
      <c r="AK12" s="23" t="s">
        <v>79</v>
      </c>
      <c r="AL12" s="23" t="s">
        <v>79</v>
      </c>
      <c r="AM12" s="23" t="s">
        <v>79</v>
      </c>
      <c r="AN12" s="23" t="s">
        <v>79</v>
      </c>
      <c r="AO12" s="23"/>
      <c r="AP12" s="23">
        <v>4.6477454536909601E-2</v>
      </c>
      <c r="AQ12" s="23">
        <v>5.22892908119056E-2</v>
      </c>
      <c r="AR12" s="23">
        <v>6.1484339938749702E-2</v>
      </c>
      <c r="AS12" s="23"/>
      <c r="AT12" s="23">
        <v>0.10514048850657701</v>
      </c>
      <c r="AU12" s="23">
        <v>4.3035032241983101E-2</v>
      </c>
      <c r="AV12" s="23">
        <v>6.7197574610600497E-2</v>
      </c>
      <c r="AW12" s="23">
        <v>1.0602982869208501E-2</v>
      </c>
      <c r="AX12" s="23">
        <v>4.79687865282339E-2</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487</v>
      </c>
      <c r="D7" s="10">
        <v>222</v>
      </c>
      <c r="E7" s="10">
        <v>263</v>
      </c>
      <c r="F7" s="10"/>
      <c r="G7" s="10">
        <v>54</v>
      </c>
      <c r="H7" s="10">
        <v>93</v>
      </c>
      <c r="I7" s="10">
        <v>62</v>
      </c>
      <c r="J7" s="10">
        <v>88</v>
      </c>
      <c r="K7" s="10">
        <v>85</v>
      </c>
      <c r="L7" s="10">
        <v>105</v>
      </c>
      <c r="M7" s="10"/>
      <c r="N7" s="10">
        <v>150</v>
      </c>
      <c r="O7" s="10">
        <v>138</v>
      </c>
      <c r="P7" s="10">
        <v>82</v>
      </c>
      <c r="Q7" s="10">
        <v>116</v>
      </c>
      <c r="R7" s="10"/>
      <c r="S7" s="10">
        <v>69</v>
      </c>
      <c r="T7" s="10">
        <v>57</v>
      </c>
      <c r="U7" s="10">
        <v>40</v>
      </c>
      <c r="V7" s="10">
        <v>46</v>
      </c>
      <c r="W7" s="10">
        <v>49</v>
      </c>
      <c r="X7" s="10">
        <v>33</v>
      </c>
      <c r="Y7" s="10">
        <v>49</v>
      </c>
      <c r="Z7" s="10">
        <v>12</v>
      </c>
      <c r="AA7" s="10">
        <v>55</v>
      </c>
      <c r="AB7" s="10">
        <v>48</v>
      </c>
      <c r="AC7" s="10">
        <v>21</v>
      </c>
      <c r="AD7" s="10">
        <v>8</v>
      </c>
      <c r="AE7" s="10"/>
      <c r="AF7" s="10">
        <v>175</v>
      </c>
      <c r="AG7" s="10">
        <v>214</v>
      </c>
      <c r="AH7" s="10">
        <v>65</v>
      </c>
      <c r="AI7" s="10"/>
      <c r="AJ7" s="10" t="s">
        <v>78</v>
      </c>
      <c r="AK7" s="10" t="s">
        <v>78</v>
      </c>
      <c r="AL7" s="10" t="s">
        <v>78</v>
      </c>
      <c r="AM7" s="10" t="s">
        <v>78</v>
      </c>
      <c r="AN7" s="10" t="s">
        <v>78</v>
      </c>
      <c r="AO7" s="10"/>
      <c r="AP7" s="10">
        <v>112</v>
      </c>
      <c r="AQ7" s="10">
        <v>171</v>
      </c>
      <c r="AR7" s="10">
        <v>40</v>
      </c>
      <c r="AS7" s="10"/>
      <c r="AT7" s="10">
        <v>108</v>
      </c>
      <c r="AU7" s="10">
        <v>124</v>
      </c>
      <c r="AV7" s="10">
        <v>129</v>
      </c>
      <c r="AW7" s="10">
        <v>50</v>
      </c>
      <c r="AX7" s="10">
        <v>7</v>
      </c>
    </row>
    <row r="8" spans="2:50" ht="30" customHeight="1" x14ac:dyDescent="0.25">
      <c r="B8" s="11" t="s">
        <v>19</v>
      </c>
      <c r="C8" s="11">
        <v>487</v>
      </c>
      <c r="D8" s="11">
        <v>231</v>
      </c>
      <c r="E8" s="11">
        <v>254</v>
      </c>
      <c r="F8" s="11"/>
      <c r="G8" s="11">
        <v>63</v>
      </c>
      <c r="H8" s="11">
        <v>91</v>
      </c>
      <c r="I8" s="11">
        <v>80</v>
      </c>
      <c r="J8" s="11">
        <v>91</v>
      </c>
      <c r="K8" s="11">
        <v>68</v>
      </c>
      <c r="L8" s="11">
        <v>94</v>
      </c>
      <c r="M8" s="11"/>
      <c r="N8" s="11">
        <v>144</v>
      </c>
      <c r="O8" s="11">
        <v>129</v>
      </c>
      <c r="P8" s="11">
        <v>90</v>
      </c>
      <c r="Q8" s="11">
        <v>123</v>
      </c>
      <c r="R8" s="11"/>
      <c r="S8" s="11">
        <v>72</v>
      </c>
      <c r="T8" s="11">
        <v>55</v>
      </c>
      <c r="U8" s="11">
        <v>38</v>
      </c>
      <c r="V8" s="11">
        <v>41</v>
      </c>
      <c r="W8" s="11">
        <v>44</v>
      </c>
      <c r="X8" s="11">
        <v>40</v>
      </c>
      <c r="Y8" s="11">
        <v>46</v>
      </c>
      <c r="Z8" s="11">
        <v>11</v>
      </c>
      <c r="AA8" s="11">
        <v>48</v>
      </c>
      <c r="AB8" s="11">
        <v>51</v>
      </c>
      <c r="AC8" s="11">
        <v>26</v>
      </c>
      <c r="AD8" s="11">
        <v>14</v>
      </c>
      <c r="AE8" s="11"/>
      <c r="AF8" s="11">
        <v>171</v>
      </c>
      <c r="AG8" s="11">
        <v>211</v>
      </c>
      <c r="AH8" s="11">
        <v>70</v>
      </c>
      <c r="AI8" s="11"/>
      <c r="AJ8" s="11" t="s">
        <v>78</v>
      </c>
      <c r="AK8" s="11" t="s">
        <v>78</v>
      </c>
      <c r="AL8" s="11" t="s">
        <v>78</v>
      </c>
      <c r="AM8" s="11" t="s">
        <v>78</v>
      </c>
      <c r="AN8" s="11" t="s">
        <v>78</v>
      </c>
      <c r="AO8" s="11"/>
      <c r="AP8" s="11">
        <v>105</v>
      </c>
      <c r="AQ8" s="11">
        <v>176</v>
      </c>
      <c r="AR8" s="11">
        <v>40</v>
      </c>
      <c r="AS8" s="11"/>
      <c r="AT8" s="11">
        <v>106</v>
      </c>
      <c r="AU8" s="11">
        <v>126</v>
      </c>
      <c r="AV8" s="11">
        <v>128</v>
      </c>
      <c r="AW8" s="11">
        <v>52</v>
      </c>
      <c r="AX8" s="11">
        <v>7</v>
      </c>
    </row>
    <row r="9" spans="2:50" ht="45" x14ac:dyDescent="0.25">
      <c r="B9" s="15" t="s">
        <v>386</v>
      </c>
      <c r="C9" s="14">
        <v>0.170320664816831</v>
      </c>
      <c r="D9" s="14">
        <v>0.17798984564657699</v>
      </c>
      <c r="E9" s="14">
        <v>0.16456163707101201</v>
      </c>
      <c r="F9" s="14"/>
      <c r="G9" s="14">
        <v>0.23739348795224099</v>
      </c>
      <c r="H9" s="14">
        <v>0.141474008672304</v>
      </c>
      <c r="I9" s="14">
        <v>0.190416226573113</v>
      </c>
      <c r="J9" s="14">
        <v>0.150604529964668</v>
      </c>
      <c r="K9" s="14">
        <v>0.19842140670130401</v>
      </c>
      <c r="L9" s="14">
        <v>0.13518501789517401</v>
      </c>
      <c r="M9" s="14"/>
      <c r="N9" s="14">
        <v>0.15968080912024801</v>
      </c>
      <c r="O9" s="14">
        <v>0.238474516436952</v>
      </c>
      <c r="P9" s="14">
        <v>0.111216295957539</v>
      </c>
      <c r="Q9" s="14">
        <v>0.155637710635738</v>
      </c>
      <c r="R9" s="14"/>
      <c r="S9" s="14">
        <v>0.18562539293529001</v>
      </c>
      <c r="T9" s="14">
        <v>0.11475629906589301</v>
      </c>
      <c r="U9" s="14">
        <v>0.145404302352035</v>
      </c>
      <c r="V9" s="14">
        <v>0.15295171326562601</v>
      </c>
      <c r="W9" s="14">
        <v>0.192427165719429</v>
      </c>
      <c r="X9" s="14">
        <v>0.16039897795785901</v>
      </c>
      <c r="Y9" s="14">
        <v>0.27560824434546499</v>
      </c>
      <c r="Z9" s="14">
        <v>0</v>
      </c>
      <c r="AA9" s="14">
        <v>0.27908441976957199</v>
      </c>
      <c r="AB9" s="14">
        <v>0.120458854239368</v>
      </c>
      <c r="AC9" s="14">
        <v>8.9220747406962606E-2</v>
      </c>
      <c r="AD9" s="14">
        <v>0.13614294482064801</v>
      </c>
      <c r="AE9" s="14"/>
      <c r="AF9" s="14">
        <v>0.20078810583270801</v>
      </c>
      <c r="AG9" s="14">
        <v>0.13871067161693501</v>
      </c>
      <c r="AH9" s="14">
        <v>0.19638843350558599</v>
      </c>
      <c r="AI9" s="14"/>
      <c r="AJ9" s="14" t="s">
        <v>79</v>
      </c>
      <c r="AK9" s="14" t="s">
        <v>79</v>
      </c>
      <c r="AL9" s="14" t="s">
        <v>79</v>
      </c>
      <c r="AM9" s="14" t="s">
        <v>79</v>
      </c>
      <c r="AN9" s="14" t="s">
        <v>79</v>
      </c>
      <c r="AO9" s="14"/>
      <c r="AP9" s="14">
        <v>0.13038855794274901</v>
      </c>
      <c r="AQ9" s="14">
        <v>0.164385123859559</v>
      </c>
      <c r="AR9" s="14">
        <v>0.13954511285432999</v>
      </c>
      <c r="AS9" s="14"/>
      <c r="AT9" s="14">
        <v>0.17415583582041799</v>
      </c>
      <c r="AU9" s="14">
        <v>0.12522407131018701</v>
      </c>
      <c r="AV9" s="14">
        <v>0.199183612242604</v>
      </c>
      <c r="AW9" s="14">
        <v>0.15210679043297901</v>
      </c>
      <c r="AX9" s="14">
        <v>0.18303105006124001</v>
      </c>
    </row>
    <row r="10" spans="2:50" ht="45" x14ac:dyDescent="0.25">
      <c r="B10" s="15" t="s">
        <v>387</v>
      </c>
      <c r="C10" s="14">
        <v>0.54991198064345104</v>
      </c>
      <c r="D10" s="14">
        <v>0.52996255521900504</v>
      </c>
      <c r="E10" s="14">
        <v>0.57188684824049396</v>
      </c>
      <c r="F10" s="14"/>
      <c r="G10" s="14">
        <v>0.51090363908825798</v>
      </c>
      <c r="H10" s="14">
        <v>0.63033682209414899</v>
      </c>
      <c r="I10" s="14">
        <v>0.46616584934783201</v>
      </c>
      <c r="J10" s="14">
        <v>0.57586940760174699</v>
      </c>
      <c r="K10" s="14">
        <v>0.54133561183460099</v>
      </c>
      <c r="L10" s="14">
        <v>0.55067214058330605</v>
      </c>
      <c r="M10" s="14"/>
      <c r="N10" s="14">
        <v>0.61301224471650395</v>
      </c>
      <c r="O10" s="14">
        <v>0.53401619771360598</v>
      </c>
      <c r="P10" s="14">
        <v>0.597280457378632</v>
      </c>
      <c r="Q10" s="14">
        <v>0.461499726624163</v>
      </c>
      <c r="R10" s="14"/>
      <c r="S10" s="14">
        <v>0.61328144353646696</v>
      </c>
      <c r="T10" s="14">
        <v>0.57109245701340405</v>
      </c>
      <c r="U10" s="14">
        <v>0.42199329429314297</v>
      </c>
      <c r="V10" s="14">
        <v>0.52132298979177005</v>
      </c>
      <c r="W10" s="14">
        <v>0.64538785480896299</v>
      </c>
      <c r="X10" s="14">
        <v>0.55323947507640003</v>
      </c>
      <c r="Y10" s="14">
        <v>0.49545304151008102</v>
      </c>
      <c r="Z10" s="14">
        <v>0.50866474915614801</v>
      </c>
      <c r="AA10" s="14">
        <v>0.38558754988055099</v>
      </c>
      <c r="AB10" s="14">
        <v>0.70779101586552295</v>
      </c>
      <c r="AC10" s="14">
        <v>0.59000423287743298</v>
      </c>
      <c r="AD10" s="14">
        <v>0.40470531189043901</v>
      </c>
      <c r="AE10" s="14"/>
      <c r="AF10" s="14">
        <v>0.52136789398574201</v>
      </c>
      <c r="AG10" s="14">
        <v>0.60308899354736201</v>
      </c>
      <c r="AH10" s="14">
        <v>0.48430332253145902</v>
      </c>
      <c r="AI10" s="14"/>
      <c r="AJ10" s="14" t="s">
        <v>79</v>
      </c>
      <c r="AK10" s="14" t="s">
        <v>79</v>
      </c>
      <c r="AL10" s="14" t="s">
        <v>79</v>
      </c>
      <c r="AM10" s="14" t="s">
        <v>79</v>
      </c>
      <c r="AN10" s="14" t="s">
        <v>79</v>
      </c>
      <c r="AO10" s="14"/>
      <c r="AP10" s="14">
        <v>0.62799330760705796</v>
      </c>
      <c r="AQ10" s="14">
        <v>0.53420803213352197</v>
      </c>
      <c r="AR10" s="14">
        <v>0.62434204278296002</v>
      </c>
      <c r="AS10" s="14"/>
      <c r="AT10" s="14">
        <v>0.57198980873313998</v>
      </c>
      <c r="AU10" s="14">
        <v>0.53016830516675895</v>
      </c>
      <c r="AV10" s="14">
        <v>0.54018888959654199</v>
      </c>
      <c r="AW10" s="14">
        <v>0.62427771993451098</v>
      </c>
      <c r="AX10" s="14">
        <v>0.67041489641579599</v>
      </c>
    </row>
    <row r="11" spans="2:50" ht="45" x14ac:dyDescent="0.25">
      <c r="B11" s="15" t="s">
        <v>388</v>
      </c>
      <c r="C11" s="14">
        <v>0.171886070079496</v>
      </c>
      <c r="D11" s="14">
        <v>0.191096978926278</v>
      </c>
      <c r="E11" s="14">
        <v>0.14862170025647101</v>
      </c>
      <c r="F11" s="14"/>
      <c r="G11" s="14">
        <v>0.17155686891226099</v>
      </c>
      <c r="H11" s="14">
        <v>0.15078484054282301</v>
      </c>
      <c r="I11" s="14">
        <v>0.21272131393347499</v>
      </c>
      <c r="J11" s="14">
        <v>0.13983873229905699</v>
      </c>
      <c r="K11" s="14">
        <v>0.16727881090925001</v>
      </c>
      <c r="L11" s="14">
        <v>0.192150477559935</v>
      </c>
      <c r="M11" s="14"/>
      <c r="N11" s="14">
        <v>0.15931748688855499</v>
      </c>
      <c r="O11" s="14">
        <v>0.173258965743085</v>
      </c>
      <c r="P11" s="14">
        <v>0.176613638202369</v>
      </c>
      <c r="Q11" s="14">
        <v>0.176573727995639</v>
      </c>
      <c r="R11" s="14"/>
      <c r="S11" s="14">
        <v>7.9063766325096596E-2</v>
      </c>
      <c r="T11" s="14">
        <v>0.215892460899759</v>
      </c>
      <c r="U11" s="14">
        <v>0.21033497548930999</v>
      </c>
      <c r="V11" s="14">
        <v>0.241524478801595</v>
      </c>
      <c r="W11" s="14">
        <v>0.113379545595962</v>
      </c>
      <c r="X11" s="14">
        <v>0.26303033017361899</v>
      </c>
      <c r="Y11" s="14">
        <v>0.151088198835059</v>
      </c>
      <c r="Z11" s="14">
        <v>0.16023126679008101</v>
      </c>
      <c r="AA11" s="14">
        <v>0.204697899977971</v>
      </c>
      <c r="AB11" s="14">
        <v>9.8910875773323706E-2</v>
      </c>
      <c r="AC11" s="14">
        <v>0.149847836207427</v>
      </c>
      <c r="AD11" s="14">
        <v>0.35342499671310001</v>
      </c>
      <c r="AE11" s="14"/>
      <c r="AF11" s="14">
        <v>0.159198394278976</v>
      </c>
      <c r="AG11" s="14">
        <v>0.15216009947297299</v>
      </c>
      <c r="AH11" s="14">
        <v>0.20893364082324201</v>
      </c>
      <c r="AI11" s="14"/>
      <c r="AJ11" s="14" t="s">
        <v>79</v>
      </c>
      <c r="AK11" s="14" t="s">
        <v>79</v>
      </c>
      <c r="AL11" s="14" t="s">
        <v>79</v>
      </c>
      <c r="AM11" s="14" t="s">
        <v>79</v>
      </c>
      <c r="AN11" s="14" t="s">
        <v>79</v>
      </c>
      <c r="AO11" s="14"/>
      <c r="AP11" s="14">
        <v>0.16406737837938201</v>
      </c>
      <c r="AQ11" s="14">
        <v>0.208192624497686</v>
      </c>
      <c r="AR11" s="14">
        <v>0.21410142153785999</v>
      </c>
      <c r="AS11" s="14"/>
      <c r="AT11" s="14">
        <v>0.10118954027895199</v>
      </c>
      <c r="AU11" s="14">
        <v>0.20701065459456899</v>
      </c>
      <c r="AV11" s="14">
        <v>0.20212656918063299</v>
      </c>
      <c r="AW11" s="14">
        <v>0.15580754063871599</v>
      </c>
      <c r="AX11" s="14">
        <v>0.146554053522964</v>
      </c>
    </row>
    <row r="12" spans="2:50" x14ac:dyDescent="0.25">
      <c r="B12" s="15" t="s">
        <v>70</v>
      </c>
      <c r="C12" s="23">
        <v>0.10788128446022199</v>
      </c>
      <c r="D12" s="23">
        <v>0.10095062020814</v>
      </c>
      <c r="E12" s="23">
        <v>0.11492981443202301</v>
      </c>
      <c r="F12" s="23"/>
      <c r="G12" s="23">
        <v>8.0146004047239899E-2</v>
      </c>
      <c r="H12" s="23">
        <v>7.7404328690725194E-2</v>
      </c>
      <c r="I12" s="23">
        <v>0.13069661014557901</v>
      </c>
      <c r="J12" s="23">
        <v>0.13368733013452799</v>
      </c>
      <c r="K12" s="23">
        <v>9.2964170554845196E-2</v>
      </c>
      <c r="L12" s="23">
        <v>0.121992363961584</v>
      </c>
      <c r="M12" s="23"/>
      <c r="N12" s="23">
        <v>6.7989459274692896E-2</v>
      </c>
      <c r="O12" s="23">
        <v>5.4250320106358003E-2</v>
      </c>
      <c r="P12" s="23">
        <v>0.11488960846146</v>
      </c>
      <c r="Q12" s="23">
        <v>0.20628883474446</v>
      </c>
      <c r="R12" s="23"/>
      <c r="S12" s="23">
        <v>0.122029397203147</v>
      </c>
      <c r="T12" s="23">
        <v>9.8258783020943805E-2</v>
      </c>
      <c r="U12" s="23">
        <v>0.22226742786551201</v>
      </c>
      <c r="V12" s="23">
        <v>8.4200818141008799E-2</v>
      </c>
      <c r="W12" s="23">
        <v>4.8805433875646002E-2</v>
      </c>
      <c r="X12" s="23">
        <v>2.3331216792121801E-2</v>
      </c>
      <c r="Y12" s="23">
        <v>7.7850515309394797E-2</v>
      </c>
      <c r="Z12" s="23">
        <v>0.33110398405377101</v>
      </c>
      <c r="AA12" s="23">
        <v>0.13063013037190499</v>
      </c>
      <c r="AB12" s="23">
        <v>7.2839254121784894E-2</v>
      </c>
      <c r="AC12" s="23">
        <v>0.17092718350817701</v>
      </c>
      <c r="AD12" s="23">
        <v>0.10572674657581201</v>
      </c>
      <c r="AE12" s="23"/>
      <c r="AF12" s="23">
        <v>0.118645605902574</v>
      </c>
      <c r="AG12" s="23">
        <v>0.10604023536273</v>
      </c>
      <c r="AH12" s="23">
        <v>0.11037460313971301</v>
      </c>
      <c r="AI12" s="23"/>
      <c r="AJ12" s="23" t="s">
        <v>79</v>
      </c>
      <c r="AK12" s="23" t="s">
        <v>79</v>
      </c>
      <c r="AL12" s="23" t="s">
        <v>79</v>
      </c>
      <c r="AM12" s="23" t="s">
        <v>79</v>
      </c>
      <c r="AN12" s="23" t="s">
        <v>79</v>
      </c>
      <c r="AO12" s="23"/>
      <c r="AP12" s="23">
        <v>7.75507560708108E-2</v>
      </c>
      <c r="AQ12" s="23">
        <v>9.3214219509232393E-2</v>
      </c>
      <c r="AR12" s="23">
        <v>2.2011422824850201E-2</v>
      </c>
      <c r="AS12" s="23"/>
      <c r="AT12" s="23">
        <v>0.152664815167489</v>
      </c>
      <c r="AU12" s="23">
        <v>0.137596968928486</v>
      </c>
      <c r="AV12" s="23">
        <v>5.8500928980221398E-2</v>
      </c>
      <c r="AW12" s="23">
        <v>6.7807948993794304E-2</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525</v>
      </c>
      <c r="D7" s="10">
        <v>252</v>
      </c>
      <c r="E7" s="10">
        <v>272</v>
      </c>
      <c r="F7" s="10"/>
      <c r="G7" s="10">
        <v>58</v>
      </c>
      <c r="H7" s="10">
        <v>96</v>
      </c>
      <c r="I7" s="10">
        <v>72</v>
      </c>
      <c r="J7" s="10">
        <v>77</v>
      </c>
      <c r="K7" s="10">
        <v>93</v>
      </c>
      <c r="L7" s="10">
        <v>129</v>
      </c>
      <c r="M7" s="10"/>
      <c r="N7" s="10">
        <v>153</v>
      </c>
      <c r="O7" s="10">
        <v>140</v>
      </c>
      <c r="P7" s="10">
        <v>108</v>
      </c>
      <c r="Q7" s="10">
        <v>124</v>
      </c>
      <c r="R7" s="10"/>
      <c r="S7" s="10">
        <v>65</v>
      </c>
      <c r="T7" s="10">
        <v>70</v>
      </c>
      <c r="U7" s="10">
        <v>41</v>
      </c>
      <c r="V7" s="10">
        <v>55</v>
      </c>
      <c r="W7" s="10">
        <v>30</v>
      </c>
      <c r="X7" s="10">
        <v>48</v>
      </c>
      <c r="Y7" s="10">
        <v>48</v>
      </c>
      <c r="Z7" s="10">
        <v>21</v>
      </c>
      <c r="AA7" s="10">
        <v>75</v>
      </c>
      <c r="AB7" s="10">
        <v>40</v>
      </c>
      <c r="AC7" s="10">
        <v>23</v>
      </c>
      <c r="AD7" s="10">
        <v>9</v>
      </c>
      <c r="AE7" s="10"/>
      <c r="AF7" s="10">
        <v>189</v>
      </c>
      <c r="AG7" s="10">
        <v>228</v>
      </c>
      <c r="AH7" s="10">
        <v>65</v>
      </c>
      <c r="AI7" s="10"/>
      <c r="AJ7" s="10" t="s">
        <v>78</v>
      </c>
      <c r="AK7" s="10" t="s">
        <v>78</v>
      </c>
      <c r="AL7" s="10" t="s">
        <v>78</v>
      </c>
      <c r="AM7" s="10" t="s">
        <v>78</v>
      </c>
      <c r="AN7" s="10" t="s">
        <v>78</v>
      </c>
      <c r="AO7" s="10"/>
      <c r="AP7" s="10">
        <v>125</v>
      </c>
      <c r="AQ7" s="10">
        <v>178</v>
      </c>
      <c r="AR7" s="10">
        <v>49</v>
      </c>
      <c r="AS7" s="10"/>
      <c r="AT7" s="10">
        <v>128</v>
      </c>
      <c r="AU7" s="10">
        <v>125</v>
      </c>
      <c r="AV7" s="10">
        <v>136</v>
      </c>
      <c r="AW7" s="10">
        <v>57</v>
      </c>
      <c r="AX7" s="10">
        <v>10</v>
      </c>
    </row>
    <row r="8" spans="2:50" ht="30" customHeight="1" x14ac:dyDescent="0.25">
      <c r="B8" s="11" t="s">
        <v>19</v>
      </c>
      <c r="C8" s="11">
        <v>523</v>
      </c>
      <c r="D8" s="11">
        <v>255</v>
      </c>
      <c r="E8" s="11">
        <v>267</v>
      </c>
      <c r="F8" s="11"/>
      <c r="G8" s="11">
        <v>68</v>
      </c>
      <c r="H8" s="11">
        <v>95</v>
      </c>
      <c r="I8" s="11">
        <v>93</v>
      </c>
      <c r="J8" s="11">
        <v>78</v>
      </c>
      <c r="K8" s="11">
        <v>76</v>
      </c>
      <c r="L8" s="11">
        <v>114</v>
      </c>
      <c r="M8" s="11"/>
      <c r="N8" s="11">
        <v>144</v>
      </c>
      <c r="O8" s="11">
        <v>129</v>
      </c>
      <c r="P8" s="11">
        <v>120</v>
      </c>
      <c r="Q8" s="11">
        <v>130</v>
      </c>
      <c r="R8" s="11"/>
      <c r="S8" s="11">
        <v>69</v>
      </c>
      <c r="T8" s="11">
        <v>65</v>
      </c>
      <c r="U8" s="11">
        <v>40</v>
      </c>
      <c r="V8" s="11">
        <v>49</v>
      </c>
      <c r="W8" s="11">
        <v>29</v>
      </c>
      <c r="X8" s="11">
        <v>56</v>
      </c>
      <c r="Y8" s="11">
        <v>44</v>
      </c>
      <c r="Z8" s="11">
        <v>20</v>
      </c>
      <c r="AA8" s="11">
        <v>69</v>
      </c>
      <c r="AB8" s="11">
        <v>40</v>
      </c>
      <c r="AC8" s="11">
        <v>27</v>
      </c>
      <c r="AD8" s="11">
        <v>15</v>
      </c>
      <c r="AE8" s="11"/>
      <c r="AF8" s="11">
        <v>180</v>
      </c>
      <c r="AG8" s="11">
        <v>221</v>
      </c>
      <c r="AH8" s="11">
        <v>74</v>
      </c>
      <c r="AI8" s="11"/>
      <c r="AJ8" s="11" t="s">
        <v>78</v>
      </c>
      <c r="AK8" s="11" t="s">
        <v>78</v>
      </c>
      <c r="AL8" s="11" t="s">
        <v>78</v>
      </c>
      <c r="AM8" s="11" t="s">
        <v>78</v>
      </c>
      <c r="AN8" s="11" t="s">
        <v>78</v>
      </c>
      <c r="AO8" s="11"/>
      <c r="AP8" s="11">
        <v>117</v>
      </c>
      <c r="AQ8" s="11">
        <v>182</v>
      </c>
      <c r="AR8" s="11">
        <v>48</v>
      </c>
      <c r="AS8" s="11"/>
      <c r="AT8" s="11">
        <v>121</v>
      </c>
      <c r="AU8" s="11">
        <v>129</v>
      </c>
      <c r="AV8" s="11">
        <v>140</v>
      </c>
      <c r="AW8" s="11">
        <v>56</v>
      </c>
      <c r="AX8" s="11">
        <v>10</v>
      </c>
    </row>
    <row r="9" spans="2:50" ht="45" x14ac:dyDescent="0.25">
      <c r="B9" s="15" t="s">
        <v>386</v>
      </c>
      <c r="C9" s="14">
        <v>0.29510543400449402</v>
      </c>
      <c r="D9" s="14">
        <v>0.30764849603704902</v>
      </c>
      <c r="E9" s="14">
        <v>0.27839681486499301</v>
      </c>
      <c r="F9" s="14"/>
      <c r="G9" s="14">
        <v>0.23967702309372499</v>
      </c>
      <c r="H9" s="14">
        <v>0.25942657149484299</v>
      </c>
      <c r="I9" s="14">
        <v>0.29179598678012297</v>
      </c>
      <c r="J9" s="14">
        <v>0.29996794088464002</v>
      </c>
      <c r="K9" s="14">
        <v>0.29676345834398998</v>
      </c>
      <c r="L9" s="14">
        <v>0.35607908780342801</v>
      </c>
      <c r="M9" s="14"/>
      <c r="N9" s="14">
        <v>0.29878900220570698</v>
      </c>
      <c r="O9" s="14">
        <v>0.274690897735621</v>
      </c>
      <c r="P9" s="14">
        <v>0.32412642584367901</v>
      </c>
      <c r="Q9" s="14">
        <v>0.28446254873050703</v>
      </c>
      <c r="R9" s="14"/>
      <c r="S9" s="14">
        <v>0.24286205046967099</v>
      </c>
      <c r="T9" s="14">
        <v>0.32012939120150702</v>
      </c>
      <c r="U9" s="14">
        <v>0.40057803001951903</v>
      </c>
      <c r="V9" s="14">
        <v>0.28995035916203099</v>
      </c>
      <c r="W9" s="14">
        <v>0.28228483360176398</v>
      </c>
      <c r="X9" s="14">
        <v>0.23001326189004501</v>
      </c>
      <c r="Y9" s="14">
        <v>0.34620638945649002</v>
      </c>
      <c r="Z9" s="14">
        <v>0.19143059923309899</v>
      </c>
      <c r="AA9" s="14">
        <v>0.31181526951454702</v>
      </c>
      <c r="AB9" s="14">
        <v>0.29273976097906002</v>
      </c>
      <c r="AC9" s="14">
        <v>0.30563953110590097</v>
      </c>
      <c r="AD9" s="14">
        <v>0.33159755810828001</v>
      </c>
      <c r="AE9" s="14"/>
      <c r="AF9" s="14">
        <v>0.32663635127623503</v>
      </c>
      <c r="AG9" s="14">
        <v>0.24689692029711</v>
      </c>
      <c r="AH9" s="14">
        <v>0.40695037505107101</v>
      </c>
      <c r="AI9" s="14"/>
      <c r="AJ9" s="14" t="s">
        <v>79</v>
      </c>
      <c r="AK9" s="14" t="s">
        <v>79</v>
      </c>
      <c r="AL9" s="14" t="s">
        <v>79</v>
      </c>
      <c r="AM9" s="14" t="s">
        <v>79</v>
      </c>
      <c r="AN9" s="14" t="s">
        <v>79</v>
      </c>
      <c r="AO9" s="14"/>
      <c r="AP9" s="14">
        <v>0.33297064017313699</v>
      </c>
      <c r="AQ9" s="14">
        <v>0.28202748487718399</v>
      </c>
      <c r="AR9" s="14">
        <v>0.312597857362374</v>
      </c>
      <c r="AS9" s="14"/>
      <c r="AT9" s="14">
        <v>0.31086653777860201</v>
      </c>
      <c r="AU9" s="14">
        <v>0.31887220539432998</v>
      </c>
      <c r="AV9" s="14">
        <v>0.31055846166545498</v>
      </c>
      <c r="AW9" s="14">
        <v>0.21301498372971001</v>
      </c>
      <c r="AX9" s="14">
        <v>0.110857220802256</v>
      </c>
    </row>
    <row r="10" spans="2:50" ht="45" x14ac:dyDescent="0.25">
      <c r="B10" s="15" t="s">
        <v>387</v>
      </c>
      <c r="C10" s="14">
        <v>0.4885655941516</v>
      </c>
      <c r="D10" s="14">
        <v>0.50572248878136605</v>
      </c>
      <c r="E10" s="14">
        <v>0.47544284342445498</v>
      </c>
      <c r="F10" s="14"/>
      <c r="G10" s="14">
        <v>0.50534359526874595</v>
      </c>
      <c r="H10" s="14">
        <v>0.54214270695517996</v>
      </c>
      <c r="I10" s="14">
        <v>0.46175907374841402</v>
      </c>
      <c r="J10" s="14">
        <v>0.57149429151534104</v>
      </c>
      <c r="K10" s="14">
        <v>0.44646073072250703</v>
      </c>
      <c r="L10" s="14">
        <v>0.42734516517653898</v>
      </c>
      <c r="M10" s="14"/>
      <c r="N10" s="14">
        <v>0.54094680633672798</v>
      </c>
      <c r="O10" s="14">
        <v>0.55562420170436899</v>
      </c>
      <c r="P10" s="14">
        <v>0.46503862918470101</v>
      </c>
      <c r="Q10" s="14">
        <v>0.385899160795666</v>
      </c>
      <c r="R10" s="14"/>
      <c r="S10" s="14">
        <v>0.49790016272555299</v>
      </c>
      <c r="T10" s="14">
        <v>0.50931400846617303</v>
      </c>
      <c r="U10" s="14">
        <v>0.50476955244283706</v>
      </c>
      <c r="V10" s="14">
        <v>0.495256685345975</v>
      </c>
      <c r="W10" s="14">
        <v>0.33781720097807999</v>
      </c>
      <c r="X10" s="14">
        <v>0.53593786024740597</v>
      </c>
      <c r="Y10" s="14">
        <v>0.51412537655375601</v>
      </c>
      <c r="Z10" s="14">
        <v>0.49255136131509802</v>
      </c>
      <c r="AA10" s="14">
        <v>0.45764852733966799</v>
      </c>
      <c r="AB10" s="14">
        <v>0.57518791008945802</v>
      </c>
      <c r="AC10" s="14">
        <v>0.43746792505768001</v>
      </c>
      <c r="AD10" s="14">
        <v>0.339019193844527</v>
      </c>
      <c r="AE10" s="14"/>
      <c r="AF10" s="14">
        <v>0.44880317525360203</v>
      </c>
      <c r="AG10" s="14">
        <v>0.56570101018463403</v>
      </c>
      <c r="AH10" s="14">
        <v>0.35121712555380002</v>
      </c>
      <c r="AI10" s="14"/>
      <c r="AJ10" s="14" t="s">
        <v>79</v>
      </c>
      <c r="AK10" s="14" t="s">
        <v>79</v>
      </c>
      <c r="AL10" s="14" t="s">
        <v>79</v>
      </c>
      <c r="AM10" s="14" t="s">
        <v>79</v>
      </c>
      <c r="AN10" s="14" t="s">
        <v>79</v>
      </c>
      <c r="AO10" s="14"/>
      <c r="AP10" s="14">
        <v>0.49347625202401602</v>
      </c>
      <c r="AQ10" s="14">
        <v>0.55702450112683999</v>
      </c>
      <c r="AR10" s="14">
        <v>0.53696449734421103</v>
      </c>
      <c r="AS10" s="14"/>
      <c r="AT10" s="14">
        <v>0.451783333560899</v>
      </c>
      <c r="AU10" s="14">
        <v>0.46971545652698499</v>
      </c>
      <c r="AV10" s="14">
        <v>0.50316673789482902</v>
      </c>
      <c r="AW10" s="14">
        <v>0.49838024113413398</v>
      </c>
      <c r="AX10" s="14">
        <v>0.78422005094700498</v>
      </c>
    </row>
    <row r="11" spans="2:50" ht="45" x14ac:dyDescent="0.25">
      <c r="B11" s="15" t="s">
        <v>388</v>
      </c>
      <c r="C11" s="14">
        <v>7.2309317655239999E-2</v>
      </c>
      <c r="D11" s="14">
        <v>7.2852392992234394E-2</v>
      </c>
      <c r="E11" s="14">
        <v>7.2274738311341499E-2</v>
      </c>
      <c r="F11" s="14"/>
      <c r="G11" s="14">
        <v>0.104901352627966</v>
      </c>
      <c r="H11" s="14">
        <v>6.0101982016199602E-2</v>
      </c>
      <c r="I11" s="14">
        <v>6.7813884798489807E-2</v>
      </c>
      <c r="J11" s="14">
        <v>3.7483311650561499E-2</v>
      </c>
      <c r="K11" s="14">
        <v>8.7171883987488596E-2</v>
      </c>
      <c r="L11" s="14">
        <v>8.0567203793734707E-2</v>
      </c>
      <c r="M11" s="14"/>
      <c r="N11" s="14">
        <v>7.6357960645567796E-2</v>
      </c>
      <c r="O11" s="14">
        <v>7.9972291206190094E-2</v>
      </c>
      <c r="P11" s="14">
        <v>6.2960874678491194E-2</v>
      </c>
      <c r="Q11" s="14">
        <v>6.8866607296903401E-2</v>
      </c>
      <c r="R11" s="14"/>
      <c r="S11" s="14">
        <v>0.14010351476838001</v>
      </c>
      <c r="T11" s="14">
        <v>5.4263027793966599E-2</v>
      </c>
      <c r="U11" s="14">
        <v>2.7650955658439301E-2</v>
      </c>
      <c r="V11" s="14">
        <v>6.0449064640721098E-2</v>
      </c>
      <c r="W11" s="14">
        <v>0.19666439741014699</v>
      </c>
      <c r="X11" s="14">
        <v>0</v>
      </c>
      <c r="Y11" s="14">
        <v>4.1587291524138599E-2</v>
      </c>
      <c r="Z11" s="14">
        <v>8.6131595527950397E-2</v>
      </c>
      <c r="AA11" s="14">
        <v>7.0696824092132404E-2</v>
      </c>
      <c r="AB11" s="14">
        <v>4.1545473965225801E-2</v>
      </c>
      <c r="AC11" s="14">
        <v>0.117462788229606</v>
      </c>
      <c r="AD11" s="14">
        <v>0.102473991702881</v>
      </c>
      <c r="AE11" s="14"/>
      <c r="AF11" s="14">
        <v>7.2490182413096196E-2</v>
      </c>
      <c r="AG11" s="14">
        <v>7.0930749708285404E-2</v>
      </c>
      <c r="AH11" s="14">
        <v>6.1221850379102702E-2</v>
      </c>
      <c r="AI11" s="14"/>
      <c r="AJ11" s="14" t="s">
        <v>79</v>
      </c>
      <c r="AK11" s="14" t="s">
        <v>79</v>
      </c>
      <c r="AL11" s="14" t="s">
        <v>79</v>
      </c>
      <c r="AM11" s="14" t="s">
        <v>79</v>
      </c>
      <c r="AN11" s="14" t="s">
        <v>79</v>
      </c>
      <c r="AO11" s="14"/>
      <c r="AP11" s="14">
        <v>9.6547610421412702E-2</v>
      </c>
      <c r="AQ11" s="14">
        <v>4.5820445992603903E-2</v>
      </c>
      <c r="AR11" s="14">
        <v>0.110605257833297</v>
      </c>
      <c r="AS11" s="14"/>
      <c r="AT11" s="14">
        <v>6.6160372929471301E-2</v>
      </c>
      <c r="AU11" s="14">
        <v>4.3973597157648502E-2</v>
      </c>
      <c r="AV11" s="14">
        <v>8.1588482036068499E-2</v>
      </c>
      <c r="AW11" s="14">
        <v>0.16243411977334399</v>
      </c>
      <c r="AX11" s="14">
        <v>0</v>
      </c>
    </row>
    <row r="12" spans="2:50" x14ac:dyDescent="0.25">
      <c r="B12" s="15" t="s">
        <v>70</v>
      </c>
      <c r="C12" s="23">
        <v>0.144019654188667</v>
      </c>
      <c r="D12" s="23">
        <v>0.11377662218935</v>
      </c>
      <c r="E12" s="23">
        <v>0.17388560339921</v>
      </c>
      <c r="F12" s="23"/>
      <c r="G12" s="23">
        <v>0.15007802900956199</v>
      </c>
      <c r="H12" s="23">
        <v>0.138328739533778</v>
      </c>
      <c r="I12" s="23">
        <v>0.17863105467297399</v>
      </c>
      <c r="J12" s="23">
        <v>9.1054455949458393E-2</v>
      </c>
      <c r="K12" s="23">
        <v>0.16960392694601401</v>
      </c>
      <c r="L12" s="23">
        <v>0.13600854322629899</v>
      </c>
      <c r="M12" s="23"/>
      <c r="N12" s="23">
        <v>8.3906230811997898E-2</v>
      </c>
      <c r="O12" s="23">
        <v>8.9712609353820597E-2</v>
      </c>
      <c r="P12" s="23">
        <v>0.14787407029312899</v>
      </c>
      <c r="Q12" s="23">
        <v>0.26077168317692401</v>
      </c>
      <c r="R12" s="23"/>
      <c r="S12" s="23">
        <v>0.119134272036396</v>
      </c>
      <c r="T12" s="23">
        <v>0.116293572538354</v>
      </c>
      <c r="U12" s="23">
        <v>6.7001461879204499E-2</v>
      </c>
      <c r="V12" s="23">
        <v>0.15434389085127201</v>
      </c>
      <c r="W12" s="23">
        <v>0.18323356801000901</v>
      </c>
      <c r="X12" s="23">
        <v>0.23404887786254999</v>
      </c>
      <c r="Y12" s="23">
        <v>9.8080942465614704E-2</v>
      </c>
      <c r="Z12" s="23">
        <v>0.22988644392385299</v>
      </c>
      <c r="AA12" s="23">
        <v>0.159839379053652</v>
      </c>
      <c r="AB12" s="23">
        <v>9.0526854966256606E-2</v>
      </c>
      <c r="AC12" s="23">
        <v>0.13942975560681301</v>
      </c>
      <c r="AD12" s="23">
        <v>0.226909256344312</v>
      </c>
      <c r="AE12" s="23"/>
      <c r="AF12" s="23">
        <v>0.15207029105706599</v>
      </c>
      <c r="AG12" s="23">
        <v>0.11647131980997</v>
      </c>
      <c r="AH12" s="23">
        <v>0.180610649016026</v>
      </c>
      <c r="AI12" s="23"/>
      <c r="AJ12" s="23" t="s">
        <v>79</v>
      </c>
      <c r="AK12" s="23" t="s">
        <v>79</v>
      </c>
      <c r="AL12" s="23" t="s">
        <v>79</v>
      </c>
      <c r="AM12" s="23" t="s">
        <v>79</v>
      </c>
      <c r="AN12" s="23" t="s">
        <v>79</v>
      </c>
      <c r="AO12" s="23"/>
      <c r="AP12" s="23">
        <v>7.7005497381433793E-2</v>
      </c>
      <c r="AQ12" s="23">
        <v>0.115127568003372</v>
      </c>
      <c r="AR12" s="23">
        <v>3.9832387460119002E-2</v>
      </c>
      <c r="AS12" s="23"/>
      <c r="AT12" s="23">
        <v>0.17118975573102799</v>
      </c>
      <c r="AU12" s="23">
        <v>0.167438740921037</v>
      </c>
      <c r="AV12" s="23">
        <v>0.10468631840364701</v>
      </c>
      <c r="AW12" s="23">
        <v>0.12617065536281299</v>
      </c>
      <c r="AX12" s="23">
        <v>0.10492272825073901</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509</v>
      </c>
      <c r="D7" s="10">
        <v>224</v>
      </c>
      <c r="E7" s="10">
        <v>284</v>
      </c>
      <c r="F7" s="10"/>
      <c r="G7" s="10">
        <v>68</v>
      </c>
      <c r="H7" s="10">
        <v>74</v>
      </c>
      <c r="I7" s="10">
        <v>71</v>
      </c>
      <c r="J7" s="10">
        <v>79</v>
      </c>
      <c r="K7" s="10">
        <v>88</v>
      </c>
      <c r="L7" s="10">
        <v>129</v>
      </c>
      <c r="M7" s="10"/>
      <c r="N7" s="10">
        <v>137</v>
      </c>
      <c r="O7" s="10">
        <v>144</v>
      </c>
      <c r="P7" s="10">
        <v>98</v>
      </c>
      <c r="Q7" s="10">
        <v>130</v>
      </c>
      <c r="R7" s="10"/>
      <c r="S7" s="10">
        <v>62</v>
      </c>
      <c r="T7" s="10">
        <v>78</v>
      </c>
      <c r="U7" s="10">
        <v>51</v>
      </c>
      <c r="V7" s="10">
        <v>48</v>
      </c>
      <c r="W7" s="10">
        <v>44</v>
      </c>
      <c r="X7" s="10">
        <v>31</v>
      </c>
      <c r="Y7" s="10">
        <v>34</v>
      </c>
      <c r="Z7" s="10">
        <v>25</v>
      </c>
      <c r="AA7" s="10">
        <v>63</v>
      </c>
      <c r="AB7" s="10">
        <v>40</v>
      </c>
      <c r="AC7" s="10">
        <v>24</v>
      </c>
      <c r="AD7" s="10">
        <v>9</v>
      </c>
      <c r="AE7" s="10"/>
      <c r="AF7" s="10">
        <v>203</v>
      </c>
      <c r="AG7" s="10">
        <v>205</v>
      </c>
      <c r="AH7" s="10">
        <v>53</v>
      </c>
      <c r="AI7" s="10"/>
      <c r="AJ7" s="10" t="s">
        <v>78</v>
      </c>
      <c r="AK7" s="10" t="s">
        <v>78</v>
      </c>
      <c r="AL7" s="10" t="s">
        <v>78</v>
      </c>
      <c r="AM7" s="10" t="s">
        <v>78</v>
      </c>
      <c r="AN7" s="10" t="s">
        <v>78</v>
      </c>
      <c r="AO7" s="10"/>
      <c r="AP7" s="10">
        <v>128</v>
      </c>
      <c r="AQ7" s="10">
        <v>180</v>
      </c>
      <c r="AR7" s="10">
        <v>39</v>
      </c>
      <c r="AS7" s="10"/>
      <c r="AT7" s="10">
        <v>130</v>
      </c>
      <c r="AU7" s="10">
        <v>111</v>
      </c>
      <c r="AV7" s="10">
        <v>140</v>
      </c>
      <c r="AW7" s="10">
        <v>37</v>
      </c>
      <c r="AX7" s="10">
        <v>4</v>
      </c>
    </row>
    <row r="8" spans="2:50" ht="30" customHeight="1" x14ac:dyDescent="0.25">
      <c r="B8" s="11" t="s">
        <v>19</v>
      </c>
      <c r="C8" s="11">
        <v>508</v>
      </c>
      <c r="D8" s="11">
        <v>234</v>
      </c>
      <c r="E8" s="11">
        <v>272</v>
      </c>
      <c r="F8" s="11"/>
      <c r="G8" s="11">
        <v>78</v>
      </c>
      <c r="H8" s="11">
        <v>73</v>
      </c>
      <c r="I8" s="11">
        <v>92</v>
      </c>
      <c r="J8" s="11">
        <v>81</v>
      </c>
      <c r="K8" s="11">
        <v>72</v>
      </c>
      <c r="L8" s="11">
        <v>113</v>
      </c>
      <c r="M8" s="11"/>
      <c r="N8" s="11">
        <v>130</v>
      </c>
      <c r="O8" s="11">
        <v>134</v>
      </c>
      <c r="P8" s="11">
        <v>108</v>
      </c>
      <c r="Q8" s="11">
        <v>135</v>
      </c>
      <c r="R8" s="11"/>
      <c r="S8" s="11">
        <v>63</v>
      </c>
      <c r="T8" s="11">
        <v>71</v>
      </c>
      <c r="U8" s="11">
        <v>52</v>
      </c>
      <c r="V8" s="11">
        <v>42</v>
      </c>
      <c r="W8" s="11">
        <v>41</v>
      </c>
      <c r="X8" s="11">
        <v>38</v>
      </c>
      <c r="Y8" s="11">
        <v>31</v>
      </c>
      <c r="Z8" s="11">
        <v>25</v>
      </c>
      <c r="AA8" s="11">
        <v>58</v>
      </c>
      <c r="AB8" s="11">
        <v>43</v>
      </c>
      <c r="AC8" s="11">
        <v>31</v>
      </c>
      <c r="AD8" s="11">
        <v>13</v>
      </c>
      <c r="AE8" s="11"/>
      <c r="AF8" s="11">
        <v>196</v>
      </c>
      <c r="AG8" s="11">
        <v>201</v>
      </c>
      <c r="AH8" s="11">
        <v>56</v>
      </c>
      <c r="AI8" s="11"/>
      <c r="AJ8" s="11" t="s">
        <v>78</v>
      </c>
      <c r="AK8" s="11" t="s">
        <v>78</v>
      </c>
      <c r="AL8" s="11" t="s">
        <v>78</v>
      </c>
      <c r="AM8" s="11" t="s">
        <v>78</v>
      </c>
      <c r="AN8" s="11" t="s">
        <v>78</v>
      </c>
      <c r="AO8" s="11"/>
      <c r="AP8" s="11">
        <v>121</v>
      </c>
      <c r="AQ8" s="11">
        <v>185</v>
      </c>
      <c r="AR8" s="11">
        <v>39</v>
      </c>
      <c r="AS8" s="11"/>
      <c r="AT8" s="11">
        <v>129</v>
      </c>
      <c r="AU8" s="11">
        <v>113</v>
      </c>
      <c r="AV8" s="11">
        <v>140</v>
      </c>
      <c r="AW8" s="11">
        <v>36</v>
      </c>
      <c r="AX8" s="11">
        <v>4</v>
      </c>
    </row>
    <row r="9" spans="2:50" ht="45" x14ac:dyDescent="0.25">
      <c r="B9" s="15" t="s">
        <v>386</v>
      </c>
      <c r="C9" s="14">
        <v>0.42949959083124001</v>
      </c>
      <c r="D9" s="14">
        <v>0.42762199830376402</v>
      </c>
      <c r="E9" s="14">
        <v>0.42880071800727598</v>
      </c>
      <c r="F9" s="14"/>
      <c r="G9" s="14">
        <v>0.423658290420317</v>
      </c>
      <c r="H9" s="14">
        <v>0.39150056386773402</v>
      </c>
      <c r="I9" s="14">
        <v>0.31754870798853602</v>
      </c>
      <c r="J9" s="14">
        <v>0.439417048706775</v>
      </c>
      <c r="K9" s="14">
        <v>0.54418908387040898</v>
      </c>
      <c r="L9" s="14">
        <v>0.46911095790993002</v>
      </c>
      <c r="M9" s="14"/>
      <c r="N9" s="14">
        <v>0.40163256812507397</v>
      </c>
      <c r="O9" s="14">
        <v>0.46871137137664498</v>
      </c>
      <c r="P9" s="14">
        <v>0.41439564814007701</v>
      </c>
      <c r="Q9" s="14">
        <v>0.42973691507835698</v>
      </c>
      <c r="R9" s="14"/>
      <c r="S9" s="14">
        <v>0.28691793797044002</v>
      </c>
      <c r="T9" s="14">
        <v>0.417431053719168</v>
      </c>
      <c r="U9" s="14">
        <v>0.45647821240888597</v>
      </c>
      <c r="V9" s="14">
        <v>0.437710625062181</v>
      </c>
      <c r="W9" s="14">
        <v>0.57367763973240604</v>
      </c>
      <c r="X9" s="14">
        <v>0.42212328616434203</v>
      </c>
      <c r="Y9" s="14">
        <v>0.42641049662799801</v>
      </c>
      <c r="Z9" s="14">
        <v>0.51358732258456996</v>
      </c>
      <c r="AA9" s="14">
        <v>0.45840201531234298</v>
      </c>
      <c r="AB9" s="14">
        <v>0.45221993394197801</v>
      </c>
      <c r="AC9" s="14">
        <v>0.43529109075029798</v>
      </c>
      <c r="AD9" s="14">
        <v>0.25181495273217103</v>
      </c>
      <c r="AE9" s="14"/>
      <c r="AF9" s="14">
        <v>0.49636205857160398</v>
      </c>
      <c r="AG9" s="14">
        <v>0.378962763481695</v>
      </c>
      <c r="AH9" s="14">
        <v>0.401031890569849</v>
      </c>
      <c r="AI9" s="14"/>
      <c r="AJ9" s="14" t="s">
        <v>79</v>
      </c>
      <c r="AK9" s="14" t="s">
        <v>79</v>
      </c>
      <c r="AL9" s="14" t="s">
        <v>79</v>
      </c>
      <c r="AM9" s="14" t="s">
        <v>79</v>
      </c>
      <c r="AN9" s="14" t="s">
        <v>79</v>
      </c>
      <c r="AO9" s="14"/>
      <c r="AP9" s="14">
        <v>0.42973789614782198</v>
      </c>
      <c r="AQ9" s="14">
        <v>0.444366935390065</v>
      </c>
      <c r="AR9" s="14">
        <v>0.336839594740312</v>
      </c>
      <c r="AS9" s="14"/>
      <c r="AT9" s="14">
        <v>0.44640183608261302</v>
      </c>
      <c r="AU9" s="14">
        <v>0.42755175025612202</v>
      </c>
      <c r="AV9" s="14">
        <v>0.41495480378014599</v>
      </c>
      <c r="AW9" s="14">
        <v>0.30655010788062798</v>
      </c>
      <c r="AX9" s="14">
        <v>0</v>
      </c>
    </row>
    <row r="10" spans="2:50" ht="45" x14ac:dyDescent="0.25">
      <c r="B10" s="15" t="s">
        <v>387</v>
      </c>
      <c r="C10" s="14">
        <v>0.35073079474888302</v>
      </c>
      <c r="D10" s="14">
        <v>0.39381278701760097</v>
      </c>
      <c r="E10" s="14">
        <v>0.31507762095724701</v>
      </c>
      <c r="F10" s="14"/>
      <c r="G10" s="14">
        <v>0.36937860791548099</v>
      </c>
      <c r="H10" s="14">
        <v>0.46689364478872197</v>
      </c>
      <c r="I10" s="14">
        <v>0.38947472609386502</v>
      </c>
      <c r="J10" s="14">
        <v>0.37910514688399699</v>
      </c>
      <c r="K10" s="14">
        <v>0.28946977574559302</v>
      </c>
      <c r="L10" s="14">
        <v>0.24985439751939001</v>
      </c>
      <c r="M10" s="14"/>
      <c r="N10" s="14">
        <v>0.41899669054837302</v>
      </c>
      <c r="O10" s="14">
        <v>0.31040717615894198</v>
      </c>
      <c r="P10" s="14">
        <v>0.37891811719454099</v>
      </c>
      <c r="Q10" s="14">
        <v>0.30210337283114003</v>
      </c>
      <c r="R10" s="14"/>
      <c r="S10" s="14">
        <v>0.55203344652234398</v>
      </c>
      <c r="T10" s="14">
        <v>0.32181689385323597</v>
      </c>
      <c r="U10" s="14">
        <v>0.27139827175201398</v>
      </c>
      <c r="V10" s="14">
        <v>0.28663238920643203</v>
      </c>
      <c r="W10" s="14">
        <v>0.28704736354336802</v>
      </c>
      <c r="X10" s="14">
        <v>0.380752077419382</v>
      </c>
      <c r="Y10" s="14">
        <v>0.334839057155709</v>
      </c>
      <c r="Z10" s="14">
        <v>0.36408672393723401</v>
      </c>
      <c r="AA10" s="14">
        <v>0.243475208081537</v>
      </c>
      <c r="AB10" s="14">
        <v>0.412481993024232</v>
      </c>
      <c r="AC10" s="14">
        <v>0.421920065757941</v>
      </c>
      <c r="AD10" s="14">
        <v>0.28229140644274198</v>
      </c>
      <c r="AE10" s="14"/>
      <c r="AF10" s="14">
        <v>0.27474244074676202</v>
      </c>
      <c r="AG10" s="14">
        <v>0.42846638743051602</v>
      </c>
      <c r="AH10" s="14">
        <v>0.26214072851922399</v>
      </c>
      <c r="AI10" s="14"/>
      <c r="AJ10" s="14" t="s">
        <v>79</v>
      </c>
      <c r="AK10" s="14" t="s">
        <v>79</v>
      </c>
      <c r="AL10" s="14" t="s">
        <v>79</v>
      </c>
      <c r="AM10" s="14" t="s">
        <v>79</v>
      </c>
      <c r="AN10" s="14" t="s">
        <v>79</v>
      </c>
      <c r="AO10" s="14"/>
      <c r="AP10" s="14">
        <v>0.36357784528431702</v>
      </c>
      <c r="AQ10" s="14">
        <v>0.36467595157979299</v>
      </c>
      <c r="AR10" s="14">
        <v>0.44815077719007801</v>
      </c>
      <c r="AS10" s="14"/>
      <c r="AT10" s="14">
        <v>0.32984206405469102</v>
      </c>
      <c r="AU10" s="14">
        <v>0.29391692148586002</v>
      </c>
      <c r="AV10" s="14">
        <v>0.38823242736500702</v>
      </c>
      <c r="AW10" s="14">
        <v>0.49000267067094599</v>
      </c>
      <c r="AX10" s="14">
        <v>1</v>
      </c>
    </row>
    <row r="11" spans="2:50" ht="45" x14ac:dyDescent="0.25">
      <c r="B11" s="15" t="s">
        <v>388</v>
      </c>
      <c r="C11" s="14">
        <v>4.5586947657192699E-2</v>
      </c>
      <c r="D11" s="14">
        <v>4.0915009868272803E-2</v>
      </c>
      <c r="E11" s="14">
        <v>4.9792563508698998E-2</v>
      </c>
      <c r="F11" s="14"/>
      <c r="G11" s="14">
        <v>6.2820816009443101E-2</v>
      </c>
      <c r="H11" s="14">
        <v>6.4326331996178807E-2</v>
      </c>
      <c r="I11" s="14">
        <v>4.7920309231787701E-2</v>
      </c>
      <c r="J11" s="14">
        <v>3.53966642484684E-2</v>
      </c>
      <c r="K11" s="14">
        <v>2.0435660230723102E-2</v>
      </c>
      <c r="L11" s="14">
        <v>4.29918798755363E-2</v>
      </c>
      <c r="M11" s="14"/>
      <c r="N11" s="14">
        <v>4.8852431752711298E-2</v>
      </c>
      <c r="O11" s="14">
        <v>6.8309468969194903E-2</v>
      </c>
      <c r="P11" s="14">
        <v>1.9176237562211099E-2</v>
      </c>
      <c r="Q11" s="14">
        <v>4.1145001176855003E-2</v>
      </c>
      <c r="R11" s="14"/>
      <c r="S11" s="14">
        <v>1.19740098535409E-2</v>
      </c>
      <c r="T11" s="14">
        <v>7.2992590719948E-2</v>
      </c>
      <c r="U11" s="14">
        <v>6.3233430880951999E-2</v>
      </c>
      <c r="V11" s="14">
        <v>2.2404584021707599E-2</v>
      </c>
      <c r="W11" s="14">
        <v>5.5355679969260503E-2</v>
      </c>
      <c r="X11" s="14">
        <v>5.67950537533876E-2</v>
      </c>
      <c r="Y11" s="14">
        <v>2.33350332334838E-2</v>
      </c>
      <c r="Z11" s="14">
        <v>0</v>
      </c>
      <c r="AA11" s="14">
        <v>0.116869015197908</v>
      </c>
      <c r="AB11" s="14">
        <v>2.56537300040636E-2</v>
      </c>
      <c r="AC11" s="14">
        <v>0</v>
      </c>
      <c r="AD11" s="14">
        <v>0</v>
      </c>
      <c r="AE11" s="14"/>
      <c r="AF11" s="14">
        <v>6.6142199077591807E-2</v>
      </c>
      <c r="AG11" s="14">
        <v>3.00621850587569E-2</v>
      </c>
      <c r="AH11" s="14">
        <v>3.3352875964943102E-2</v>
      </c>
      <c r="AI11" s="14"/>
      <c r="AJ11" s="14" t="s">
        <v>79</v>
      </c>
      <c r="AK11" s="14" t="s">
        <v>79</v>
      </c>
      <c r="AL11" s="14" t="s">
        <v>79</v>
      </c>
      <c r="AM11" s="14" t="s">
        <v>79</v>
      </c>
      <c r="AN11" s="14" t="s">
        <v>79</v>
      </c>
      <c r="AO11" s="14"/>
      <c r="AP11" s="14">
        <v>4.6188143155288401E-2</v>
      </c>
      <c r="AQ11" s="14">
        <v>5.5344935649350398E-2</v>
      </c>
      <c r="AR11" s="14">
        <v>2.4152730923678201E-2</v>
      </c>
      <c r="AS11" s="14"/>
      <c r="AT11" s="14">
        <v>4.8895147853029203E-2</v>
      </c>
      <c r="AU11" s="14">
        <v>2.47466973381174E-2</v>
      </c>
      <c r="AV11" s="14">
        <v>5.7288700534216502E-2</v>
      </c>
      <c r="AW11" s="14">
        <v>6.7065910788551605E-2</v>
      </c>
      <c r="AX11" s="14">
        <v>0</v>
      </c>
    </row>
    <row r="12" spans="2:50" x14ac:dyDescent="0.25">
      <c r="B12" s="15" t="s">
        <v>70</v>
      </c>
      <c r="C12" s="23">
        <v>0.17418266676268401</v>
      </c>
      <c r="D12" s="23">
        <v>0.137650204810362</v>
      </c>
      <c r="E12" s="23">
        <v>0.206329097526777</v>
      </c>
      <c r="F12" s="23"/>
      <c r="G12" s="23">
        <v>0.14414228565475801</v>
      </c>
      <c r="H12" s="23">
        <v>7.7279459347364396E-2</v>
      </c>
      <c r="I12" s="23">
        <v>0.24505625668581099</v>
      </c>
      <c r="J12" s="23">
        <v>0.14608114016075999</v>
      </c>
      <c r="K12" s="23">
        <v>0.14590548015327401</v>
      </c>
      <c r="L12" s="23">
        <v>0.23804276469514399</v>
      </c>
      <c r="M12" s="23"/>
      <c r="N12" s="23">
        <v>0.130518309573842</v>
      </c>
      <c r="O12" s="23">
        <v>0.152571983495218</v>
      </c>
      <c r="P12" s="23">
        <v>0.18750999710317101</v>
      </c>
      <c r="Q12" s="23">
        <v>0.227014710913648</v>
      </c>
      <c r="R12" s="23"/>
      <c r="S12" s="23">
        <v>0.149074605653674</v>
      </c>
      <c r="T12" s="23">
        <v>0.18775946170764801</v>
      </c>
      <c r="U12" s="23">
        <v>0.20889008495814801</v>
      </c>
      <c r="V12" s="23">
        <v>0.25325240170968</v>
      </c>
      <c r="W12" s="23">
        <v>8.3919316754965903E-2</v>
      </c>
      <c r="X12" s="23">
        <v>0.140329582662888</v>
      </c>
      <c r="Y12" s="23">
        <v>0.21541541298281</v>
      </c>
      <c r="Z12" s="23">
        <v>0.122325953478196</v>
      </c>
      <c r="AA12" s="23">
        <v>0.18125376140821201</v>
      </c>
      <c r="AB12" s="23">
        <v>0.109644343029726</v>
      </c>
      <c r="AC12" s="23">
        <v>0.14278884349176099</v>
      </c>
      <c r="AD12" s="23">
        <v>0.465893640825088</v>
      </c>
      <c r="AE12" s="23"/>
      <c r="AF12" s="23">
        <v>0.162753301604042</v>
      </c>
      <c r="AG12" s="23">
        <v>0.162508664029032</v>
      </c>
      <c r="AH12" s="23">
        <v>0.30347450494598399</v>
      </c>
      <c r="AI12" s="23"/>
      <c r="AJ12" s="23" t="s">
        <v>79</v>
      </c>
      <c r="AK12" s="23" t="s">
        <v>79</v>
      </c>
      <c r="AL12" s="23" t="s">
        <v>79</v>
      </c>
      <c r="AM12" s="23" t="s">
        <v>79</v>
      </c>
      <c r="AN12" s="23" t="s">
        <v>79</v>
      </c>
      <c r="AO12" s="23"/>
      <c r="AP12" s="23">
        <v>0.160496115412573</v>
      </c>
      <c r="AQ12" s="23">
        <v>0.13561217738079201</v>
      </c>
      <c r="AR12" s="23">
        <v>0.19085689714593199</v>
      </c>
      <c r="AS12" s="23"/>
      <c r="AT12" s="23">
        <v>0.174860952009667</v>
      </c>
      <c r="AU12" s="23">
        <v>0.253784630919901</v>
      </c>
      <c r="AV12" s="23">
        <v>0.139524068320631</v>
      </c>
      <c r="AW12" s="23">
        <v>0.13638131065987399</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519</v>
      </c>
      <c r="D7" s="10">
        <v>230</v>
      </c>
      <c r="E7" s="10">
        <v>286</v>
      </c>
      <c r="F7" s="10"/>
      <c r="G7" s="10">
        <v>60</v>
      </c>
      <c r="H7" s="10">
        <v>95</v>
      </c>
      <c r="I7" s="10">
        <v>65</v>
      </c>
      <c r="J7" s="10">
        <v>86</v>
      </c>
      <c r="K7" s="10">
        <v>86</v>
      </c>
      <c r="L7" s="10">
        <v>127</v>
      </c>
      <c r="M7" s="10"/>
      <c r="N7" s="10">
        <v>140</v>
      </c>
      <c r="O7" s="10">
        <v>147</v>
      </c>
      <c r="P7" s="10">
        <v>117</v>
      </c>
      <c r="Q7" s="10">
        <v>113</v>
      </c>
      <c r="R7" s="10"/>
      <c r="S7" s="10">
        <v>63</v>
      </c>
      <c r="T7" s="10">
        <v>72</v>
      </c>
      <c r="U7" s="10">
        <v>39</v>
      </c>
      <c r="V7" s="10">
        <v>64</v>
      </c>
      <c r="W7" s="10">
        <v>28</v>
      </c>
      <c r="X7" s="10">
        <v>42</v>
      </c>
      <c r="Y7" s="10">
        <v>41</v>
      </c>
      <c r="Z7" s="10">
        <v>26</v>
      </c>
      <c r="AA7" s="10">
        <v>68</v>
      </c>
      <c r="AB7" s="10">
        <v>42</v>
      </c>
      <c r="AC7" s="10">
        <v>23</v>
      </c>
      <c r="AD7" s="10">
        <v>11</v>
      </c>
      <c r="AE7" s="10"/>
      <c r="AF7" s="10">
        <v>199</v>
      </c>
      <c r="AG7" s="10">
        <v>221</v>
      </c>
      <c r="AH7" s="10">
        <v>62</v>
      </c>
      <c r="AI7" s="10"/>
      <c r="AJ7" s="10" t="s">
        <v>78</v>
      </c>
      <c r="AK7" s="10" t="s">
        <v>78</v>
      </c>
      <c r="AL7" s="10" t="s">
        <v>78</v>
      </c>
      <c r="AM7" s="10" t="s">
        <v>78</v>
      </c>
      <c r="AN7" s="10" t="s">
        <v>78</v>
      </c>
      <c r="AO7" s="10"/>
      <c r="AP7" s="10">
        <v>120</v>
      </c>
      <c r="AQ7" s="10">
        <v>183</v>
      </c>
      <c r="AR7" s="10">
        <v>44</v>
      </c>
      <c r="AS7" s="10"/>
      <c r="AT7" s="10">
        <v>117</v>
      </c>
      <c r="AU7" s="10">
        <v>121</v>
      </c>
      <c r="AV7" s="10">
        <v>145</v>
      </c>
      <c r="AW7" s="10">
        <v>41</v>
      </c>
      <c r="AX7" s="10">
        <v>10</v>
      </c>
    </row>
    <row r="8" spans="2:50" ht="30" customHeight="1" x14ac:dyDescent="0.25">
      <c r="B8" s="11" t="s">
        <v>19</v>
      </c>
      <c r="C8" s="11">
        <v>515</v>
      </c>
      <c r="D8" s="11">
        <v>233</v>
      </c>
      <c r="E8" s="11">
        <v>278</v>
      </c>
      <c r="F8" s="11"/>
      <c r="G8" s="11">
        <v>66</v>
      </c>
      <c r="H8" s="11">
        <v>94</v>
      </c>
      <c r="I8" s="11">
        <v>87</v>
      </c>
      <c r="J8" s="11">
        <v>88</v>
      </c>
      <c r="K8" s="11">
        <v>68</v>
      </c>
      <c r="L8" s="11">
        <v>112</v>
      </c>
      <c r="M8" s="11"/>
      <c r="N8" s="11">
        <v>127</v>
      </c>
      <c r="O8" s="11">
        <v>142</v>
      </c>
      <c r="P8" s="11">
        <v>128</v>
      </c>
      <c r="Q8" s="11">
        <v>116</v>
      </c>
      <c r="R8" s="11"/>
      <c r="S8" s="11">
        <v>65</v>
      </c>
      <c r="T8" s="11">
        <v>65</v>
      </c>
      <c r="U8" s="11">
        <v>37</v>
      </c>
      <c r="V8" s="11">
        <v>56</v>
      </c>
      <c r="W8" s="11">
        <v>25</v>
      </c>
      <c r="X8" s="11">
        <v>50</v>
      </c>
      <c r="Y8" s="11">
        <v>37</v>
      </c>
      <c r="Z8" s="11">
        <v>26</v>
      </c>
      <c r="AA8" s="11">
        <v>61</v>
      </c>
      <c r="AB8" s="11">
        <v>45</v>
      </c>
      <c r="AC8" s="11">
        <v>26</v>
      </c>
      <c r="AD8" s="11">
        <v>22</v>
      </c>
      <c r="AE8" s="11"/>
      <c r="AF8" s="11">
        <v>191</v>
      </c>
      <c r="AG8" s="11">
        <v>219</v>
      </c>
      <c r="AH8" s="11">
        <v>67</v>
      </c>
      <c r="AI8" s="11"/>
      <c r="AJ8" s="11" t="s">
        <v>78</v>
      </c>
      <c r="AK8" s="11" t="s">
        <v>78</v>
      </c>
      <c r="AL8" s="11" t="s">
        <v>78</v>
      </c>
      <c r="AM8" s="11" t="s">
        <v>78</v>
      </c>
      <c r="AN8" s="11" t="s">
        <v>78</v>
      </c>
      <c r="AO8" s="11"/>
      <c r="AP8" s="11">
        <v>113</v>
      </c>
      <c r="AQ8" s="11">
        <v>186</v>
      </c>
      <c r="AR8" s="11">
        <v>43</v>
      </c>
      <c r="AS8" s="11"/>
      <c r="AT8" s="11">
        <v>114</v>
      </c>
      <c r="AU8" s="11">
        <v>123</v>
      </c>
      <c r="AV8" s="11">
        <v>146</v>
      </c>
      <c r="AW8" s="11">
        <v>42</v>
      </c>
      <c r="AX8" s="11">
        <v>8</v>
      </c>
    </row>
    <row r="9" spans="2:50" ht="45" x14ac:dyDescent="0.25">
      <c r="B9" s="15" t="s">
        <v>386</v>
      </c>
      <c r="C9" s="14">
        <v>0.132168189296622</v>
      </c>
      <c r="D9" s="14">
        <v>0.12505381588658199</v>
      </c>
      <c r="E9" s="14">
        <v>0.13333560148544199</v>
      </c>
      <c r="F9" s="14"/>
      <c r="G9" s="14">
        <v>0.122816194300684</v>
      </c>
      <c r="H9" s="14">
        <v>0.147359331323206</v>
      </c>
      <c r="I9" s="14">
        <v>0.117789897717446</v>
      </c>
      <c r="J9" s="14">
        <v>0.194127049316973</v>
      </c>
      <c r="K9" s="14">
        <v>0.109670559075879</v>
      </c>
      <c r="L9" s="14">
        <v>0.10122169808848699</v>
      </c>
      <c r="M9" s="14"/>
      <c r="N9" s="14">
        <v>0.128125133762447</v>
      </c>
      <c r="O9" s="14">
        <v>0.119082535364203</v>
      </c>
      <c r="P9" s="14">
        <v>0.15574662005105699</v>
      </c>
      <c r="Q9" s="14">
        <v>0.129329821067386</v>
      </c>
      <c r="R9" s="14"/>
      <c r="S9" s="14">
        <v>0.19118930282909499</v>
      </c>
      <c r="T9" s="14">
        <v>0.13004698229337899</v>
      </c>
      <c r="U9" s="14">
        <v>9.3461956625724596E-2</v>
      </c>
      <c r="V9" s="14">
        <v>0.101881283447464</v>
      </c>
      <c r="W9" s="14">
        <v>0.122995913868382</v>
      </c>
      <c r="X9" s="14">
        <v>0.117956502362215</v>
      </c>
      <c r="Y9" s="14">
        <v>0.17775206863548701</v>
      </c>
      <c r="Z9" s="14">
        <v>0.17810674196731499</v>
      </c>
      <c r="AA9" s="14">
        <v>0.13602954152949301</v>
      </c>
      <c r="AB9" s="14">
        <v>6.3599757165602303E-2</v>
      </c>
      <c r="AC9" s="14">
        <v>0.184470285634037</v>
      </c>
      <c r="AD9" s="14">
        <v>8.2518610971393902E-2</v>
      </c>
      <c r="AE9" s="14"/>
      <c r="AF9" s="14">
        <v>0.150947648033671</v>
      </c>
      <c r="AG9" s="14">
        <v>9.9035522943314497E-2</v>
      </c>
      <c r="AH9" s="14">
        <v>0.193193830382762</v>
      </c>
      <c r="AI9" s="14"/>
      <c r="AJ9" s="14" t="s">
        <v>79</v>
      </c>
      <c r="AK9" s="14" t="s">
        <v>79</v>
      </c>
      <c r="AL9" s="14" t="s">
        <v>79</v>
      </c>
      <c r="AM9" s="14" t="s">
        <v>79</v>
      </c>
      <c r="AN9" s="14" t="s">
        <v>79</v>
      </c>
      <c r="AO9" s="14"/>
      <c r="AP9" s="14">
        <v>0.11395709332620101</v>
      </c>
      <c r="AQ9" s="14">
        <v>0.120094966019828</v>
      </c>
      <c r="AR9" s="14">
        <v>0.13839709013433801</v>
      </c>
      <c r="AS9" s="14"/>
      <c r="AT9" s="14">
        <v>0.166501050341058</v>
      </c>
      <c r="AU9" s="14">
        <v>0.15761365811228101</v>
      </c>
      <c r="AV9" s="14">
        <v>0.100187612279017</v>
      </c>
      <c r="AW9" s="14">
        <v>7.3258379223815007E-2</v>
      </c>
      <c r="AX9" s="14">
        <v>0.181540557238175</v>
      </c>
    </row>
    <row r="10" spans="2:50" ht="45" x14ac:dyDescent="0.25">
      <c r="B10" s="15" t="s">
        <v>387</v>
      </c>
      <c r="C10" s="14">
        <v>0.48307880539234699</v>
      </c>
      <c r="D10" s="14">
        <v>0.49433985264553998</v>
      </c>
      <c r="E10" s="14">
        <v>0.47957014215190902</v>
      </c>
      <c r="F10" s="14"/>
      <c r="G10" s="14">
        <v>0.40937362043744202</v>
      </c>
      <c r="H10" s="14">
        <v>0.48357043185920701</v>
      </c>
      <c r="I10" s="14">
        <v>0.56958136679981997</v>
      </c>
      <c r="J10" s="14">
        <v>0.50071246382898804</v>
      </c>
      <c r="K10" s="14">
        <v>0.56054765808933205</v>
      </c>
      <c r="L10" s="14">
        <v>0.39803884759225899</v>
      </c>
      <c r="M10" s="14"/>
      <c r="N10" s="14">
        <v>0.52666205395701404</v>
      </c>
      <c r="O10" s="14">
        <v>0.45435579903698597</v>
      </c>
      <c r="P10" s="14">
        <v>0.48758518601786399</v>
      </c>
      <c r="Q10" s="14">
        <v>0.46325377175434501</v>
      </c>
      <c r="R10" s="14"/>
      <c r="S10" s="14">
        <v>0.397746598785441</v>
      </c>
      <c r="T10" s="14">
        <v>0.45189428068140403</v>
      </c>
      <c r="U10" s="14">
        <v>0.680099760918629</v>
      </c>
      <c r="V10" s="14">
        <v>0.47701086795421699</v>
      </c>
      <c r="W10" s="14">
        <v>0.350661908133994</v>
      </c>
      <c r="X10" s="14">
        <v>0.55671596305458204</v>
      </c>
      <c r="Y10" s="14">
        <v>0.55823440727321005</v>
      </c>
      <c r="Z10" s="14">
        <v>0.43495568081522901</v>
      </c>
      <c r="AA10" s="14">
        <v>0.471907834779276</v>
      </c>
      <c r="AB10" s="14">
        <v>0.42358274739868401</v>
      </c>
      <c r="AC10" s="14">
        <v>0.36562262013389002</v>
      </c>
      <c r="AD10" s="14">
        <v>0.71708039806091795</v>
      </c>
      <c r="AE10" s="14"/>
      <c r="AF10" s="14">
        <v>0.45558107741361098</v>
      </c>
      <c r="AG10" s="14">
        <v>0.54662573133068604</v>
      </c>
      <c r="AH10" s="14">
        <v>0.38179444306330601</v>
      </c>
      <c r="AI10" s="14"/>
      <c r="AJ10" s="14" t="s">
        <v>79</v>
      </c>
      <c r="AK10" s="14" t="s">
        <v>79</v>
      </c>
      <c r="AL10" s="14" t="s">
        <v>79</v>
      </c>
      <c r="AM10" s="14" t="s">
        <v>79</v>
      </c>
      <c r="AN10" s="14" t="s">
        <v>79</v>
      </c>
      <c r="AO10" s="14"/>
      <c r="AP10" s="14">
        <v>0.449144429570349</v>
      </c>
      <c r="AQ10" s="14">
        <v>0.52545106004505904</v>
      </c>
      <c r="AR10" s="14">
        <v>0.47290331649306799</v>
      </c>
      <c r="AS10" s="14"/>
      <c r="AT10" s="14">
        <v>0.39387000596841798</v>
      </c>
      <c r="AU10" s="14">
        <v>0.56521586415602598</v>
      </c>
      <c r="AV10" s="14">
        <v>0.50932884025170799</v>
      </c>
      <c r="AW10" s="14">
        <v>0.44471171632092399</v>
      </c>
      <c r="AX10" s="14">
        <v>0.30857031644066801</v>
      </c>
    </row>
    <row r="11" spans="2:50" ht="45" x14ac:dyDescent="0.25">
      <c r="B11" s="15" t="s">
        <v>388</v>
      </c>
      <c r="C11" s="14">
        <v>0.29034686574303797</v>
      </c>
      <c r="D11" s="14">
        <v>0.28888209665439102</v>
      </c>
      <c r="E11" s="14">
        <v>0.28927860436443498</v>
      </c>
      <c r="F11" s="14"/>
      <c r="G11" s="14">
        <v>0.41175070646610901</v>
      </c>
      <c r="H11" s="14">
        <v>0.27245263788074903</v>
      </c>
      <c r="I11" s="14">
        <v>0.193255292019505</v>
      </c>
      <c r="J11" s="14">
        <v>0.21691339563563899</v>
      </c>
      <c r="K11" s="14">
        <v>0.271016134361863</v>
      </c>
      <c r="L11" s="14">
        <v>0.37840983303401299</v>
      </c>
      <c r="M11" s="14"/>
      <c r="N11" s="14">
        <v>0.30825569805909298</v>
      </c>
      <c r="O11" s="14">
        <v>0.30094963141120901</v>
      </c>
      <c r="P11" s="14">
        <v>0.22485862960459399</v>
      </c>
      <c r="Q11" s="14">
        <v>0.32767062548869302</v>
      </c>
      <c r="R11" s="14"/>
      <c r="S11" s="14">
        <v>0.37012182125472298</v>
      </c>
      <c r="T11" s="14">
        <v>0.268392250383237</v>
      </c>
      <c r="U11" s="14">
        <v>0.10546126387044399</v>
      </c>
      <c r="V11" s="14">
        <v>0.30495706774881198</v>
      </c>
      <c r="W11" s="14">
        <v>0.40155542227560098</v>
      </c>
      <c r="X11" s="14">
        <v>0.236386716666345</v>
      </c>
      <c r="Y11" s="14">
        <v>0.24210963590232501</v>
      </c>
      <c r="Z11" s="14">
        <v>0.34171778153918703</v>
      </c>
      <c r="AA11" s="14">
        <v>0.26931080994948298</v>
      </c>
      <c r="AB11" s="14">
        <v>0.45327356490255799</v>
      </c>
      <c r="AC11" s="14">
        <v>0.23769774871485899</v>
      </c>
      <c r="AD11" s="14">
        <v>0.20040099096768799</v>
      </c>
      <c r="AE11" s="14"/>
      <c r="AF11" s="14">
        <v>0.28397930185626702</v>
      </c>
      <c r="AG11" s="14">
        <v>0.28921820025162098</v>
      </c>
      <c r="AH11" s="14">
        <v>0.25764906396225901</v>
      </c>
      <c r="AI11" s="14"/>
      <c r="AJ11" s="14" t="s">
        <v>79</v>
      </c>
      <c r="AK11" s="14" t="s">
        <v>79</v>
      </c>
      <c r="AL11" s="14" t="s">
        <v>79</v>
      </c>
      <c r="AM11" s="14" t="s">
        <v>79</v>
      </c>
      <c r="AN11" s="14" t="s">
        <v>79</v>
      </c>
      <c r="AO11" s="14"/>
      <c r="AP11" s="14">
        <v>0.38087137711693703</v>
      </c>
      <c r="AQ11" s="14">
        <v>0.29841038066758702</v>
      </c>
      <c r="AR11" s="14">
        <v>0.38869959337259402</v>
      </c>
      <c r="AS11" s="14"/>
      <c r="AT11" s="14">
        <v>0.31677416640019401</v>
      </c>
      <c r="AU11" s="14">
        <v>0.20753666367946</v>
      </c>
      <c r="AV11" s="14">
        <v>0.3477321047202</v>
      </c>
      <c r="AW11" s="14">
        <v>0.41406257421755099</v>
      </c>
      <c r="AX11" s="14">
        <v>0.50988912632115602</v>
      </c>
    </row>
    <row r="12" spans="2:50" x14ac:dyDescent="0.25">
      <c r="B12" s="15" t="s">
        <v>70</v>
      </c>
      <c r="C12" s="23">
        <v>9.4406139567992306E-2</v>
      </c>
      <c r="D12" s="23">
        <v>9.1724234813487598E-2</v>
      </c>
      <c r="E12" s="23">
        <v>9.7815651998214001E-2</v>
      </c>
      <c r="F12" s="23"/>
      <c r="G12" s="23">
        <v>5.60594787957647E-2</v>
      </c>
      <c r="H12" s="23">
        <v>9.6617598936838203E-2</v>
      </c>
      <c r="I12" s="23">
        <v>0.11937344346323001</v>
      </c>
      <c r="J12" s="23">
        <v>8.8247091218399798E-2</v>
      </c>
      <c r="K12" s="23">
        <v>5.8765648472925501E-2</v>
      </c>
      <c r="L12" s="23">
        <v>0.12232962128524</v>
      </c>
      <c r="M12" s="23"/>
      <c r="N12" s="23">
        <v>3.6957114221445903E-2</v>
      </c>
      <c r="O12" s="23">
        <v>0.125612034187602</v>
      </c>
      <c r="P12" s="23">
        <v>0.131809564326486</v>
      </c>
      <c r="Q12" s="23">
        <v>7.9745781689576495E-2</v>
      </c>
      <c r="R12" s="23"/>
      <c r="S12" s="23">
        <v>4.0942277130740098E-2</v>
      </c>
      <c r="T12" s="23">
        <v>0.14966648664198001</v>
      </c>
      <c r="U12" s="23">
        <v>0.120977018585202</v>
      </c>
      <c r="V12" s="23">
        <v>0.116150780849507</v>
      </c>
      <c r="W12" s="23">
        <v>0.124786755722023</v>
      </c>
      <c r="X12" s="23">
        <v>8.8940817916858303E-2</v>
      </c>
      <c r="Y12" s="23">
        <v>2.1903888188977701E-2</v>
      </c>
      <c r="Z12" s="23">
        <v>4.52197956782684E-2</v>
      </c>
      <c r="AA12" s="23">
        <v>0.122751813741748</v>
      </c>
      <c r="AB12" s="23">
        <v>5.9543930533155598E-2</v>
      </c>
      <c r="AC12" s="23">
        <v>0.21220934551721399</v>
      </c>
      <c r="AD12" s="23">
        <v>0</v>
      </c>
      <c r="AE12" s="23"/>
      <c r="AF12" s="23">
        <v>0.109491972696451</v>
      </c>
      <c r="AG12" s="23">
        <v>6.5120545474379204E-2</v>
      </c>
      <c r="AH12" s="23">
        <v>0.16736266259167301</v>
      </c>
      <c r="AI12" s="23"/>
      <c r="AJ12" s="23" t="s">
        <v>79</v>
      </c>
      <c r="AK12" s="23" t="s">
        <v>79</v>
      </c>
      <c r="AL12" s="23" t="s">
        <v>79</v>
      </c>
      <c r="AM12" s="23" t="s">
        <v>79</v>
      </c>
      <c r="AN12" s="23" t="s">
        <v>79</v>
      </c>
      <c r="AO12" s="23"/>
      <c r="AP12" s="23">
        <v>5.6027099986512799E-2</v>
      </c>
      <c r="AQ12" s="23">
        <v>5.6043593267525602E-2</v>
      </c>
      <c r="AR12" s="23">
        <v>0</v>
      </c>
      <c r="AS12" s="23"/>
      <c r="AT12" s="23">
        <v>0.12285477729032999</v>
      </c>
      <c r="AU12" s="23">
        <v>6.9633814052232706E-2</v>
      </c>
      <c r="AV12" s="23">
        <v>4.27514427490754E-2</v>
      </c>
      <c r="AW12" s="23">
        <v>6.7967330237709303E-2</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527</v>
      </c>
      <c r="D7" s="10">
        <v>235</v>
      </c>
      <c r="E7" s="10">
        <v>291</v>
      </c>
      <c r="F7" s="10"/>
      <c r="G7" s="10">
        <v>60</v>
      </c>
      <c r="H7" s="10">
        <v>86</v>
      </c>
      <c r="I7" s="10">
        <v>76</v>
      </c>
      <c r="J7" s="10">
        <v>102</v>
      </c>
      <c r="K7" s="10">
        <v>85</v>
      </c>
      <c r="L7" s="10">
        <v>118</v>
      </c>
      <c r="M7" s="10"/>
      <c r="N7" s="10">
        <v>141</v>
      </c>
      <c r="O7" s="10">
        <v>161</v>
      </c>
      <c r="P7" s="10">
        <v>95</v>
      </c>
      <c r="Q7" s="10">
        <v>129</v>
      </c>
      <c r="R7" s="10"/>
      <c r="S7" s="10">
        <v>82</v>
      </c>
      <c r="T7" s="10">
        <v>85</v>
      </c>
      <c r="U7" s="10">
        <v>42</v>
      </c>
      <c r="V7" s="10">
        <v>45</v>
      </c>
      <c r="W7" s="10">
        <v>32</v>
      </c>
      <c r="X7" s="10">
        <v>40</v>
      </c>
      <c r="Y7" s="10">
        <v>51</v>
      </c>
      <c r="Z7" s="10">
        <v>20</v>
      </c>
      <c r="AA7" s="10">
        <v>58</v>
      </c>
      <c r="AB7" s="10">
        <v>39</v>
      </c>
      <c r="AC7" s="10">
        <v>26</v>
      </c>
      <c r="AD7" s="10">
        <v>7</v>
      </c>
      <c r="AE7" s="10"/>
      <c r="AF7" s="10">
        <v>192</v>
      </c>
      <c r="AG7" s="10">
        <v>227</v>
      </c>
      <c r="AH7" s="10">
        <v>62</v>
      </c>
      <c r="AI7" s="10"/>
      <c r="AJ7" s="10" t="s">
        <v>78</v>
      </c>
      <c r="AK7" s="10" t="s">
        <v>78</v>
      </c>
      <c r="AL7" s="10" t="s">
        <v>78</v>
      </c>
      <c r="AM7" s="10" t="s">
        <v>78</v>
      </c>
      <c r="AN7" s="10" t="s">
        <v>78</v>
      </c>
      <c r="AO7" s="10"/>
      <c r="AP7" s="10">
        <v>126</v>
      </c>
      <c r="AQ7" s="10">
        <v>184</v>
      </c>
      <c r="AR7" s="10">
        <v>38</v>
      </c>
      <c r="AS7" s="10"/>
      <c r="AT7" s="10">
        <v>133</v>
      </c>
      <c r="AU7" s="10">
        <v>115</v>
      </c>
      <c r="AV7" s="10">
        <v>138</v>
      </c>
      <c r="AW7" s="10">
        <v>60</v>
      </c>
      <c r="AX7" s="10">
        <v>4</v>
      </c>
    </row>
    <row r="8" spans="2:50" ht="30" customHeight="1" x14ac:dyDescent="0.25">
      <c r="B8" s="11" t="s">
        <v>19</v>
      </c>
      <c r="C8" s="11">
        <v>526</v>
      </c>
      <c r="D8" s="11">
        <v>247</v>
      </c>
      <c r="E8" s="11">
        <v>278</v>
      </c>
      <c r="F8" s="11"/>
      <c r="G8" s="11">
        <v>70</v>
      </c>
      <c r="H8" s="11">
        <v>84</v>
      </c>
      <c r="I8" s="11">
        <v>96</v>
      </c>
      <c r="J8" s="11">
        <v>103</v>
      </c>
      <c r="K8" s="11">
        <v>68</v>
      </c>
      <c r="L8" s="11">
        <v>105</v>
      </c>
      <c r="M8" s="11"/>
      <c r="N8" s="11">
        <v>137</v>
      </c>
      <c r="O8" s="11">
        <v>152</v>
      </c>
      <c r="P8" s="11">
        <v>102</v>
      </c>
      <c r="Q8" s="11">
        <v>134</v>
      </c>
      <c r="R8" s="11"/>
      <c r="S8" s="11">
        <v>84</v>
      </c>
      <c r="T8" s="11">
        <v>77</v>
      </c>
      <c r="U8" s="11">
        <v>43</v>
      </c>
      <c r="V8" s="11">
        <v>41</v>
      </c>
      <c r="W8" s="11">
        <v>29</v>
      </c>
      <c r="X8" s="11">
        <v>50</v>
      </c>
      <c r="Y8" s="11">
        <v>47</v>
      </c>
      <c r="Z8" s="11">
        <v>19</v>
      </c>
      <c r="AA8" s="11">
        <v>53</v>
      </c>
      <c r="AB8" s="11">
        <v>41</v>
      </c>
      <c r="AC8" s="11">
        <v>32</v>
      </c>
      <c r="AD8" s="11">
        <v>11</v>
      </c>
      <c r="AE8" s="11"/>
      <c r="AF8" s="11">
        <v>185</v>
      </c>
      <c r="AG8" s="11">
        <v>222</v>
      </c>
      <c r="AH8" s="11">
        <v>67</v>
      </c>
      <c r="AI8" s="11"/>
      <c r="AJ8" s="11" t="s">
        <v>78</v>
      </c>
      <c r="AK8" s="11" t="s">
        <v>78</v>
      </c>
      <c r="AL8" s="11" t="s">
        <v>78</v>
      </c>
      <c r="AM8" s="11" t="s">
        <v>78</v>
      </c>
      <c r="AN8" s="11" t="s">
        <v>78</v>
      </c>
      <c r="AO8" s="11"/>
      <c r="AP8" s="11">
        <v>122</v>
      </c>
      <c r="AQ8" s="11">
        <v>187</v>
      </c>
      <c r="AR8" s="11">
        <v>38</v>
      </c>
      <c r="AS8" s="11"/>
      <c r="AT8" s="11">
        <v>133</v>
      </c>
      <c r="AU8" s="11">
        <v>115</v>
      </c>
      <c r="AV8" s="11">
        <v>141</v>
      </c>
      <c r="AW8" s="11">
        <v>60</v>
      </c>
      <c r="AX8" s="11">
        <v>3</v>
      </c>
    </row>
    <row r="9" spans="2:50" ht="45" x14ac:dyDescent="0.25">
      <c r="B9" s="15" t="s">
        <v>386</v>
      </c>
      <c r="C9" s="14">
        <v>0.356388945757245</v>
      </c>
      <c r="D9" s="14">
        <v>0.34956285401737103</v>
      </c>
      <c r="E9" s="14">
        <v>0.36387846011730002</v>
      </c>
      <c r="F9" s="14"/>
      <c r="G9" s="14">
        <v>0.242620977910181</v>
      </c>
      <c r="H9" s="14">
        <v>0.256072984937607</v>
      </c>
      <c r="I9" s="14">
        <v>0.284432543616981</v>
      </c>
      <c r="J9" s="14">
        <v>0.40885449269514601</v>
      </c>
      <c r="K9" s="14">
        <v>0.43362359677594497</v>
      </c>
      <c r="L9" s="14">
        <v>0.47665828741097599</v>
      </c>
      <c r="M9" s="14"/>
      <c r="N9" s="14">
        <v>0.36532713838290898</v>
      </c>
      <c r="O9" s="14">
        <v>0.39452151077932601</v>
      </c>
      <c r="P9" s="14">
        <v>0.35260325290465599</v>
      </c>
      <c r="Q9" s="14">
        <v>0.309570592382518</v>
      </c>
      <c r="R9" s="14"/>
      <c r="S9" s="14">
        <v>0.30050892328095502</v>
      </c>
      <c r="T9" s="14">
        <v>0.47045069903228998</v>
      </c>
      <c r="U9" s="14">
        <v>0.39425648281831399</v>
      </c>
      <c r="V9" s="14">
        <v>0.383778932085867</v>
      </c>
      <c r="W9" s="14">
        <v>0.38011041210461199</v>
      </c>
      <c r="X9" s="14">
        <v>0.20239064310573099</v>
      </c>
      <c r="Y9" s="14">
        <v>0.36418756006935898</v>
      </c>
      <c r="Z9" s="14">
        <v>0.36735679820007699</v>
      </c>
      <c r="AA9" s="14">
        <v>0.238042618267328</v>
      </c>
      <c r="AB9" s="14">
        <v>0.41252446153921901</v>
      </c>
      <c r="AC9" s="14">
        <v>0.39099002286023099</v>
      </c>
      <c r="AD9" s="14">
        <v>0.58127197139424303</v>
      </c>
      <c r="AE9" s="14"/>
      <c r="AF9" s="14">
        <v>0.40610932983132397</v>
      </c>
      <c r="AG9" s="14">
        <v>0.34679190658926301</v>
      </c>
      <c r="AH9" s="14">
        <v>0.296009563693797</v>
      </c>
      <c r="AI9" s="14"/>
      <c r="AJ9" s="14" t="s">
        <v>79</v>
      </c>
      <c r="AK9" s="14" t="s">
        <v>79</v>
      </c>
      <c r="AL9" s="14" t="s">
        <v>79</v>
      </c>
      <c r="AM9" s="14" t="s">
        <v>79</v>
      </c>
      <c r="AN9" s="14" t="s">
        <v>79</v>
      </c>
      <c r="AO9" s="14"/>
      <c r="AP9" s="14">
        <v>0.34429797430910197</v>
      </c>
      <c r="AQ9" s="14">
        <v>0.33519956538493301</v>
      </c>
      <c r="AR9" s="14">
        <v>0.383766486644609</v>
      </c>
      <c r="AS9" s="14"/>
      <c r="AT9" s="14">
        <v>0.37441352685078699</v>
      </c>
      <c r="AU9" s="14">
        <v>0.37293675041371699</v>
      </c>
      <c r="AV9" s="14">
        <v>0.34415638789373698</v>
      </c>
      <c r="AW9" s="14">
        <v>0.357599688012396</v>
      </c>
      <c r="AX9" s="14">
        <v>0.25635095462252799</v>
      </c>
    </row>
    <row r="10" spans="2:50" ht="45" x14ac:dyDescent="0.25">
      <c r="B10" s="15" t="s">
        <v>387</v>
      </c>
      <c r="C10" s="14">
        <v>0.44352768887552202</v>
      </c>
      <c r="D10" s="14">
        <v>0.47294243856100499</v>
      </c>
      <c r="E10" s="14">
        <v>0.41514527828876502</v>
      </c>
      <c r="F10" s="14"/>
      <c r="G10" s="14">
        <v>0.48699511461109801</v>
      </c>
      <c r="H10" s="14">
        <v>0.46591889664823399</v>
      </c>
      <c r="I10" s="14">
        <v>0.56314058104994003</v>
      </c>
      <c r="J10" s="14">
        <v>0.42918687063679201</v>
      </c>
      <c r="K10" s="14">
        <v>0.35277758098230899</v>
      </c>
      <c r="L10" s="14">
        <v>0.36005443679180199</v>
      </c>
      <c r="M10" s="14"/>
      <c r="N10" s="14">
        <v>0.47897161801361599</v>
      </c>
      <c r="O10" s="14">
        <v>0.42200588087487301</v>
      </c>
      <c r="P10" s="14">
        <v>0.43733456292796202</v>
      </c>
      <c r="Q10" s="14">
        <v>0.43263026308695102</v>
      </c>
      <c r="R10" s="14"/>
      <c r="S10" s="14">
        <v>0.47137426734958998</v>
      </c>
      <c r="T10" s="14">
        <v>0.317842664279327</v>
      </c>
      <c r="U10" s="14">
        <v>0.48826016919563198</v>
      </c>
      <c r="V10" s="14">
        <v>0.35959045926540401</v>
      </c>
      <c r="W10" s="14">
        <v>0.33515769996760097</v>
      </c>
      <c r="X10" s="14">
        <v>0.66299863928906499</v>
      </c>
      <c r="Y10" s="14">
        <v>0.47887610294663802</v>
      </c>
      <c r="Z10" s="14">
        <v>0.302870064731801</v>
      </c>
      <c r="AA10" s="14">
        <v>0.51200986393929904</v>
      </c>
      <c r="AB10" s="14">
        <v>0.49130742311398101</v>
      </c>
      <c r="AC10" s="14">
        <v>0.39012993858707901</v>
      </c>
      <c r="AD10" s="14">
        <v>0.27171176471283898</v>
      </c>
      <c r="AE10" s="14"/>
      <c r="AF10" s="14">
        <v>0.422638245024064</v>
      </c>
      <c r="AG10" s="14">
        <v>0.46031786290648102</v>
      </c>
      <c r="AH10" s="14">
        <v>0.45161836739468803</v>
      </c>
      <c r="AI10" s="14"/>
      <c r="AJ10" s="14" t="s">
        <v>79</v>
      </c>
      <c r="AK10" s="14" t="s">
        <v>79</v>
      </c>
      <c r="AL10" s="14" t="s">
        <v>79</v>
      </c>
      <c r="AM10" s="14" t="s">
        <v>79</v>
      </c>
      <c r="AN10" s="14" t="s">
        <v>79</v>
      </c>
      <c r="AO10" s="14"/>
      <c r="AP10" s="14">
        <v>0.48153766658272301</v>
      </c>
      <c r="AQ10" s="14">
        <v>0.48590733305244799</v>
      </c>
      <c r="AR10" s="14">
        <v>0.42199272615641997</v>
      </c>
      <c r="AS10" s="14"/>
      <c r="AT10" s="14">
        <v>0.43656987462400598</v>
      </c>
      <c r="AU10" s="14">
        <v>0.39293560729957</v>
      </c>
      <c r="AV10" s="14">
        <v>0.47310714857415997</v>
      </c>
      <c r="AW10" s="14">
        <v>0.54068830356780295</v>
      </c>
      <c r="AX10" s="14">
        <v>0.223343741485378</v>
      </c>
    </row>
    <row r="11" spans="2:50" ht="45" x14ac:dyDescent="0.25">
      <c r="B11" s="15" t="s">
        <v>388</v>
      </c>
      <c r="C11" s="14">
        <v>9.9535291261082195E-2</v>
      </c>
      <c r="D11" s="14">
        <v>0.120050783877464</v>
      </c>
      <c r="E11" s="14">
        <v>8.16774988300078E-2</v>
      </c>
      <c r="F11" s="14"/>
      <c r="G11" s="14">
        <v>0.183211643788117</v>
      </c>
      <c r="H11" s="14">
        <v>0.11107009976701999</v>
      </c>
      <c r="I11" s="14">
        <v>0.100945177076048</v>
      </c>
      <c r="J11" s="14">
        <v>6.1728563490019803E-2</v>
      </c>
      <c r="K11" s="14">
        <v>0.122024340314552</v>
      </c>
      <c r="L11" s="14">
        <v>5.5567142475151203E-2</v>
      </c>
      <c r="M11" s="14"/>
      <c r="N11" s="14">
        <v>0.116414512302252</v>
      </c>
      <c r="O11" s="14">
        <v>0.102454693577296</v>
      </c>
      <c r="P11" s="14">
        <v>7.8262645302277598E-2</v>
      </c>
      <c r="Q11" s="14">
        <v>9.5942873081467706E-2</v>
      </c>
      <c r="R11" s="14"/>
      <c r="S11" s="14">
        <v>0.13336333335144199</v>
      </c>
      <c r="T11" s="14">
        <v>0.124808687562242</v>
      </c>
      <c r="U11" s="14">
        <v>5.8799531810834499E-2</v>
      </c>
      <c r="V11" s="14">
        <v>0.15695211412968699</v>
      </c>
      <c r="W11" s="14">
        <v>5.93904625054643E-2</v>
      </c>
      <c r="X11" s="14">
        <v>5.0023481974428102E-2</v>
      </c>
      <c r="Y11" s="14">
        <v>9.8816904059428598E-2</v>
      </c>
      <c r="Z11" s="14">
        <v>0.18409744780975201</v>
      </c>
      <c r="AA11" s="14">
        <v>0.10522105708892</v>
      </c>
      <c r="AB11" s="14">
        <v>2.7433339291300301E-2</v>
      </c>
      <c r="AC11" s="14">
        <v>0.113249641953668</v>
      </c>
      <c r="AD11" s="14">
        <v>0</v>
      </c>
      <c r="AE11" s="14"/>
      <c r="AF11" s="14">
        <v>8.1609261516968207E-2</v>
      </c>
      <c r="AG11" s="14">
        <v>0.102033075866373</v>
      </c>
      <c r="AH11" s="14">
        <v>0.10792779032910101</v>
      </c>
      <c r="AI11" s="14"/>
      <c r="AJ11" s="14" t="s">
        <v>79</v>
      </c>
      <c r="AK11" s="14" t="s">
        <v>79</v>
      </c>
      <c r="AL11" s="14" t="s">
        <v>79</v>
      </c>
      <c r="AM11" s="14" t="s">
        <v>79</v>
      </c>
      <c r="AN11" s="14" t="s">
        <v>79</v>
      </c>
      <c r="AO11" s="14"/>
      <c r="AP11" s="14">
        <v>0.103173631048476</v>
      </c>
      <c r="AQ11" s="14">
        <v>0.100879250436705</v>
      </c>
      <c r="AR11" s="14">
        <v>0.14243372907160801</v>
      </c>
      <c r="AS11" s="14"/>
      <c r="AT11" s="14">
        <v>8.1629112100480503E-2</v>
      </c>
      <c r="AU11" s="14">
        <v>8.3868302652489707E-2</v>
      </c>
      <c r="AV11" s="14">
        <v>0.15233586268541</v>
      </c>
      <c r="AW11" s="14">
        <v>7.6028184776385704E-2</v>
      </c>
      <c r="AX11" s="14">
        <v>0.52030530389209395</v>
      </c>
    </row>
    <row r="12" spans="2:50" x14ac:dyDescent="0.25">
      <c r="B12" s="15" t="s">
        <v>70</v>
      </c>
      <c r="C12" s="23">
        <v>0.10054807410615101</v>
      </c>
      <c r="D12" s="23">
        <v>5.74439235441601E-2</v>
      </c>
      <c r="E12" s="23">
        <v>0.139298762763927</v>
      </c>
      <c r="F12" s="23"/>
      <c r="G12" s="23">
        <v>8.7172263690603699E-2</v>
      </c>
      <c r="H12" s="23">
        <v>0.166938018647138</v>
      </c>
      <c r="I12" s="23">
        <v>5.1481698257031E-2</v>
      </c>
      <c r="J12" s="23">
        <v>0.100230073178043</v>
      </c>
      <c r="K12" s="23">
        <v>9.1574481927194695E-2</v>
      </c>
      <c r="L12" s="23">
        <v>0.107720133322071</v>
      </c>
      <c r="M12" s="23"/>
      <c r="N12" s="23">
        <v>3.9286731301222899E-2</v>
      </c>
      <c r="O12" s="23">
        <v>8.10179147685052E-2</v>
      </c>
      <c r="P12" s="23">
        <v>0.13179953886510501</v>
      </c>
      <c r="Q12" s="23">
        <v>0.16185627144906301</v>
      </c>
      <c r="R12" s="23"/>
      <c r="S12" s="23">
        <v>9.4753476018012803E-2</v>
      </c>
      <c r="T12" s="23">
        <v>8.6897949126141197E-2</v>
      </c>
      <c r="U12" s="23">
        <v>5.8683816175219401E-2</v>
      </c>
      <c r="V12" s="23">
        <v>9.9678494519042704E-2</v>
      </c>
      <c r="W12" s="23">
        <v>0.22534142542232299</v>
      </c>
      <c r="X12" s="23">
        <v>8.4587235630775207E-2</v>
      </c>
      <c r="Y12" s="23">
        <v>5.8119432924574499E-2</v>
      </c>
      <c r="Z12" s="23">
        <v>0.14567568925836999</v>
      </c>
      <c r="AA12" s="23">
        <v>0.144726460704452</v>
      </c>
      <c r="AB12" s="23">
        <v>6.8734776055500102E-2</v>
      </c>
      <c r="AC12" s="23">
        <v>0.105630396599022</v>
      </c>
      <c r="AD12" s="23">
        <v>0.147016263892918</v>
      </c>
      <c r="AE12" s="23"/>
      <c r="AF12" s="23">
        <v>8.9643163627644296E-2</v>
      </c>
      <c r="AG12" s="23">
        <v>9.0857154637883297E-2</v>
      </c>
      <c r="AH12" s="23">
        <v>0.14444427858241299</v>
      </c>
      <c r="AI12" s="23"/>
      <c r="AJ12" s="23" t="s">
        <v>79</v>
      </c>
      <c r="AK12" s="23" t="s">
        <v>79</v>
      </c>
      <c r="AL12" s="23" t="s">
        <v>79</v>
      </c>
      <c r="AM12" s="23" t="s">
        <v>79</v>
      </c>
      <c r="AN12" s="23" t="s">
        <v>79</v>
      </c>
      <c r="AO12" s="23"/>
      <c r="AP12" s="23">
        <v>7.0990728059699901E-2</v>
      </c>
      <c r="AQ12" s="23">
        <v>7.8013851125913497E-2</v>
      </c>
      <c r="AR12" s="23">
        <v>5.1807058127363401E-2</v>
      </c>
      <c r="AS12" s="23"/>
      <c r="AT12" s="23">
        <v>0.10738748642472599</v>
      </c>
      <c r="AU12" s="23">
        <v>0.150259339634223</v>
      </c>
      <c r="AV12" s="23">
        <v>3.0400600846693701E-2</v>
      </c>
      <c r="AW12" s="23">
        <v>2.5683823643415399E-2</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534</v>
      </c>
      <c r="D7" s="10">
        <v>264</v>
      </c>
      <c r="E7" s="10">
        <v>269</v>
      </c>
      <c r="F7" s="10"/>
      <c r="G7" s="10">
        <v>71</v>
      </c>
      <c r="H7" s="10">
        <v>100</v>
      </c>
      <c r="I7" s="10">
        <v>51</v>
      </c>
      <c r="J7" s="10">
        <v>95</v>
      </c>
      <c r="K7" s="10">
        <v>96</v>
      </c>
      <c r="L7" s="10">
        <v>121</v>
      </c>
      <c r="M7" s="10"/>
      <c r="N7" s="10">
        <v>143</v>
      </c>
      <c r="O7" s="10">
        <v>149</v>
      </c>
      <c r="P7" s="10">
        <v>113</v>
      </c>
      <c r="Q7" s="10">
        <v>127</v>
      </c>
      <c r="R7" s="10"/>
      <c r="S7" s="10">
        <v>71</v>
      </c>
      <c r="T7" s="10">
        <v>75</v>
      </c>
      <c r="U7" s="10">
        <v>45</v>
      </c>
      <c r="V7" s="10">
        <v>46</v>
      </c>
      <c r="W7" s="10">
        <v>47</v>
      </c>
      <c r="X7" s="10">
        <v>42</v>
      </c>
      <c r="Y7" s="10">
        <v>48</v>
      </c>
      <c r="Z7" s="10">
        <v>24</v>
      </c>
      <c r="AA7" s="10">
        <v>61</v>
      </c>
      <c r="AB7" s="10">
        <v>50</v>
      </c>
      <c r="AC7" s="10">
        <v>18</v>
      </c>
      <c r="AD7" s="10">
        <v>7</v>
      </c>
      <c r="AE7" s="10"/>
      <c r="AF7" s="10">
        <v>200</v>
      </c>
      <c r="AG7" s="10">
        <v>235</v>
      </c>
      <c r="AH7" s="10">
        <v>56</v>
      </c>
      <c r="AI7" s="10"/>
      <c r="AJ7" s="10" t="s">
        <v>78</v>
      </c>
      <c r="AK7" s="10" t="s">
        <v>78</v>
      </c>
      <c r="AL7" s="10" t="s">
        <v>78</v>
      </c>
      <c r="AM7" s="10" t="s">
        <v>78</v>
      </c>
      <c r="AN7" s="10" t="s">
        <v>78</v>
      </c>
      <c r="AO7" s="10"/>
      <c r="AP7" s="10">
        <v>117</v>
      </c>
      <c r="AQ7" s="10">
        <v>208</v>
      </c>
      <c r="AR7" s="10">
        <v>28</v>
      </c>
      <c r="AS7" s="10"/>
      <c r="AT7" s="10">
        <v>134</v>
      </c>
      <c r="AU7" s="10">
        <v>128</v>
      </c>
      <c r="AV7" s="10">
        <v>144</v>
      </c>
      <c r="AW7" s="10">
        <v>45</v>
      </c>
      <c r="AX7" s="10">
        <v>8</v>
      </c>
    </row>
    <row r="8" spans="2:50" ht="30" customHeight="1" x14ac:dyDescent="0.25">
      <c r="B8" s="11" t="s">
        <v>19</v>
      </c>
      <c r="C8" s="11">
        <v>530</v>
      </c>
      <c r="D8" s="11">
        <v>272</v>
      </c>
      <c r="E8" s="11">
        <v>257</v>
      </c>
      <c r="F8" s="11"/>
      <c r="G8" s="11">
        <v>83</v>
      </c>
      <c r="H8" s="11">
        <v>97</v>
      </c>
      <c r="I8" s="11">
        <v>66</v>
      </c>
      <c r="J8" s="11">
        <v>100</v>
      </c>
      <c r="K8" s="11">
        <v>79</v>
      </c>
      <c r="L8" s="11">
        <v>106</v>
      </c>
      <c r="M8" s="11"/>
      <c r="N8" s="11">
        <v>132</v>
      </c>
      <c r="O8" s="11">
        <v>140</v>
      </c>
      <c r="P8" s="11">
        <v>126</v>
      </c>
      <c r="Q8" s="11">
        <v>131</v>
      </c>
      <c r="R8" s="11"/>
      <c r="S8" s="11">
        <v>71</v>
      </c>
      <c r="T8" s="11">
        <v>71</v>
      </c>
      <c r="U8" s="11">
        <v>43</v>
      </c>
      <c r="V8" s="11">
        <v>39</v>
      </c>
      <c r="W8" s="11">
        <v>44</v>
      </c>
      <c r="X8" s="11">
        <v>50</v>
      </c>
      <c r="Y8" s="11">
        <v>44</v>
      </c>
      <c r="Z8" s="11">
        <v>23</v>
      </c>
      <c r="AA8" s="11">
        <v>57</v>
      </c>
      <c r="AB8" s="11">
        <v>54</v>
      </c>
      <c r="AC8" s="11">
        <v>21</v>
      </c>
      <c r="AD8" s="11">
        <v>13</v>
      </c>
      <c r="AE8" s="11"/>
      <c r="AF8" s="11">
        <v>187</v>
      </c>
      <c r="AG8" s="11">
        <v>236</v>
      </c>
      <c r="AH8" s="11">
        <v>59</v>
      </c>
      <c r="AI8" s="11"/>
      <c r="AJ8" s="11" t="s">
        <v>78</v>
      </c>
      <c r="AK8" s="11" t="s">
        <v>78</v>
      </c>
      <c r="AL8" s="11" t="s">
        <v>78</v>
      </c>
      <c r="AM8" s="11" t="s">
        <v>78</v>
      </c>
      <c r="AN8" s="11" t="s">
        <v>78</v>
      </c>
      <c r="AO8" s="11"/>
      <c r="AP8" s="11">
        <v>110</v>
      </c>
      <c r="AQ8" s="11">
        <v>211</v>
      </c>
      <c r="AR8" s="11">
        <v>26</v>
      </c>
      <c r="AS8" s="11"/>
      <c r="AT8" s="11">
        <v>141</v>
      </c>
      <c r="AU8" s="11">
        <v>127</v>
      </c>
      <c r="AV8" s="11">
        <v>142</v>
      </c>
      <c r="AW8" s="11">
        <v>44</v>
      </c>
      <c r="AX8" s="11">
        <v>7</v>
      </c>
    </row>
    <row r="9" spans="2:50" ht="45" x14ac:dyDescent="0.25">
      <c r="B9" s="15" t="s">
        <v>386</v>
      </c>
      <c r="C9" s="14">
        <v>0.50581564205952001</v>
      </c>
      <c r="D9" s="14">
        <v>0.48755568095971002</v>
      </c>
      <c r="E9" s="14">
        <v>0.52659153440087403</v>
      </c>
      <c r="F9" s="14"/>
      <c r="G9" s="14">
        <v>0.46492079323006802</v>
      </c>
      <c r="H9" s="14">
        <v>0.45439755675966498</v>
      </c>
      <c r="I9" s="14">
        <v>0.31439577770487398</v>
      </c>
      <c r="J9" s="14">
        <v>0.57417394393030896</v>
      </c>
      <c r="K9" s="14">
        <v>0.55636772179649197</v>
      </c>
      <c r="L9" s="14">
        <v>0.60170599015910198</v>
      </c>
      <c r="M9" s="14"/>
      <c r="N9" s="14">
        <v>0.57413965130752598</v>
      </c>
      <c r="O9" s="14">
        <v>0.52604158187153205</v>
      </c>
      <c r="P9" s="14">
        <v>0.43488126989270598</v>
      </c>
      <c r="Q9" s="14">
        <v>0.48970415736526202</v>
      </c>
      <c r="R9" s="14"/>
      <c r="S9" s="14">
        <v>0.44744864700509701</v>
      </c>
      <c r="T9" s="14">
        <v>0.47691661374376698</v>
      </c>
      <c r="U9" s="14">
        <v>0.59424447859731899</v>
      </c>
      <c r="V9" s="14">
        <v>0.55979030665376095</v>
      </c>
      <c r="W9" s="14">
        <v>0.53433632284482302</v>
      </c>
      <c r="X9" s="14">
        <v>0.551450408629512</v>
      </c>
      <c r="Y9" s="14">
        <v>0.48508041104356803</v>
      </c>
      <c r="Z9" s="14">
        <v>0.495756894728484</v>
      </c>
      <c r="AA9" s="14">
        <v>0.474722201667233</v>
      </c>
      <c r="AB9" s="14">
        <v>0.486616496439994</v>
      </c>
      <c r="AC9" s="14">
        <v>0.49515343603652101</v>
      </c>
      <c r="AD9" s="14">
        <v>0.577910088171258</v>
      </c>
      <c r="AE9" s="14"/>
      <c r="AF9" s="14">
        <v>0.51014550577072304</v>
      </c>
      <c r="AG9" s="14">
        <v>0.494295217928853</v>
      </c>
      <c r="AH9" s="14">
        <v>0.51398177152690705</v>
      </c>
      <c r="AI9" s="14"/>
      <c r="AJ9" s="14" t="s">
        <v>79</v>
      </c>
      <c r="AK9" s="14" t="s">
        <v>79</v>
      </c>
      <c r="AL9" s="14" t="s">
        <v>79</v>
      </c>
      <c r="AM9" s="14" t="s">
        <v>79</v>
      </c>
      <c r="AN9" s="14" t="s">
        <v>79</v>
      </c>
      <c r="AO9" s="14"/>
      <c r="AP9" s="14">
        <v>0.56351416414715905</v>
      </c>
      <c r="AQ9" s="14">
        <v>0.47045650141058598</v>
      </c>
      <c r="AR9" s="14">
        <v>0.62631203024525794</v>
      </c>
      <c r="AS9" s="14"/>
      <c r="AT9" s="14">
        <v>0.44386986865757899</v>
      </c>
      <c r="AU9" s="14">
        <v>0.583227951725098</v>
      </c>
      <c r="AV9" s="14">
        <v>0.505659206021848</v>
      </c>
      <c r="AW9" s="14">
        <v>0.60880286779814197</v>
      </c>
      <c r="AX9" s="14">
        <v>0.56868353849603603</v>
      </c>
    </row>
    <row r="10" spans="2:50" ht="45" x14ac:dyDescent="0.25">
      <c r="B10" s="15" t="s">
        <v>387</v>
      </c>
      <c r="C10" s="14">
        <v>0.32130908224614702</v>
      </c>
      <c r="D10" s="14">
        <v>0.35639177209480799</v>
      </c>
      <c r="E10" s="14">
        <v>0.28523764129957302</v>
      </c>
      <c r="F10" s="14"/>
      <c r="G10" s="14">
        <v>0.31919631939294901</v>
      </c>
      <c r="H10" s="14">
        <v>0.35736492250448498</v>
      </c>
      <c r="I10" s="14">
        <v>0.49339148675434402</v>
      </c>
      <c r="J10" s="14">
        <v>0.30548795650481603</v>
      </c>
      <c r="K10" s="14">
        <v>0.29730241327507401</v>
      </c>
      <c r="L10" s="14">
        <v>0.21574550954232599</v>
      </c>
      <c r="M10" s="14"/>
      <c r="N10" s="14">
        <v>0.321552263137172</v>
      </c>
      <c r="O10" s="14">
        <v>0.37582187175954801</v>
      </c>
      <c r="P10" s="14">
        <v>0.32271246969540501</v>
      </c>
      <c r="Q10" s="14">
        <v>0.25938398277911601</v>
      </c>
      <c r="R10" s="14"/>
      <c r="S10" s="14">
        <v>0.32000833121225603</v>
      </c>
      <c r="T10" s="14">
        <v>0.38300303519664097</v>
      </c>
      <c r="U10" s="14">
        <v>0.31127534701576098</v>
      </c>
      <c r="V10" s="14">
        <v>0.196528444748821</v>
      </c>
      <c r="W10" s="14">
        <v>0.20458292137357001</v>
      </c>
      <c r="X10" s="14">
        <v>0.32173220000236202</v>
      </c>
      <c r="Y10" s="14">
        <v>0.39238707586813099</v>
      </c>
      <c r="Z10" s="14">
        <v>0.227755863221033</v>
      </c>
      <c r="AA10" s="14">
        <v>0.43674135620307503</v>
      </c>
      <c r="AB10" s="14">
        <v>0.32602681973900899</v>
      </c>
      <c r="AC10" s="14">
        <v>0.36032620974455198</v>
      </c>
      <c r="AD10" s="14">
        <v>0.129776458434326</v>
      </c>
      <c r="AE10" s="14"/>
      <c r="AF10" s="14">
        <v>0.337056479469239</v>
      </c>
      <c r="AG10" s="14">
        <v>0.32381244686476901</v>
      </c>
      <c r="AH10" s="14">
        <v>0.30762076542080502</v>
      </c>
      <c r="AI10" s="14"/>
      <c r="AJ10" s="14" t="s">
        <v>79</v>
      </c>
      <c r="AK10" s="14" t="s">
        <v>79</v>
      </c>
      <c r="AL10" s="14" t="s">
        <v>79</v>
      </c>
      <c r="AM10" s="14" t="s">
        <v>79</v>
      </c>
      <c r="AN10" s="14" t="s">
        <v>79</v>
      </c>
      <c r="AO10" s="14"/>
      <c r="AP10" s="14">
        <v>0.30694387420816599</v>
      </c>
      <c r="AQ10" s="14">
        <v>0.36985059670488901</v>
      </c>
      <c r="AR10" s="14">
        <v>0.26803373846971501</v>
      </c>
      <c r="AS10" s="14"/>
      <c r="AT10" s="14">
        <v>0.36358899422643298</v>
      </c>
      <c r="AU10" s="14">
        <v>0.25584912011394201</v>
      </c>
      <c r="AV10" s="14">
        <v>0.38736528907090501</v>
      </c>
      <c r="AW10" s="14">
        <v>0.248035251986058</v>
      </c>
      <c r="AX10" s="14">
        <v>0.325893824056324</v>
      </c>
    </row>
    <row r="11" spans="2:50" ht="45" x14ac:dyDescent="0.25">
      <c r="B11" s="15" t="s">
        <v>388</v>
      </c>
      <c r="C11" s="14">
        <v>4.8276032098604003E-2</v>
      </c>
      <c r="D11" s="14">
        <v>5.3099118530190802E-2</v>
      </c>
      <c r="E11" s="14">
        <v>4.0355740023356103E-2</v>
      </c>
      <c r="F11" s="14"/>
      <c r="G11" s="14">
        <v>9.2380564988326003E-2</v>
      </c>
      <c r="H11" s="14">
        <v>6.4018702152986107E-2</v>
      </c>
      <c r="I11" s="14">
        <v>3.2323878817342402E-2</v>
      </c>
      <c r="J11" s="14">
        <v>1.87654552010398E-2</v>
      </c>
      <c r="K11" s="14">
        <v>3.1796847590054501E-2</v>
      </c>
      <c r="L11" s="14">
        <v>4.9400483400633702E-2</v>
      </c>
      <c r="M11" s="14"/>
      <c r="N11" s="14">
        <v>6.0844701075232897E-2</v>
      </c>
      <c r="O11" s="14">
        <v>3.4789111987253103E-2</v>
      </c>
      <c r="P11" s="14">
        <v>5.5948729554132798E-2</v>
      </c>
      <c r="Q11" s="14">
        <v>3.6558634084626403E-2</v>
      </c>
      <c r="R11" s="14"/>
      <c r="S11" s="14">
        <v>0.115751853000695</v>
      </c>
      <c r="T11" s="14">
        <v>2.7083876075502101E-2</v>
      </c>
      <c r="U11" s="14">
        <v>0</v>
      </c>
      <c r="V11" s="14">
        <v>9.0152055734507797E-2</v>
      </c>
      <c r="W11" s="14">
        <v>2.5610122312531299E-2</v>
      </c>
      <c r="X11" s="14">
        <v>2.0000320885517099E-2</v>
      </c>
      <c r="Y11" s="14">
        <v>6.1141780440316797E-2</v>
      </c>
      <c r="Z11" s="14">
        <v>6.5473345195090002E-2</v>
      </c>
      <c r="AA11" s="14">
        <v>0</v>
      </c>
      <c r="AB11" s="14">
        <v>6.5939307390903507E-2</v>
      </c>
      <c r="AC11" s="14">
        <v>9.6703507087183102E-2</v>
      </c>
      <c r="AD11" s="14">
        <v>0</v>
      </c>
      <c r="AE11" s="14"/>
      <c r="AF11" s="14">
        <v>4.4115217754589299E-2</v>
      </c>
      <c r="AG11" s="14">
        <v>5.1289773726507303E-2</v>
      </c>
      <c r="AH11" s="14">
        <v>5.6391426907018899E-2</v>
      </c>
      <c r="AI11" s="14"/>
      <c r="AJ11" s="14" t="s">
        <v>79</v>
      </c>
      <c r="AK11" s="14" t="s">
        <v>79</v>
      </c>
      <c r="AL11" s="14" t="s">
        <v>79</v>
      </c>
      <c r="AM11" s="14" t="s">
        <v>79</v>
      </c>
      <c r="AN11" s="14" t="s">
        <v>79</v>
      </c>
      <c r="AO11" s="14"/>
      <c r="AP11" s="14">
        <v>3.9601481066528797E-2</v>
      </c>
      <c r="AQ11" s="14">
        <v>6.72652365835541E-2</v>
      </c>
      <c r="AR11" s="14">
        <v>3.5804377255728499E-2</v>
      </c>
      <c r="AS11" s="14"/>
      <c r="AT11" s="14">
        <v>3.6152555900743399E-2</v>
      </c>
      <c r="AU11" s="14">
        <v>4.3113431708978002E-2</v>
      </c>
      <c r="AV11" s="14">
        <v>4.9096546748171398E-2</v>
      </c>
      <c r="AW11" s="14">
        <v>3.9143378089953898E-2</v>
      </c>
      <c r="AX11" s="14">
        <v>0.10542263744763999</v>
      </c>
    </row>
    <row r="12" spans="2:50" x14ac:dyDescent="0.25">
      <c r="B12" s="15" t="s">
        <v>70</v>
      </c>
      <c r="C12" s="23">
        <v>0.12459924359572901</v>
      </c>
      <c r="D12" s="23">
        <v>0.102953428415291</v>
      </c>
      <c r="E12" s="23">
        <v>0.147815084276197</v>
      </c>
      <c r="F12" s="23"/>
      <c r="G12" s="23">
        <v>0.12350232238865699</v>
      </c>
      <c r="H12" s="23">
        <v>0.124218818582864</v>
      </c>
      <c r="I12" s="23">
        <v>0.15988885672344</v>
      </c>
      <c r="J12" s="23">
        <v>0.10157264436383399</v>
      </c>
      <c r="K12" s="23">
        <v>0.11453301733838001</v>
      </c>
      <c r="L12" s="23">
        <v>0.13314801689793901</v>
      </c>
      <c r="M12" s="23"/>
      <c r="N12" s="23">
        <v>4.34633844800697E-2</v>
      </c>
      <c r="O12" s="23">
        <v>6.3347434381666803E-2</v>
      </c>
      <c r="P12" s="23">
        <v>0.18645753085775599</v>
      </c>
      <c r="Q12" s="23">
        <v>0.214353225770995</v>
      </c>
      <c r="R12" s="23"/>
      <c r="S12" s="23">
        <v>0.116791168781952</v>
      </c>
      <c r="T12" s="23">
        <v>0.11299647498409</v>
      </c>
      <c r="U12" s="23">
        <v>9.4480174386919802E-2</v>
      </c>
      <c r="V12" s="23">
        <v>0.15352919286291</v>
      </c>
      <c r="W12" s="23">
        <v>0.23547063346907601</v>
      </c>
      <c r="X12" s="23">
        <v>0.10681707048260899</v>
      </c>
      <c r="Y12" s="23">
        <v>6.13907326479846E-2</v>
      </c>
      <c r="Z12" s="23">
        <v>0.21101389685539301</v>
      </c>
      <c r="AA12" s="23">
        <v>8.8536442129692403E-2</v>
      </c>
      <c r="AB12" s="23">
        <v>0.121417376430093</v>
      </c>
      <c r="AC12" s="23">
        <v>4.7816847131744299E-2</v>
      </c>
      <c r="AD12" s="23">
        <v>0.292313453394416</v>
      </c>
      <c r="AE12" s="23"/>
      <c r="AF12" s="23">
        <v>0.108682797005449</v>
      </c>
      <c r="AG12" s="23">
        <v>0.13060256147987001</v>
      </c>
      <c r="AH12" s="23">
        <v>0.122006036145269</v>
      </c>
      <c r="AI12" s="23"/>
      <c r="AJ12" s="23" t="s">
        <v>79</v>
      </c>
      <c r="AK12" s="23" t="s">
        <v>79</v>
      </c>
      <c r="AL12" s="23" t="s">
        <v>79</v>
      </c>
      <c r="AM12" s="23" t="s">
        <v>79</v>
      </c>
      <c r="AN12" s="23" t="s">
        <v>79</v>
      </c>
      <c r="AO12" s="23"/>
      <c r="AP12" s="23">
        <v>8.9940480578146104E-2</v>
      </c>
      <c r="AQ12" s="23">
        <v>9.2427665300970602E-2</v>
      </c>
      <c r="AR12" s="23">
        <v>6.98498540292984E-2</v>
      </c>
      <c r="AS12" s="23"/>
      <c r="AT12" s="23">
        <v>0.15638858121524399</v>
      </c>
      <c r="AU12" s="23">
        <v>0.11780949645198199</v>
      </c>
      <c r="AV12" s="23">
        <v>5.7878958159076198E-2</v>
      </c>
      <c r="AW12" s="23">
        <v>0.104018502125846</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476</v>
      </c>
      <c r="D7" s="10">
        <v>240</v>
      </c>
      <c r="E7" s="10">
        <v>235</v>
      </c>
      <c r="F7" s="10"/>
      <c r="G7" s="10">
        <v>62</v>
      </c>
      <c r="H7" s="10">
        <v>80</v>
      </c>
      <c r="I7" s="10">
        <v>63</v>
      </c>
      <c r="J7" s="10">
        <v>75</v>
      </c>
      <c r="K7" s="10">
        <v>76</v>
      </c>
      <c r="L7" s="10">
        <v>120</v>
      </c>
      <c r="M7" s="10"/>
      <c r="N7" s="10">
        <v>141</v>
      </c>
      <c r="O7" s="10">
        <v>129</v>
      </c>
      <c r="P7" s="10">
        <v>105</v>
      </c>
      <c r="Q7" s="10">
        <v>101</v>
      </c>
      <c r="R7" s="10"/>
      <c r="S7" s="10">
        <v>73</v>
      </c>
      <c r="T7" s="10">
        <v>66</v>
      </c>
      <c r="U7" s="10">
        <v>39</v>
      </c>
      <c r="V7" s="10">
        <v>47</v>
      </c>
      <c r="W7" s="10">
        <v>42</v>
      </c>
      <c r="X7" s="10">
        <v>43</v>
      </c>
      <c r="Y7" s="10">
        <v>36</v>
      </c>
      <c r="Z7" s="10">
        <v>9</v>
      </c>
      <c r="AA7" s="10">
        <v>52</v>
      </c>
      <c r="AB7" s="10">
        <v>47</v>
      </c>
      <c r="AC7" s="10">
        <v>12</v>
      </c>
      <c r="AD7" s="10">
        <v>10</v>
      </c>
      <c r="AE7" s="10"/>
      <c r="AF7" s="10">
        <v>190</v>
      </c>
      <c r="AG7" s="10">
        <v>189</v>
      </c>
      <c r="AH7" s="10">
        <v>57</v>
      </c>
      <c r="AI7" s="10"/>
      <c r="AJ7" s="10" t="s">
        <v>78</v>
      </c>
      <c r="AK7" s="10" t="s">
        <v>78</v>
      </c>
      <c r="AL7" s="10" t="s">
        <v>78</v>
      </c>
      <c r="AM7" s="10" t="s">
        <v>78</v>
      </c>
      <c r="AN7" s="10" t="s">
        <v>78</v>
      </c>
      <c r="AO7" s="10"/>
      <c r="AP7" s="10">
        <v>120</v>
      </c>
      <c r="AQ7" s="10">
        <v>157</v>
      </c>
      <c r="AR7" s="10">
        <v>43</v>
      </c>
      <c r="AS7" s="10"/>
      <c r="AT7" s="10">
        <v>135</v>
      </c>
      <c r="AU7" s="10">
        <v>101</v>
      </c>
      <c r="AV7" s="10">
        <v>139</v>
      </c>
      <c r="AW7" s="10">
        <v>35</v>
      </c>
      <c r="AX7" s="10">
        <v>2</v>
      </c>
    </row>
    <row r="8" spans="2:50" ht="30" customHeight="1" x14ac:dyDescent="0.25">
      <c r="B8" s="11" t="s">
        <v>19</v>
      </c>
      <c r="C8" s="11">
        <v>485</v>
      </c>
      <c r="D8" s="11">
        <v>256</v>
      </c>
      <c r="E8" s="11">
        <v>228</v>
      </c>
      <c r="F8" s="11"/>
      <c r="G8" s="11">
        <v>76</v>
      </c>
      <c r="H8" s="11">
        <v>79</v>
      </c>
      <c r="I8" s="11">
        <v>82</v>
      </c>
      <c r="J8" s="11">
        <v>79</v>
      </c>
      <c r="K8" s="11">
        <v>62</v>
      </c>
      <c r="L8" s="11">
        <v>106</v>
      </c>
      <c r="M8" s="11"/>
      <c r="N8" s="11">
        <v>132</v>
      </c>
      <c r="O8" s="11">
        <v>123</v>
      </c>
      <c r="P8" s="11">
        <v>119</v>
      </c>
      <c r="Q8" s="11">
        <v>110</v>
      </c>
      <c r="R8" s="11"/>
      <c r="S8" s="11">
        <v>75</v>
      </c>
      <c r="T8" s="11">
        <v>59</v>
      </c>
      <c r="U8" s="11">
        <v>39</v>
      </c>
      <c r="V8" s="11">
        <v>43</v>
      </c>
      <c r="W8" s="11">
        <v>39</v>
      </c>
      <c r="X8" s="11">
        <v>54</v>
      </c>
      <c r="Y8" s="11">
        <v>36</v>
      </c>
      <c r="Z8" s="11">
        <v>8</v>
      </c>
      <c r="AA8" s="11">
        <v>49</v>
      </c>
      <c r="AB8" s="11">
        <v>50</v>
      </c>
      <c r="AC8" s="11">
        <v>14</v>
      </c>
      <c r="AD8" s="11">
        <v>18</v>
      </c>
      <c r="AE8" s="11"/>
      <c r="AF8" s="11">
        <v>184</v>
      </c>
      <c r="AG8" s="11">
        <v>189</v>
      </c>
      <c r="AH8" s="11">
        <v>65</v>
      </c>
      <c r="AI8" s="11"/>
      <c r="AJ8" s="11" t="s">
        <v>78</v>
      </c>
      <c r="AK8" s="11" t="s">
        <v>78</v>
      </c>
      <c r="AL8" s="11" t="s">
        <v>78</v>
      </c>
      <c r="AM8" s="11" t="s">
        <v>78</v>
      </c>
      <c r="AN8" s="11" t="s">
        <v>78</v>
      </c>
      <c r="AO8" s="11"/>
      <c r="AP8" s="11">
        <v>118</v>
      </c>
      <c r="AQ8" s="11">
        <v>162</v>
      </c>
      <c r="AR8" s="11">
        <v>41</v>
      </c>
      <c r="AS8" s="11"/>
      <c r="AT8" s="11">
        <v>137</v>
      </c>
      <c r="AU8" s="11">
        <v>108</v>
      </c>
      <c r="AV8" s="11">
        <v>145</v>
      </c>
      <c r="AW8" s="11">
        <v>32</v>
      </c>
      <c r="AX8" s="11">
        <v>2</v>
      </c>
    </row>
    <row r="9" spans="2:50" ht="45" x14ac:dyDescent="0.25">
      <c r="B9" s="15" t="s">
        <v>386</v>
      </c>
      <c r="C9" s="14">
        <v>0.61274784895510404</v>
      </c>
      <c r="D9" s="14">
        <v>0.5640973042845</v>
      </c>
      <c r="E9" s="14">
        <v>0.66590398142632801</v>
      </c>
      <c r="F9" s="14"/>
      <c r="G9" s="14">
        <v>0.47581687425496899</v>
      </c>
      <c r="H9" s="14">
        <v>0.54112367568628095</v>
      </c>
      <c r="I9" s="14">
        <v>0.55681987191550497</v>
      </c>
      <c r="J9" s="14">
        <v>0.63692870439610105</v>
      </c>
      <c r="K9" s="14">
        <v>0.67020672147128801</v>
      </c>
      <c r="L9" s="14">
        <v>0.75551806717511305</v>
      </c>
      <c r="M9" s="14"/>
      <c r="N9" s="14">
        <v>0.62972595651726004</v>
      </c>
      <c r="O9" s="14">
        <v>0.669533999944533</v>
      </c>
      <c r="P9" s="14">
        <v>0.58251359302098005</v>
      </c>
      <c r="Q9" s="14">
        <v>0.56129322743479204</v>
      </c>
      <c r="R9" s="14"/>
      <c r="S9" s="14">
        <v>0.55139673908192</v>
      </c>
      <c r="T9" s="14">
        <v>0.68240907533685602</v>
      </c>
      <c r="U9" s="14">
        <v>0.64836270628682502</v>
      </c>
      <c r="V9" s="14">
        <v>0.61910712699168702</v>
      </c>
      <c r="W9" s="14">
        <v>0.596890827482907</v>
      </c>
      <c r="X9" s="14">
        <v>0.56426052338502097</v>
      </c>
      <c r="Y9" s="14">
        <v>0.69113667222369002</v>
      </c>
      <c r="Z9" s="14">
        <v>0.63383634954885804</v>
      </c>
      <c r="AA9" s="14">
        <v>0.60790880382478896</v>
      </c>
      <c r="AB9" s="14">
        <v>0.60355824549129999</v>
      </c>
      <c r="AC9" s="14">
        <v>0.55033130928288299</v>
      </c>
      <c r="AD9" s="14">
        <v>0.64979340560618504</v>
      </c>
      <c r="AE9" s="14"/>
      <c r="AF9" s="14">
        <v>0.687250769957376</v>
      </c>
      <c r="AG9" s="14">
        <v>0.55769794627948299</v>
      </c>
      <c r="AH9" s="14">
        <v>0.585037425289751</v>
      </c>
      <c r="AI9" s="14"/>
      <c r="AJ9" s="14" t="s">
        <v>79</v>
      </c>
      <c r="AK9" s="14" t="s">
        <v>79</v>
      </c>
      <c r="AL9" s="14" t="s">
        <v>79</v>
      </c>
      <c r="AM9" s="14" t="s">
        <v>79</v>
      </c>
      <c r="AN9" s="14" t="s">
        <v>79</v>
      </c>
      <c r="AO9" s="14"/>
      <c r="AP9" s="14">
        <v>0.67631426188346</v>
      </c>
      <c r="AQ9" s="14">
        <v>0.62701627228638801</v>
      </c>
      <c r="AR9" s="14">
        <v>0.48463977435845201</v>
      </c>
      <c r="AS9" s="14"/>
      <c r="AT9" s="14">
        <v>0.68651035406737204</v>
      </c>
      <c r="AU9" s="14">
        <v>0.59480624976437102</v>
      </c>
      <c r="AV9" s="14">
        <v>0.58418676570219896</v>
      </c>
      <c r="AW9" s="14">
        <v>0.61089591806175403</v>
      </c>
      <c r="AX9" s="14">
        <v>0.47740494736085898</v>
      </c>
    </row>
    <row r="10" spans="2:50" ht="45" x14ac:dyDescent="0.25">
      <c r="B10" s="15" t="s">
        <v>387</v>
      </c>
      <c r="C10" s="14">
        <v>0.239512952025762</v>
      </c>
      <c r="D10" s="14">
        <v>0.28212701851031802</v>
      </c>
      <c r="E10" s="14">
        <v>0.19257401400362301</v>
      </c>
      <c r="F10" s="14"/>
      <c r="G10" s="14">
        <v>0.365167804749784</v>
      </c>
      <c r="H10" s="14">
        <v>0.35493929155849702</v>
      </c>
      <c r="I10" s="14">
        <v>0.26501045434215298</v>
      </c>
      <c r="J10" s="14">
        <v>0.20921372737558999</v>
      </c>
      <c r="K10" s="14">
        <v>0.20442381432311199</v>
      </c>
      <c r="L10" s="14">
        <v>8.7271848883412106E-2</v>
      </c>
      <c r="M10" s="14"/>
      <c r="N10" s="14">
        <v>0.266446555752062</v>
      </c>
      <c r="O10" s="14">
        <v>0.20764536390912899</v>
      </c>
      <c r="P10" s="14">
        <v>0.220098566743301</v>
      </c>
      <c r="Q10" s="14">
        <v>0.26396131635473202</v>
      </c>
      <c r="R10" s="14"/>
      <c r="S10" s="14">
        <v>0.342169281031592</v>
      </c>
      <c r="T10" s="14">
        <v>0.214719354494393</v>
      </c>
      <c r="U10" s="14">
        <v>0.17851894570229901</v>
      </c>
      <c r="V10" s="14">
        <v>0.222051749804905</v>
      </c>
      <c r="W10" s="14">
        <v>0.16925237333698301</v>
      </c>
      <c r="X10" s="14">
        <v>0.28338026650285603</v>
      </c>
      <c r="Y10" s="14">
        <v>0.16058719170044899</v>
      </c>
      <c r="Z10" s="14">
        <v>0.26342175119021699</v>
      </c>
      <c r="AA10" s="14">
        <v>0.28552693121088102</v>
      </c>
      <c r="AB10" s="14">
        <v>0.211602060055438</v>
      </c>
      <c r="AC10" s="14">
        <v>0.313251449809831</v>
      </c>
      <c r="AD10" s="14">
        <v>0.12751197742937201</v>
      </c>
      <c r="AE10" s="14"/>
      <c r="AF10" s="14">
        <v>0.18785982880409</v>
      </c>
      <c r="AG10" s="14">
        <v>0.274199784023551</v>
      </c>
      <c r="AH10" s="14">
        <v>0.25379531387807802</v>
      </c>
      <c r="AI10" s="14"/>
      <c r="AJ10" s="14" t="s">
        <v>79</v>
      </c>
      <c r="AK10" s="14" t="s">
        <v>79</v>
      </c>
      <c r="AL10" s="14" t="s">
        <v>79</v>
      </c>
      <c r="AM10" s="14" t="s">
        <v>79</v>
      </c>
      <c r="AN10" s="14" t="s">
        <v>79</v>
      </c>
      <c r="AO10" s="14"/>
      <c r="AP10" s="14">
        <v>0.189990724998749</v>
      </c>
      <c r="AQ10" s="14">
        <v>0.27052236094992299</v>
      </c>
      <c r="AR10" s="14">
        <v>0.37724002245695898</v>
      </c>
      <c r="AS10" s="14"/>
      <c r="AT10" s="14">
        <v>0.18322957764343301</v>
      </c>
      <c r="AU10" s="14">
        <v>0.220728393131772</v>
      </c>
      <c r="AV10" s="14">
        <v>0.287181117226882</v>
      </c>
      <c r="AW10" s="14">
        <v>0.28932837011100199</v>
      </c>
      <c r="AX10" s="14">
        <v>0.52259505263914097</v>
      </c>
    </row>
    <row r="11" spans="2:50" ht="45" x14ac:dyDescent="0.25">
      <c r="B11" s="15" t="s">
        <v>388</v>
      </c>
      <c r="C11" s="14">
        <v>3.35359000621447E-2</v>
      </c>
      <c r="D11" s="14">
        <v>4.8664880845034397E-2</v>
      </c>
      <c r="E11" s="14">
        <v>1.6676055667888299E-2</v>
      </c>
      <c r="F11" s="14"/>
      <c r="G11" s="14">
        <v>4.7822798048245102E-2</v>
      </c>
      <c r="H11" s="14">
        <v>2.4909199683408399E-2</v>
      </c>
      <c r="I11" s="14">
        <v>6.5979723665828396E-2</v>
      </c>
      <c r="J11" s="14">
        <v>1.42318949728033E-2</v>
      </c>
      <c r="K11" s="14">
        <v>1.5557871521150599E-2</v>
      </c>
      <c r="L11" s="14">
        <v>2.9573331179991301E-2</v>
      </c>
      <c r="M11" s="14"/>
      <c r="N11" s="14">
        <v>2.2885060137318801E-2</v>
      </c>
      <c r="O11" s="14">
        <v>4.3409813979466097E-2</v>
      </c>
      <c r="P11" s="14">
        <v>2.57642537941726E-2</v>
      </c>
      <c r="Q11" s="14">
        <v>4.36886245366985E-2</v>
      </c>
      <c r="R11" s="14"/>
      <c r="S11" s="14">
        <v>2.4239152849073499E-2</v>
      </c>
      <c r="T11" s="14">
        <v>0</v>
      </c>
      <c r="U11" s="14">
        <v>8.0143336960397799E-2</v>
      </c>
      <c r="V11" s="14">
        <v>4.1976290080920499E-2</v>
      </c>
      <c r="W11" s="14">
        <v>6.5798062801863594E-2</v>
      </c>
      <c r="X11" s="14">
        <v>5.7073141313915901E-2</v>
      </c>
      <c r="Y11" s="14">
        <v>6.1988412723043701E-2</v>
      </c>
      <c r="Z11" s="14">
        <v>0</v>
      </c>
      <c r="AA11" s="14">
        <v>1.4802495856189099E-2</v>
      </c>
      <c r="AB11" s="14">
        <v>0</v>
      </c>
      <c r="AC11" s="14">
        <v>6.6653144589392796E-2</v>
      </c>
      <c r="AD11" s="14">
        <v>0</v>
      </c>
      <c r="AE11" s="14"/>
      <c r="AF11" s="14">
        <v>3.6012495339611802E-2</v>
      </c>
      <c r="AG11" s="14">
        <v>3.3752040345619398E-2</v>
      </c>
      <c r="AH11" s="14">
        <v>3.3286261976857301E-2</v>
      </c>
      <c r="AI11" s="14"/>
      <c r="AJ11" s="14" t="s">
        <v>79</v>
      </c>
      <c r="AK11" s="14" t="s">
        <v>79</v>
      </c>
      <c r="AL11" s="14" t="s">
        <v>79</v>
      </c>
      <c r="AM11" s="14" t="s">
        <v>79</v>
      </c>
      <c r="AN11" s="14" t="s">
        <v>79</v>
      </c>
      <c r="AO11" s="14"/>
      <c r="AP11" s="14">
        <v>5.5536332380829202E-2</v>
      </c>
      <c r="AQ11" s="14">
        <v>2.7283932406566899E-2</v>
      </c>
      <c r="AR11" s="14">
        <v>2.6262933389556199E-2</v>
      </c>
      <c r="AS11" s="14"/>
      <c r="AT11" s="14">
        <v>2.1383273207854901E-2</v>
      </c>
      <c r="AU11" s="14">
        <v>4.8231423821198001E-2</v>
      </c>
      <c r="AV11" s="14">
        <v>3.4646326152056997E-2</v>
      </c>
      <c r="AW11" s="14">
        <v>6.6841069456685803E-2</v>
      </c>
      <c r="AX11" s="14">
        <v>0</v>
      </c>
    </row>
    <row r="12" spans="2:50" x14ac:dyDescent="0.25">
      <c r="B12" s="15" t="s">
        <v>70</v>
      </c>
      <c r="C12" s="23">
        <v>0.11420329895699</v>
      </c>
      <c r="D12" s="23">
        <v>0.105110796360148</v>
      </c>
      <c r="E12" s="23">
        <v>0.124845948902161</v>
      </c>
      <c r="F12" s="23"/>
      <c r="G12" s="23">
        <v>0.11119252294700301</v>
      </c>
      <c r="H12" s="23">
        <v>7.9027833071813602E-2</v>
      </c>
      <c r="I12" s="23">
        <v>0.112189950076514</v>
      </c>
      <c r="J12" s="23">
        <v>0.13962567325550501</v>
      </c>
      <c r="K12" s="23">
        <v>0.10981159268445</v>
      </c>
      <c r="L12" s="23">
        <v>0.12763675276148401</v>
      </c>
      <c r="M12" s="23"/>
      <c r="N12" s="23">
        <v>8.0942427593359303E-2</v>
      </c>
      <c r="O12" s="23">
        <v>7.94108221668718E-2</v>
      </c>
      <c r="P12" s="23">
        <v>0.17162358644154599</v>
      </c>
      <c r="Q12" s="23">
        <v>0.13105683167377799</v>
      </c>
      <c r="R12" s="23"/>
      <c r="S12" s="23">
        <v>8.2194827037414403E-2</v>
      </c>
      <c r="T12" s="23">
        <v>0.10287157016875099</v>
      </c>
      <c r="U12" s="23">
        <v>9.2975011050478396E-2</v>
      </c>
      <c r="V12" s="23">
        <v>0.11686483312248699</v>
      </c>
      <c r="W12" s="23">
        <v>0.168058736378246</v>
      </c>
      <c r="X12" s="23">
        <v>9.5286068798207002E-2</v>
      </c>
      <c r="Y12" s="23">
        <v>8.6287723352818105E-2</v>
      </c>
      <c r="Z12" s="23">
        <v>0.102741899260925</v>
      </c>
      <c r="AA12" s="23">
        <v>9.1761769108141406E-2</v>
      </c>
      <c r="AB12" s="23">
        <v>0.18483969445326201</v>
      </c>
      <c r="AC12" s="23">
        <v>6.9764096317893307E-2</v>
      </c>
      <c r="AD12" s="23">
        <v>0.22269461696444301</v>
      </c>
      <c r="AE12" s="23"/>
      <c r="AF12" s="23">
        <v>8.8876905898921901E-2</v>
      </c>
      <c r="AG12" s="23">
        <v>0.134350229351346</v>
      </c>
      <c r="AH12" s="23">
        <v>0.12788099885531401</v>
      </c>
      <c r="AI12" s="23"/>
      <c r="AJ12" s="23" t="s">
        <v>79</v>
      </c>
      <c r="AK12" s="23" t="s">
        <v>79</v>
      </c>
      <c r="AL12" s="23" t="s">
        <v>79</v>
      </c>
      <c r="AM12" s="23" t="s">
        <v>79</v>
      </c>
      <c r="AN12" s="23" t="s">
        <v>79</v>
      </c>
      <c r="AO12" s="23"/>
      <c r="AP12" s="23">
        <v>7.8158680736961805E-2</v>
      </c>
      <c r="AQ12" s="23">
        <v>7.5177434357122194E-2</v>
      </c>
      <c r="AR12" s="23">
        <v>0.11185726979503301</v>
      </c>
      <c r="AS12" s="23"/>
      <c r="AT12" s="23">
        <v>0.10887679508134</v>
      </c>
      <c r="AU12" s="23">
        <v>0.13623393328265901</v>
      </c>
      <c r="AV12" s="23">
        <v>9.3985790918861403E-2</v>
      </c>
      <c r="AW12" s="23">
        <v>3.2934642370558598E-2</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492</v>
      </c>
      <c r="D7" s="10">
        <v>239</v>
      </c>
      <c r="E7" s="10">
        <v>250</v>
      </c>
      <c r="F7" s="10"/>
      <c r="G7" s="10">
        <v>53</v>
      </c>
      <c r="H7" s="10">
        <v>90</v>
      </c>
      <c r="I7" s="10">
        <v>59</v>
      </c>
      <c r="J7" s="10">
        <v>81</v>
      </c>
      <c r="K7" s="10">
        <v>98</v>
      </c>
      <c r="L7" s="10">
        <v>111</v>
      </c>
      <c r="M7" s="10"/>
      <c r="N7" s="10">
        <v>142</v>
      </c>
      <c r="O7" s="10">
        <v>142</v>
      </c>
      <c r="P7" s="10">
        <v>75</v>
      </c>
      <c r="Q7" s="10">
        <v>132</v>
      </c>
      <c r="R7" s="10"/>
      <c r="S7" s="10">
        <v>61</v>
      </c>
      <c r="T7" s="10">
        <v>80</v>
      </c>
      <c r="U7" s="10">
        <v>42</v>
      </c>
      <c r="V7" s="10">
        <v>52</v>
      </c>
      <c r="W7" s="10">
        <v>37</v>
      </c>
      <c r="X7" s="10">
        <v>25</v>
      </c>
      <c r="Y7" s="10">
        <v>39</v>
      </c>
      <c r="Z7" s="10">
        <v>15</v>
      </c>
      <c r="AA7" s="10">
        <v>69</v>
      </c>
      <c r="AB7" s="10">
        <v>39</v>
      </c>
      <c r="AC7" s="10">
        <v>22</v>
      </c>
      <c r="AD7" s="10">
        <v>11</v>
      </c>
      <c r="AE7" s="10"/>
      <c r="AF7" s="10">
        <v>172</v>
      </c>
      <c r="AG7" s="10">
        <v>221</v>
      </c>
      <c r="AH7" s="10">
        <v>67</v>
      </c>
      <c r="AI7" s="10"/>
      <c r="AJ7" s="10" t="s">
        <v>78</v>
      </c>
      <c r="AK7" s="10" t="s">
        <v>78</v>
      </c>
      <c r="AL7" s="10" t="s">
        <v>78</v>
      </c>
      <c r="AM7" s="10" t="s">
        <v>78</v>
      </c>
      <c r="AN7" s="10" t="s">
        <v>78</v>
      </c>
      <c r="AO7" s="10"/>
      <c r="AP7" s="10">
        <v>117</v>
      </c>
      <c r="AQ7" s="10">
        <v>185</v>
      </c>
      <c r="AR7" s="10">
        <v>32</v>
      </c>
      <c r="AS7" s="10"/>
      <c r="AT7" s="10">
        <v>126</v>
      </c>
      <c r="AU7" s="10">
        <v>119</v>
      </c>
      <c r="AV7" s="10">
        <v>138</v>
      </c>
      <c r="AW7" s="10">
        <v>38</v>
      </c>
      <c r="AX7" s="10">
        <v>12</v>
      </c>
    </row>
    <row r="8" spans="2:50" ht="30" customHeight="1" x14ac:dyDescent="0.25">
      <c r="B8" s="11" t="s">
        <v>19</v>
      </c>
      <c r="C8" s="11">
        <v>489</v>
      </c>
      <c r="D8" s="11">
        <v>248</v>
      </c>
      <c r="E8" s="11">
        <v>238</v>
      </c>
      <c r="F8" s="11"/>
      <c r="G8" s="11">
        <v>63</v>
      </c>
      <c r="H8" s="11">
        <v>88</v>
      </c>
      <c r="I8" s="11">
        <v>75</v>
      </c>
      <c r="J8" s="11">
        <v>84</v>
      </c>
      <c r="K8" s="11">
        <v>80</v>
      </c>
      <c r="L8" s="11">
        <v>99</v>
      </c>
      <c r="M8" s="11"/>
      <c r="N8" s="11">
        <v>133</v>
      </c>
      <c r="O8" s="11">
        <v>135</v>
      </c>
      <c r="P8" s="11">
        <v>82</v>
      </c>
      <c r="Q8" s="11">
        <v>138</v>
      </c>
      <c r="R8" s="11"/>
      <c r="S8" s="11">
        <v>63</v>
      </c>
      <c r="T8" s="11">
        <v>73</v>
      </c>
      <c r="U8" s="11">
        <v>40</v>
      </c>
      <c r="V8" s="11">
        <v>46</v>
      </c>
      <c r="W8" s="11">
        <v>36</v>
      </c>
      <c r="X8" s="11">
        <v>31</v>
      </c>
      <c r="Y8" s="11">
        <v>37</v>
      </c>
      <c r="Z8" s="11">
        <v>15</v>
      </c>
      <c r="AA8" s="11">
        <v>64</v>
      </c>
      <c r="AB8" s="11">
        <v>39</v>
      </c>
      <c r="AC8" s="11">
        <v>26</v>
      </c>
      <c r="AD8" s="11">
        <v>18</v>
      </c>
      <c r="AE8" s="11"/>
      <c r="AF8" s="11">
        <v>165</v>
      </c>
      <c r="AG8" s="11">
        <v>217</v>
      </c>
      <c r="AH8" s="11">
        <v>71</v>
      </c>
      <c r="AI8" s="11"/>
      <c r="AJ8" s="11" t="s">
        <v>78</v>
      </c>
      <c r="AK8" s="11" t="s">
        <v>78</v>
      </c>
      <c r="AL8" s="11" t="s">
        <v>78</v>
      </c>
      <c r="AM8" s="11" t="s">
        <v>78</v>
      </c>
      <c r="AN8" s="11" t="s">
        <v>78</v>
      </c>
      <c r="AO8" s="11"/>
      <c r="AP8" s="11">
        <v>113</v>
      </c>
      <c r="AQ8" s="11">
        <v>186</v>
      </c>
      <c r="AR8" s="11">
        <v>30</v>
      </c>
      <c r="AS8" s="11"/>
      <c r="AT8" s="11">
        <v>125</v>
      </c>
      <c r="AU8" s="11">
        <v>121</v>
      </c>
      <c r="AV8" s="11">
        <v>139</v>
      </c>
      <c r="AW8" s="11">
        <v>37</v>
      </c>
      <c r="AX8" s="11">
        <v>11</v>
      </c>
    </row>
    <row r="9" spans="2:50" ht="45" x14ac:dyDescent="0.25">
      <c r="B9" s="15" t="s">
        <v>386</v>
      </c>
      <c r="C9" s="14">
        <v>8.2125762735896099E-2</v>
      </c>
      <c r="D9" s="14">
        <v>9.95021151030136E-2</v>
      </c>
      <c r="E9" s="14">
        <v>6.4954378663881401E-2</v>
      </c>
      <c r="F9" s="14"/>
      <c r="G9" s="14">
        <v>0.17301950357746701</v>
      </c>
      <c r="H9" s="14">
        <v>0.142644753042517</v>
      </c>
      <c r="I9" s="14">
        <v>6.0778486738414399E-2</v>
      </c>
      <c r="J9" s="14">
        <v>9.3924550208848795E-2</v>
      </c>
      <c r="K9" s="14">
        <v>3.3823062047810798E-2</v>
      </c>
      <c r="L9" s="14">
        <v>1.54682889151207E-2</v>
      </c>
      <c r="M9" s="14"/>
      <c r="N9" s="14">
        <v>4.8170708698235601E-2</v>
      </c>
      <c r="O9" s="14">
        <v>9.1436206082957799E-2</v>
      </c>
      <c r="P9" s="14">
        <v>0.11037838953133799</v>
      </c>
      <c r="Q9" s="14">
        <v>8.96982755991165E-2</v>
      </c>
      <c r="R9" s="14"/>
      <c r="S9" s="14">
        <v>8.8293304625423605E-2</v>
      </c>
      <c r="T9" s="14">
        <v>7.6075678420274295E-2</v>
      </c>
      <c r="U9" s="14">
        <v>6.3710554808561901E-2</v>
      </c>
      <c r="V9" s="14">
        <v>1.7405137403372899E-2</v>
      </c>
      <c r="W9" s="14">
        <v>5.6628811356669202E-2</v>
      </c>
      <c r="X9" s="14">
        <v>0.13678603092341499</v>
      </c>
      <c r="Y9" s="14">
        <v>0.12665128326073799</v>
      </c>
      <c r="Z9" s="14">
        <v>0</v>
      </c>
      <c r="AA9" s="14">
        <v>8.53915717312419E-2</v>
      </c>
      <c r="AB9" s="14">
        <v>6.8974919854750794E-2</v>
      </c>
      <c r="AC9" s="14">
        <v>8.8977029151743298E-2</v>
      </c>
      <c r="AD9" s="14">
        <v>0.22718137602021099</v>
      </c>
      <c r="AE9" s="14"/>
      <c r="AF9" s="14">
        <v>8.2757951393026996E-2</v>
      </c>
      <c r="AG9" s="14">
        <v>6.6893521139738205E-2</v>
      </c>
      <c r="AH9" s="14">
        <v>0.136331058261389</v>
      </c>
      <c r="AI9" s="14"/>
      <c r="AJ9" s="14" t="s">
        <v>79</v>
      </c>
      <c r="AK9" s="14" t="s">
        <v>79</v>
      </c>
      <c r="AL9" s="14" t="s">
        <v>79</v>
      </c>
      <c r="AM9" s="14" t="s">
        <v>79</v>
      </c>
      <c r="AN9" s="14" t="s">
        <v>79</v>
      </c>
      <c r="AO9" s="14"/>
      <c r="AP9" s="14">
        <v>6.1291563706182099E-2</v>
      </c>
      <c r="AQ9" s="14">
        <v>7.9853194469063096E-2</v>
      </c>
      <c r="AR9" s="14">
        <v>0.19526665947758201</v>
      </c>
      <c r="AS9" s="14"/>
      <c r="AT9" s="14">
        <v>6.2971197340913401E-2</v>
      </c>
      <c r="AU9" s="14">
        <v>0.125448904697506</v>
      </c>
      <c r="AV9" s="14">
        <v>4.03687138521285E-2</v>
      </c>
      <c r="AW9" s="14">
        <v>0.140592477059855</v>
      </c>
      <c r="AX9" s="14">
        <v>6.04369427036935E-2</v>
      </c>
    </row>
    <row r="10" spans="2:50" ht="45" x14ac:dyDescent="0.25">
      <c r="B10" s="15" t="s">
        <v>387</v>
      </c>
      <c r="C10" s="14">
        <v>0.388776210126767</v>
      </c>
      <c r="D10" s="14">
        <v>0.36668863400449497</v>
      </c>
      <c r="E10" s="14">
        <v>0.41256053262183501</v>
      </c>
      <c r="F10" s="14"/>
      <c r="G10" s="14">
        <v>0.34169409313579302</v>
      </c>
      <c r="H10" s="14">
        <v>0.49723958064781998</v>
      </c>
      <c r="I10" s="14">
        <v>0.46782365340335802</v>
      </c>
      <c r="J10" s="14">
        <v>0.31750849478692</v>
      </c>
      <c r="K10" s="14">
        <v>0.39867488192193801</v>
      </c>
      <c r="L10" s="14">
        <v>0.31357379555902198</v>
      </c>
      <c r="M10" s="14"/>
      <c r="N10" s="14">
        <v>0.42294375190980998</v>
      </c>
      <c r="O10" s="14">
        <v>0.36418774064198201</v>
      </c>
      <c r="P10" s="14">
        <v>0.27835804811870402</v>
      </c>
      <c r="Q10" s="14">
        <v>0.43950357644381399</v>
      </c>
      <c r="R10" s="14"/>
      <c r="S10" s="14">
        <v>0.34735476183832498</v>
      </c>
      <c r="T10" s="14">
        <v>0.45606927748713499</v>
      </c>
      <c r="U10" s="14">
        <v>0.33591117562207901</v>
      </c>
      <c r="V10" s="14">
        <v>0.45592431001495698</v>
      </c>
      <c r="W10" s="14">
        <v>0.218550749769126</v>
      </c>
      <c r="X10" s="14">
        <v>0.25035601902997801</v>
      </c>
      <c r="Y10" s="14">
        <v>0.470992922751309</v>
      </c>
      <c r="Z10" s="14">
        <v>0.433055524502162</v>
      </c>
      <c r="AA10" s="14">
        <v>0.42944858716815798</v>
      </c>
      <c r="AB10" s="14">
        <v>0.417958622264408</v>
      </c>
      <c r="AC10" s="14">
        <v>0.54013288774621504</v>
      </c>
      <c r="AD10" s="14">
        <v>0.15639696088537999</v>
      </c>
      <c r="AE10" s="14"/>
      <c r="AF10" s="14">
        <v>0.37783470060295399</v>
      </c>
      <c r="AG10" s="14">
        <v>0.421908553278045</v>
      </c>
      <c r="AH10" s="14">
        <v>0.32460918790248799</v>
      </c>
      <c r="AI10" s="14"/>
      <c r="AJ10" s="14" t="s">
        <v>79</v>
      </c>
      <c r="AK10" s="14" t="s">
        <v>79</v>
      </c>
      <c r="AL10" s="14" t="s">
        <v>79</v>
      </c>
      <c r="AM10" s="14" t="s">
        <v>79</v>
      </c>
      <c r="AN10" s="14" t="s">
        <v>79</v>
      </c>
      <c r="AO10" s="14"/>
      <c r="AP10" s="14">
        <v>0.411457820346188</v>
      </c>
      <c r="AQ10" s="14">
        <v>0.40778152687261698</v>
      </c>
      <c r="AR10" s="14">
        <v>0.50275150230252197</v>
      </c>
      <c r="AS10" s="14"/>
      <c r="AT10" s="14">
        <v>0.37865640751211699</v>
      </c>
      <c r="AU10" s="14">
        <v>0.395591994173904</v>
      </c>
      <c r="AV10" s="14">
        <v>0.39608016492980003</v>
      </c>
      <c r="AW10" s="14">
        <v>0.27838885953342901</v>
      </c>
      <c r="AX10" s="14">
        <v>0.51183230918176104</v>
      </c>
    </row>
    <row r="11" spans="2:50" ht="45" x14ac:dyDescent="0.25">
      <c r="B11" s="15" t="s">
        <v>388</v>
      </c>
      <c r="C11" s="14">
        <v>0.44886608708849401</v>
      </c>
      <c r="D11" s="14">
        <v>0.450646400255866</v>
      </c>
      <c r="E11" s="14">
        <v>0.44441926674390803</v>
      </c>
      <c r="F11" s="14"/>
      <c r="G11" s="14">
        <v>0.37833299902658502</v>
      </c>
      <c r="H11" s="14">
        <v>0.27446015639655902</v>
      </c>
      <c r="I11" s="14">
        <v>0.42618212435703101</v>
      </c>
      <c r="J11" s="14">
        <v>0.47660377168582801</v>
      </c>
      <c r="K11" s="14">
        <v>0.49309569786216201</v>
      </c>
      <c r="L11" s="14">
        <v>0.60803582125521805</v>
      </c>
      <c r="M11" s="14"/>
      <c r="N11" s="14">
        <v>0.47419649923429502</v>
      </c>
      <c r="O11" s="14">
        <v>0.49148909272512398</v>
      </c>
      <c r="P11" s="14">
        <v>0.48227452444032298</v>
      </c>
      <c r="Q11" s="14">
        <v>0.367359611402928</v>
      </c>
      <c r="R11" s="14"/>
      <c r="S11" s="14">
        <v>0.47961756462642102</v>
      </c>
      <c r="T11" s="14">
        <v>0.39458718882320698</v>
      </c>
      <c r="U11" s="14">
        <v>0.49517343095551503</v>
      </c>
      <c r="V11" s="14">
        <v>0.46262509994545098</v>
      </c>
      <c r="W11" s="14">
        <v>0.63957536656633096</v>
      </c>
      <c r="X11" s="14">
        <v>0.49502366915735502</v>
      </c>
      <c r="Y11" s="14">
        <v>0.338323503027668</v>
      </c>
      <c r="Z11" s="14">
        <v>0.566944475497838</v>
      </c>
      <c r="AA11" s="14">
        <v>0.38283685373787502</v>
      </c>
      <c r="AB11" s="14">
        <v>0.43686993177763001</v>
      </c>
      <c r="AC11" s="14">
        <v>0.326477314340826</v>
      </c>
      <c r="AD11" s="14">
        <v>0.53106606010791702</v>
      </c>
      <c r="AE11" s="14"/>
      <c r="AF11" s="14">
        <v>0.47587319217762503</v>
      </c>
      <c r="AG11" s="14">
        <v>0.43474644030892401</v>
      </c>
      <c r="AH11" s="14">
        <v>0.43137129495461102</v>
      </c>
      <c r="AI11" s="14"/>
      <c r="AJ11" s="14" t="s">
        <v>79</v>
      </c>
      <c r="AK11" s="14" t="s">
        <v>79</v>
      </c>
      <c r="AL11" s="14" t="s">
        <v>79</v>
      </c>
      <c r="AM11" s="14" t="s">
        <v>79</v>
      </c>
      <c r="AN11" s="14" t="s">
        <v>79</v>
      </c>
      <c r="AO11" s="14"/>
      <c r="AP11" s="14">
        <v>0.50715321067070196</v>
      </c>
      <c r="AQ11" s="14">
        <v>0.40842332843950502</v>
      </c>
      <c r="AR11" s="14">
        <v>0.30198183821989599</v>
      </c>
      <c r="AS11" s="14"/>
      <c r="AT11" s="14">
        <v>0.48960064327128</v>
      </c>
      <c r="AU11" s="14">
        <v>0.37995037458229403</v>
      </c>
      <c r="AV11" s="14">
        <v>0.49115666403439101</v>
      </c>
      <c r="AW11" s="14">
        <v>0.50034047470224496</v>
      </c>
      <c r="AX11" s="14">
        <v>0.42773074811454498</v>
      </c>
    </row>
    <row r="12" spans="2:50" x14ac:dyDescent="0.25">
      <c r="B12" s="15" t="s">
        <v>70</v>
      </c>
      <c r="C12" s="23">
        <v>8.0231940048842196E-2</v>
      </c>
      <c r="D12" s="23">
        <v>8.3162850636625402E-2</v>
      </c>
      <c r="E12" s="23">
        <v>7.8065821970375204E-2</v>
      </c>
      <c r="F12" s="23"/>
      <c r="G12" s="23">
        <v>0.106953404260155</v>
      </c>
      <c r="H12" s="23">
        <v>8.5655509913104499E-2</v>
      </c>
      <c r="I12" s="23">
        <v>4.5215735501196501E-2</v>
      </c>
      <c r="J12" s="23">
        <v>0.11196318331840301</v>
      </c>
      <c r="K12" s="23">
        <v>7.4406358168089798E-2</v>
      </c>
      <c r="L12" s="23">
        <v>6.2922094270640105E-2</v>
      </c>
      <c r="M12" s="23"/>
      <c r="N12" s="23">
        <v>5.4689040157659602E-2</v>
      </c>
      <c r="O12" s="23">
        <v>5.28869605499361E-2</v>
      </c>
      <c r="P12" s="23">
        <v>0.12898903790963401</v>
      </c>
      <c r="Q12" s="23">
        <v>0.10343853655414099</v>
      </c>
      <c r="R12" s="23"/>
      <c r="S12" s="23">
        <v>8.4734368909830798E-2</v>
      </c>
      <c r="T12" s="23">
        <v>7.3267855269383203E-2</v>
      </c>
      <c r="U12" s="23">
        <v>0.105204838613844</v>
      </c>
      <c r="V12" s="23">
        <v>6.4045452636218705E-2</v>
      </c>
      <c r="W12" s="23">
        <v>8.5245072307874106E-2</v>
      </c>
      <c r="X12" s="23">
        <v>0.117834280889252</v>
      </c>
      <c r="Y12" s="23">
        <v>6.4032290960285398E-2</v>
      </c>
      <c r="Z12" s="23">
        <v>0</v>
      </c>
      <c r="AA12" s="23">
        <v>0.10232298736272499</v>
      </c>
      <c r="AB12" s="23">
        <v>7.6196526103210899E-2</v>
      </c>
      <c r="AC12" s="23">
        <v>4.4412768761215901E-2</v>
      </c>
      <c r="AD12" s="23">
        <v>8.5355602986492293E-2</v>
      </c>
      <c r="AE12" s="23"/>
      <c r="AF12" s="23">
        <v>6.3534155826394295E-2</v>
      </c>
      <c r="AG12" s="23">
        <v>7.6451485273293193E-2</v>
      </c>
      <c r="AH12" s="23">
        <v>0.107688458881511</v>
      </c>
      <c r="AI12" s="23"/>
      <c r="AJ12" s="23" t="s">
        <v>79</v>
      </c>
      <c r="AK12" s="23" t="s">
        <v>79</v>
      </c>
      <c r="AL12" s="23" t="s">
        <v>79</v>
      </c>
      <c r="AM12" s="23" t="s">
        <v>79</v>
      </c>
      <c r="AN12" s="23" t="s">
        <v>79</v>
      </c>
      <c r="AO12" s="23"/>
      <c r="AP12" s="23">
        <v>2.0097405276928101E-2</v>
      </c>
      <c r="AQ12" s="23">
        <v>0.103941950218815</v>
      </c>
      <c r="AR12" s="23">
        <v>0</v>
      </c>
      <c r="AS12" s="23"/>
      <c r="AT12" s="23">
        <v>6.8771751875690096E-2</v>
      </c>
      <c r="AU12" s="23">
        <v>9.9008726546295694E-2</v>
      </c>
      <c r="AV12" s="23">
        <v>7.2394457183680094E-2</v>
      </c>
      <c r="AW12" s="23">
        <v>8.0678188704470105E-2</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409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496</v>
      </c>
      <c r="D7" s="10">
        <v>255</v>
      </c>
      <c r="E7" s="10">
        <v>237</v>
      </c>
      <c r="F7" s="10"/>
      <c r="G7" s="10">
        <v>57</v>
      </c>
      <c r="H7" s="10">
        <v>88</v>
      </c>
      <c r="I7" s="10">
        <v>72</v>
      </c>
      <c r="J7" s="10">
        <v>76</v>
      </c>
      <c r="K7" s="10">
        <v>89</v>
      </c>
      <c r="L7" s="10">
        <v>114</v>
      </c>
      <c r="M7" s="10"/>
      <c r="N7" s="10">
        <v>150</v>
      </c>
      <c r="O7" s="10">
        <v>144</v>
      </c>
      <c r="P7" s="10">
        <v>98</v>
      </c>
      <c r="Q7" s="10">
        <v>103</v>
      </c>
      <c r="R7" s="10"/>
      <c r="S7" s="10">
        <v>68</v>
      </c>
      <c r="T7" s="10">
        <v>74</v>
      </c>
      <c r="U7" s="10">
        <v>41</v>
      </c>
      <c r="V7" s="10">
        <v>52</v>
      </c>
      <c r="W7" s="10">
        <v>41</v>
      </c>
      <c r="X7" s="10">
        <v>34</v>
      </c>
      <c r="Y7" s="10">
        <v>40</v>
      </c>
      <c r="Z7" s="10">
        <v>26</v>
      </c>
      <c r="AA7" s="10">
        <v>57</v>
      </c>
      <c r="AB7" s="10">
        <v>31</v>
      </c>
      <c r="AC7" s="10">
        <v>23</v>
      </c>
      <c r="AD7" s="10">
        <v>9</v>
      </c>
      <c r="AE7" s="10"/>
      <c r="AF7" s="10">
        <v>199</v>
      </c>
      <c r="AG7" s="10">
        <v>206</v>
      </c>
      <c r="AH7" s="10">
        <v>51</v>
      </c>
      <c r="AI7" s="10"/>
      <c r="AJ7" s="10" t="s">
        <v>78</v>
      </c>
      <c r="AK7" s="10" t="s">
        <v>78</v>
      </c>
      <c r="AL7" s="10" t="s">
        <v>78</v>
      </c>
      <c r="AM7" s="10" t="s">
        <v>78</v>
      </c>
      <c r="AN7" s="10" t="s">
        <v>78</v>
      </c>
      <c r="AO7" s="10"/>
      <c r="AP7" s="10">
        <v>120</v>
      </c>
      <c r="AQ7" s="10">
        <v>171</v>
      </c>
      <c r="AR7" s="10">
        <v>42</v>
      </c>
      <c r="AS7" s="10"/>
      <c r="AT7" s="10">
        <v>133</v>
      </c>
      <c r="AU7" s="10">
        <v>113</v>
      </c>
      <c r="AV7" s="10">
        <v>134</v>
      </c>
      <c r="AW7" s="10">
        <v>49</v>
      </c>
      <c r="AX7" s="10">
        <v>8</v>
      </c>
    </row>
    <row r="8" spans="2:50" ht="30" customHeight="1" x14ac:dyDescent="0.25">
      <c r="B8" s="11" t="s">
        <v>19</v>
      </c>
      <c r="C8" s="11">
        <v>494</v>
      </c>
      <c r="D8" s="11">
        <v>263</v>
      </c>
      <c r="E8" s="11">
        <v>227</v>
      </c>
      <c r="F8" s="11"/>
      <c r="G8" s="11">
        <v>66</v>
      </c>
      <c r="H8" s="11">
        <v>86</v>
      </c>
      <c r="I8" s="11">
        <v>93</v>
      </c>
      <c r="J8" s="11">
        <v>78</v>
      </c>
      <c r="K8" s="11">
        <v>71</v>
      </c>
      <c r="L8" s="11">
        <v>100</v>
      </c>
      <c r="M8" s="11"/>
      <c r="N8" s="11">
        <v>140</v>
      </c>
      <c r="O8" s="11">
        <v>138</v>
      </c>
      <c r="P8" s="11">
        <v>107</v>
      </c>
      <c r="Q8" s="11">
        <v>108</v>
      </c>
      <c r="R8" s="11"/>
      <c r="S8" s="11">
        <v>69</v>
      </c>
      <c r="T8" s="11">
        <v>67</v>
      </c>
      <c r="U8" s="11">
        <v>41</v>
      </c>
      <c r="V8" s="11">
        <v>47</v>
      </c>
      <c r="W8" s="11">
        <v>39</v>
      </c>
      <c r="X8" s="11">
        <v>42</v>
      </c>
      <c r="Y8" s="11">
        <v>38</v>
      </c>
      <c r="Z8" s="11">
        <v>26</v>
      </c>
      <c r="AA8" s="11">
        <v>50</v>
      </c>
      <c r="AB8" s="11">
        <v>33</v>
      </c>
      <c r="AC8" s="11">
        <v>27</v>
      </c>
      <c r="AD8" s="11">
        <v>14</v>
      </c>
      <c r="AE8" s="11"/>
      <c r="AF8" s="11">
        <v>190</v>
      </c>
      <c r="AG8" s="11">
        <v>205</v>
      </c>
      <c r="AH8" s="11">
        <v>53</v>
      </c>
      <c r="AI8" s="11"/>
      <c r="AJ8" s="11" t="s">
        <v>78</v>
      </c>
      <c r="AK8" s="11" t="s">
        <v>78</v>
      </c>
      <c r="AL8" s="11" t="s">
        <v>78</v>
      </c>
      <c r="AM8" s="11" t="s">
        <v>78</v>
      </c>
      <c r="AN8" s="11" t="s">
        <v>78</v>
      </c>
      <c r="AO8" s="11"/>
      <c r="AP8" s="11">
        <v>112</v>
      </c>
      <c r="AQ8" s="11">
        <v>174</v>
      </c>
      <c r="AR8" s="11">
        <v>42</v>
      </c>
      <c r="AS8" s="11"/>
      <c r="AT8" s="11">
        <v>134</v>
      </c>
      <c r="AU8" s="11">
        <v>112</v>
      </c>
      <c r="AV8" s="11">
        <v>134</v>
      </c>
      <c r="AW8" s="11">
        <v>51</v>
      </c>
      <c r="AX8" s="11">
        <v>7</v>
      </c>
    </row>
    <row r="9" spans="2:50" ht="45" x14ac:dyDescent="0.25">
      <c r="B9" s="15" t="s">
        <v>386</v>
      </c>
      <c r="C9" s="14">
        <v>0.127695688172418</v>
      </c>
      <c r="D9" s="14">
        <v>0.13696016074565301</v>
      </c>
      <c r="E9" s="14">
        <v>0.118921754579037</v>
      </c>
      <c r="F9" s="14"/>
      <c r="G9" s="14">
        <v>7.27183343245804E-2</v>
      </c>
      <c r="H9" s="14">
        <v>0.23093504583588101</v>
      </c>
      <c r="I9" s="14">
        <v>0.19915532413005499</v>
      </c>
      <c r="J9" s="14">
        <v>9.1532925910906504E-2</v>
      </c>
      <c r="K9" s="14">
        <v>3.2818043967994197E-2</v>
      </c>
      <c r="L9" s="14">
        <v>0.10473306902570099</v>
      </c>
      <c r="M9" s="14"/>
      <c r="N9" s="14">
        <v>0.10871722736787399</v>
      </c>
      <c r="O9" s="14">
        <v>6.9614065718858004E-2</v>
      </c>
      <c r="P9" s="14">
        <v>0.20482590367874301</v>
      </c>
      <c r="Q9" s="14">
        <v>0.15146331520795001</v>
      </c>
      <c r="R9" s="14"/>
      <c r="S9" s="14">
        <v>0.127766020434569</v>
      </c>
      <c r="T9" s="14">
        <v>9.2924558893980894E-2</v>
      </c>
      <c r="U9" s="14">
        <v>0.11179063938011401</v>
      </c>
      <c r="V9" s="14">
        <v>0.119822216085929</v>
      </c>
      <c r="W9" s="14">
        <v>0.12360064025025</v>
      </c>
      <c r="X9" s="14">
        <v>8.8642572809120995E-2</v>
      </c>
      <c r="Y9" s="14">
        <v>0.11238724574679899</v>
      </c>
      <c r="Z9" s="14">
        <v>0.167996908574646</v>
      </c>
      <c r="AA9" s="14">
        <v>0.15807384723685999</v>
      </c>
      <c r="AB9" s="14">
        <v>0.234625393624353</v>
      </c>
      <c r="AC9" s="14">
        <v>0.17860057946212399</v>
      </c>
      <c r="AD9" s="14">
        <v>0</v>
      </c>
      <c r="AE9" s="14"/>
      <c r="AF9" s="14">
        <v>0.14435788482383399</v>
      </c>
      <c r="AG9" s="14">
        <v>0.11476322911409501</v>
      </c>
      <c r="AH9" s="14">
        <v>0.143424474508901</v>
      </c>
      <c r="AI9" s="14"/>
      <c r="AJ9" s="14" t="s">
        <v>79</v>
      </c>
      <c r="AK9" s="14" t="s">
        <v>79</v>
      </c>
      <c r="AL9" s="14" t="s">
        <v>79</v>
      </c>
      <c r="AM9" s="14" t="s">
        <v>79</v>
      </c>
      <c r="AN9" s="14" t="s">
        <v>79</v>
      </c>
      <c r="AO9" s="14"/>
      <c r="AP9" s="14">
        <v>9.3028091419327899E-2</v>
      </c>
      <c r="AQ9" s="14">
        <v>0.102734018163814</v>
      </c>
      <c r="AR9" s="14">
        <v>0.13343063544853301</v>
      </c>
      <c r="AS9" s="14"/>
      <c r="AT9" s="14">
        <v>0.12537070576937201</v>
      </c>
      <c r="AU9" s="14">
        <v>0.142642500989757</v>
      </c>
      <c r="AV9" s="14">
        <v>0.12691001846553501</v>
      </c>
      <c r="AW9" s="14">
        <v>0.11343852697908099</v>
      </c>
      <c r="AX9" s="14">
        <v>0.408844195441045</v>
      </c>
    </row>
    <row r="10" spans="2:50" ht="45" x14ac:dyDescent="0.25">
      <c r="B10" s="15" t="s">
        <v>387</v>
      </c>
      <c r="C10" s="14">
        <v>0.63267490688100103</v>
      </c>
      <c r="D10" s="14">
        <v>0.61621062272228599</v>
      </c>
      <c r="E10" s="14">
        <v>0.646114566303852</v>
      </c>
      <c r="F10" s="14"/>
      <c r="G10" s="14">
        <v>0.64608114646978898</v>
      </c>
      <c r="H10" s="14">
        <v>0.57375238963837005</v>
      </c>
      <c r="I10" s="14">
        <v>0.54041081690095905</v>
      </c>
      <c r="J10" s="14">
        <v>0.69024951431974002</v>
      </c>
      <c r="K10" s="14">
        <v>0.69017078599825199</v>
      </c>
      <c r="L10" s="14">
        <v>0.67428392264168902</v>
      </c>
      <c r="M10" s="14"/>
      <c r="N10" s="14">
        <v>0.63674564432746195</v>
      </c>
      <c r="O10" s="14">
        <v>0.71356827545108004</v>
      </c>
      <c r="P10" s="14">
        <v>0.59300547795670899</v>
      </c>
      <c r="Q10" s="14">
        <v>0.567443932157084</v>
      </c>
      <c r="R10" s="14"/>
      <c r="S10" s="14">
        <v>0.72021353990168602</v>
      </c>
      <c r="T10" s="14">
        <v>0.67352919204071904</v>
      </c>
      <c r="U10" s="14">
        <v>0.54626501363697899</v>
      </c>
      <c r="V10" s="14">
        <v>0.61259661808543697</v>
      </c>
      <c r="W10" s="14">
        <v>0.65509703266361496</v>
      </c>
      <c r="X10" s="14">
        <v>0.67934446307835195</v>
      </c>
      <c r="Y10" s="14">
        <v>0.58371970376182702</v>
      </c>
      <c r="Z10" s="14">
        <v>0.48093896693315402</v>
      </c>
      <c r="AA10" s="14">
        <v>0.57633214340984995</v>
      </c>
      <c r="AB10" s="14">
        <v>0.67586698740482098</v>
      </c>
      <c r="AC10" s="14">
        <v>0.633657167482927</v>
      </c>
      <c r="AD10" s="14">
        <v>0.63295559320849104</v>
      </c>
      <c r="AE10" s="14"/>
      <c r="AF10" s="14">
        <v>0.62458352510636495</v>
      </c>
      <c r="AG10" s="14">
        <v>0.65747872953643505</v>
      </c>
      <c r="AH10" s="14">
        <v>0.56661979743480495</v>
      </c>
      <c r="AI10" s="14"/>
      <c r="AJ10" s="14" t="s">
        <v>79</v>
      </c>
      <c r="AK10" s="14" t="s">
        <v>79</v>
      </c>
      <c r="AL10" s="14" t="s">
        <v>79</v>
      </c>
      <c r="AM10" s="14" t="s">
        <v>79</v>
      </c>
      <c r="AN10" s="14" t="s">
        <v>79</v>
      </c>
      <c r="AO10" s="14"/>
      <c r="AP10" s="14">
        <v>0.68089983330780302</v>
      </c>
      <c r="AQ10" s="14">
        <v>0.65476745314997897</v>
      </c>
      <c r="AR10" s="14">
        <v>0.69474914184511105</v>
      </c>
      <c r="AS10" s="14"/>
      <c r="AT10" s="14">
        <v>0.61790233630778602</v>
      </c>
      <c r="AU10" s="14">
        <v>0.61978245521954201</v>
      </c>
      <c r="AV10" s="14">
        <v>0.686080007005057</v>
      </c>
      <c r="AW10" s="14">
        <v>0.67172968610547001</v>
      </c>
      <c r="AX10" s="14">
        <v>0.35836766560359301</v>
      </c>
    </row>
    <row r="11" spans="2:50" ht="45" x14ac:dyDescent="0.25">
      <c r="B11" s="15" t="s">
        <v>388</v>
      </c>
      <c r="C11" s="14">
        <v>0.15108030851099399</v>
      </c>
      <c r="D11" s="14">
        <v>0.16943505647412599</v>
      </c>
      <c r="E11" s="14">
        <v>0.13213465329610599</v>
      </c>
      <c r="F11" s="14"/>
      <c r="G11" s="14">
        <v>0.22029958640188699</v>
      </c>
      <c r="H11" s="14">
        <v>0.12737102349733601</v>
      </c>
      <c r="I11" s="14">
        <v>0.12145901263308601</v>
      </c>
      <c r="J11" s="14">
        <v>9.3177200872900101E-2</v>
      </c>
      <c r="K11" s="14">
        <v>0.21805937233855299</v>
      </c>
      <c r="L11" s="14">
        <v>0.150682701496092</v>
      </c>
      <c r="M11" s="14"/>
      <c r="N11" s="14">
        <v>0.229495096972549</v>
      </c>
      <c r="O11" s="14">
        <v>0.158020871309142</v>
      </c>
      <c r="P11" s="14">
        <v>9.2693705593961298E-2</v>
      </c>
      <c r="Q11" s="14">
        <v>9.1847125415491296E-2</v>
      </c>
      <c r="R11" s="14"/>
      <c r="S11" s="14">
        <v>7.3200459321647204E-2</v>
      </c>
      <c r="T11" s="14">
        <v>0.166741107118972</v>
      </c>
      <c r="U11" s="14">
        <v>0.21306711030940501</v>
      </c>
      <c r="V11" s="14">
        <v>0.21638362636867001</v>
      </c>
      <c r="W11" s="14">
        <v>8.8630916190462997E-2</v>
      </c>
      <c r="X11" s="14">
        <v>0.113362874686572</v>
      </c>
      <c r="Y11" s="14">
        <v>0.158942833284829</v>
      </c>
      <c r="Z11" s="14">
        <v>0.22453532677583299</v>
      </c>
      <c r="AA11" s="14">
        <v>0.20474209109607799</v>
      </c>
      <c r="AB11" s="14">
        <v>2.9795089446350401E-2</v>
      </c>
      <c r="AC11" s="14">
        <v>0.18774225305494899</v>
      </c>
      <c r="AD11" s="14">
        <v>0.21509279900728001</v>
      </c>
      <c r="AE11" s="14"/>
      <c r="AF11" s="14">
        <v>0.15013936053132201</v>
      </c>
      <c r="AG11" s="14">
        <v>0.13442835330956099</v>
      </c>
      <c r="AH11" s="14">
        <v>0.14988653333965701</v>
      </c>
      <c r="AI11" s="14"/>
      <c r="AJ11" s="14" t="s">
        <v>79</v>
      </c>
      <c r="AK11" s="14" t="s">
        <v>79</v>
      </c>
      <c r="AL11" s="14" t="s">
        <v>79</v>
      </c>
      <c r="AM11" s="14" t="s">
        <v>79</v>
      </c>
      <c r="AN11" s="14" t="s">
        <v>79</v>
      </c>
      <c r="AO11" s="14"/>
      <c r="AP11" s="14">
        <v>0.173565469565925</v>
      </c>
      <c r="AQ11" s="14">
        <v>0.17008735052642099</v>
      </c>
      <c r="AR11" s="14">
        <v>0.12580972149272601</v>
      </c>
      <c r="AS11" s="14"/>
      <c r="AT11" s="14">
        <v>0.146621544674468</v>
      </c>
      <c r="AU11" s="14">
        <v>0.15692748215125599</v>
      </c>
      <c r="AV11" s="14">
        <v>0.14962750726018201</v>
      </c>
      <c r="AW11" s="14">
        <v>0.135068917935141</v>
      </c>
      <c r="AX11" s="14">
        <v>0.23278813895536199</v>
      </c>
    </row>
    <row r="12" spans="2:50" x14ac:dyDescent="0.25">
      <c r="B12" s="15" t="s">
        <v>70</v>
      </c>
      <c r="C12" s="23">
        <v>8.8549096435588198E-2</v>
      </c>
      <c r="D12" s="23">
        <v>7.7394160057935299E-2</v>
      </c>
      <c r="E12" s="23">
        <v>0.102829025821005</v>
      </c>
      <c r="F12" s="23"/>
      <c r="G12" s="23">
        <v>6.0900932803743403E-2</v>
      </c>
      <c r="H12" s="23">
        <v>6.7941541028412697E-2</v>
      </c>
      <c r="I12" s="23">
        <v>0.13897484633589999</v>
      </c>
      <c r="J12" s="23">
        <v>0.12504035889645401</v>
      </c>
      <c r="K12" s="23">
        <v>5.89517976952013E-2</v>
      </c>
      <c r="L12" s="23">
        <v>7.0300306836517598E-2</v>
      </c>
      <c r="M12" s="23"/>
      <c r="N12" s="23">
        <v>2.50420313321154E-2</v>
      </c>
      <c r="O12" s="23">
        <v>5.8796787520920102E-2</v>
      </c>
      <c r="P12" s="23">
        <v>0.109474912770587</v>
      </c>
      <c r="Q12" s="23">
        <v>0.18924562721947499</v>
      </c>
      <c r="R12" s="23"/>
      <c r="S12" s="23">
        <v>7.8819980342097196E-2</v>
      </c>
      <c r="T12" s="23">
        <v>6.6805141946328306E-2</v>
      </c>
      <c r="U12" s="23">
        <v>0.12887723667350201</v>
      </c>
      <c r="V12" s="23">
        <v>5.1197539459963498E-2</v>
      </c>
      <c r="W12" s="23">
        <v>0.132671410895672</v>
      </c>
      <c r="X12" s="23">
        <v>0.11865008942595499</v>
      </c>
      <c r="Y12" s="23">
        <v>0.144950217206545</v>
      </c>
      <c r="Z12" s="23">
        <v>0.12652879771636699</v>
      </c>
      <c r="AA12" s="23">
        <v>6.0851918257211798E-2</v>
      </c>
      <c r="AB12" s="23">
        <v>5.9712529524475998E-2</v>
      </c>
      <c r="AC12" s="23">
        <v>0</v>
      </c>
      <c r="AD12" s="23">
        <v>0.151951607784229</v>
      </c>
      <c r="AE12" s="23"/>
      <c r="AF12" s="23">
        <v>8.0919229538479506E-2</v>
      </c>
      <c r="AG12" s="23">
        <v>9.3329688039909098E-2</v>
      </c>
      <c r="AH12" s="23">
        <v>0.14006919471663601</v>
      </c>
      <c r="AI12" s="23"/>
      <c r="AJ12" s="23" t="s">
        <v>79</v>
      </c>
      <c r="AK12" s="23" t="s">
        <v>79</v>
      </c>
      <c r="AL12" s="23" t="s">
        <v>79</v>
      </c>
      <c r="AM12" s="23" t="s">
        <v>79</v>
      </c>
      <c r="AN12" s="23" t="s">
        <v>79</v>
      </c>
      <c r="AO12" s="23"/>
      <c r="AP12" s="23">
        <v>5.25066057069438E-2</v>
      </c>
      <c r="AQ12" s="23">
        <v>7.2411178159785705E-2</v>
      </c>
      <c r="AR12" s="23">
        <v>4.6010501213630699E-2</v>
      </c>
      <c r="AS12" s="23"/>
      <c r="AT12" s="23">
        <v>0.110105413248374</v>
      </c>
      <c r="AU12" s="23">
        <v>8.0647561639446003E-2</v>
      </c>
      <c r="AV12" s="23">
        <v>3.7382467269225797E-2</v>
      </c>
      <c r="AW12" s="23">
        <v>7.9762868980307697E-2</v>
      </c>
      <c r="AX12" s="23">
        <v>0</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410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530</v>
      </c>
      <c r="D7" s="10">
        <v>253</v>
      </c>
      <c r="E7" s="10">
        <v>275</v>
      </c>
      <c r="F7" s="10"/>
      <c r="G7" s="10">
        <v>64</v>
      </c>
      <c r="H7" s="10">
        <v>95</v>
      </c>
      <c r="I7" s="10">
        <v>70</v>
      </c>
      <c r="J7" s="10">
        <v>80</v>
      </c>
      <c r="K7" s="10">
        <v>81</v>
      </c>
      <c r="L7" s="10">
        <v>140</v>
      </c>
      <c r="M7" s="10"/>
      <c r="N7" s="10">
        <v>162</v>
      </c>
      <c r="O7" s="10">
        <v>133</v>
      </c>
      <c r="P7" s="10">
        <v>103</v>
      </c>
      <c r="Q7" s="10">
        <v>132</v>
      </c>
      <c r="R7" s="10"/>
      <c r="S7" s="10">
        <v>79</v>
      </c>
      <c r="T7" s="10">
        <v>69</v>
      </c>
      <c r="U7" s="10">
        <v>40</v>
      </c>
      <c r="V7" s="10">
        <v>68</v>
      </c>
      <c r="W7" s="10">
        <v>29</v>
      </c>
      <c r="X7" s="10">
        <v>41</v>
      </c>
      <c r="Y7" s="10">
        <v>46</v>
      </c>
      <c r="Z7" s="10">
        <v>24</v>
      </c>
      <c r="AA7" s="10">
        <v>59</v>
      </c>
      <c r="AB7" s="10">
        <v>45</v>
      </c>
      <c r="AC7" s="10">
        <v>21</v>
      </c>
      <c r="AD7" s="10">
        <v>9</v>
      </c>
      <c r="AE7" s="10"/>
      <c r="AF7" s="10">
        <v>212</v>
      </c>
      <c r="AG7" s="10">
        <v>211</v>
      </c>
      <c r="AH7" s="10">
        <v>62</v>
      </c>
      <c r="AI7" s="10"/>
      <c r="AJ7" s="10" t="s">
        <v>78</v>
      </c>
      <c r="AK7" s="10" t="s">
        <v>78</v>
      </c>
      <c r="AL7" s="10" t="s">
        <v>78</v>
      </c>
      <c r="AM7" s="10" t="s">
        <v>78</v>
      </c>
      <c r="AN7" s="10" t="s">
        <v>78</v>
      </c>
      <c r="AO7" s="10"/>
      <c r="AP7" s="10">
        <v>118</v>
      </c>
      <c r="AQ7" s="10">
        <v>199</v>
      </c>
      <c r="AR7" s="10">
        <v>50</v>
      </c>
      <c r="AS7" s="10"/>
      <c r="AT7" s="10">
        <v>123</v>
      </c>
      <c r="AU7" s="10">
        <v>145</v>
      </c>
      <c r="AV7" s="10">
        <v>134</v>
      </c>
      <c r="AW7" s="10">
        <v>54</v>
      </c>
      <c r="AX7" s="10">
        <v>9</v>
      </c>
    </row>
    <row r="8" spans="2:50" ht="30" customHeight="1" x14ac:dyDescent="0.25">
      <c r="B8" s="11" t="s">
        <v>19</v>
      </c>
      <c r="C8" s="11">
        <v>529</v>
      </c>
      <c r="D8" s="11">
        <v>257</v>
      </c>
      <c r="E8" s="11">
        <v>269</v>
      </c>
      <c r="F8" s="11"/>
      <c r="G8" s="11">
        <v>74</v>
      </c>
      <c r="H8" s="11">
        <v>96</v>
      </c>
      <c r="I8" s="11">
        <v>90</v>
      </c>
      <c r="J8" s="11">
        <v>81</v>
      </c>
      <c r="K8" s="11">
        <v>66</v>
      </c>
      <c r="L8" s="11">
        <v>122</v>
      </c>
      <c r="M8" s="11"/>
      <c r="N8" s="11">
        <v>154</v>
      </c>
      <c r="O8" s="11">
        <v>126</v>
      </c>
      <c r="P8" s="11">
        <v>113</v>
      </c>
      <c r="Q8" s="11">
        <v>136</v>
      </c>
      <c r="R8" s="11"/>
      <c r="S8" s="11">
        <v>80</v>
      </c>
      <c r="T8" s="11">
        <v>65</v>
      </c>
      <c r="U8" s="11">
        <v>37</v>
      </c>
      <c r="V8" s="11">
        <v>62</v>
      </c>
      <c r="W8" s="11">
        <v>28</v>
      </c>
      <c r="X8" s="11">
        <v>52</v>
      </c>
      <c r="Y8" s="11">
        <v>44</v>
      </c>
      <c r="Z8" s="11">
        <v>23</v>
      </c>
      <c r="AA8" s="11">
        <v>55</v>
      </c>
      <c r="AB8" s="11">
        <v>45</v>
      </c>
      <c r="AC8" s="11">
        <v>23</v>
      </c>
      <c r="AD8" s="11">
        <v>16</v>
      </c>
      <c r="AE8" s="11"/>
      <c r="AF8" s="11">
        <v>205</v>
      </c>
      <c r="AG8" s="11">
        <v>209</v>
      </c>
      <c r="AH8" s="11">
        <v>65</v>
      </c>
      <c r="AI8" s="11"/>
      <c r="AJ8" s="11" t="s">
        <v>78</v>
      </c>
      <c r="AK8" s="11" t="s">
        <v>78</v>
      </c>
      <c r="AL8" s="11" t="s">
        <v>78</v>
      </c>
      <c r="AM8" s="11" t="s">
        <v>78</v>
      </c>
      <c r="AN8" s="11" t="s">
        <v>78</v>
      </c>
      <c r="AO8" s="11"/>
      <c r="AP8" s="11">
        <v>111</v>
      </c>
      <c r="AQ8" s="11">
        <v>207</v>
      </c>
      <c r="AR8" s="11">
        <v>50</v>
      </c>
      <c r="AS8" s="11"/>
      <c r="AT8" s="11">
        <v>121</v>
      </c>
      <c r="AU8" s="11">
        <v>148</v>
      </c>
      <c r="AV8" s="11">
        <v>136</v>
      </c>
      <c r="AW8" s="11">
        <v>55</v>
      </c>
      <c r="AX8" s="11">
        <v>9</v>
      </c>
    </row>
    <row r="9" spans="2:50" ht="45" x14ac:dyDescent="0.25">
      <c r="B9" s="15" t="s">
        <v>386</v>
      </c>
      <c r="C9" s="14">
        <v>0.22469036432179201</v>
      </c>
      <c r="D9" s="14">
        <v>0.19641675318267199</v>
      </c>
      <c r="E9" s="14">
        <v>0.24722603483658301</v>
      </c>
      <c r="F9" s="14"/>
      <c r="G9" s="14">
        <v>0.18042576401160801</v>
      </c>
      <c r="H9" s="14">
        <v>0.22874672164920401</v>
      </c>
      <c r="I9" s="14">
        <v>0.21431903157528701</v>
      </c>
      <c r="J9" s="14">
        <v>0.15162802004579301</v>
      </c>
      <c r="K9" s="14">
        <v>0.32108268251155198</v>
      </c>
      <c r="L9" s="14">
        <v>0.25198816320195799</v>
      </c>
      <c r="M9" s="14"/>
      <c r="N9" s="14">
        <v>0.19578198673191399</v>
      </c>
      <c r="O9" s="14">
        <v>0.27960096181396898</v>
      </c>
      <c r="P9" s="14">
        <v>0.244819107314203</v>
      </c>
      <c r="Q9" s="14">
        <v>0.18996997969498899</v>
      </c>
      <c r="R9" s="14"/>
      <c r="S9" s="14">
        <v>0.18133923447709999</v>
      </c>
      <c r="T9" s="14">
        <v>0.22158350525020701</v>
      </c>
      <c r="U9" s="14">
        <v>0.18677874547148701</v>
      </c>
      <c r="V9" s="14">
        <v>0.17716815548394699</v>
      </c>
      <c r="W9" s="14">
        <v>0.318135521550168</v>
      </c>
      <c r="X9" s="14">
        <v>0.19418227755158901</v>
      </c>
      <c r="Y9" s="14">
        <v>0.26406561416095897</v>
      </c>
      <c r="Z9" s="14">
        <v>0.207629841038277</v>
      </c>
      <c r="AA9" s="14">
        <v>0.32012886568375298</v>
      </c>
      <c r="AB9" s="14">
        <v>0.211215291750047</v>
      </c>
      <c r="AC9" s="14">
        <v>0.220115990032034</v>
      </c>
      <c r="AD9" s="14">
        <v>0.29612078139669501</v>
      </c>
      <c r="AE9" s="14"/>
      <c r="AF9" s="14">
        <v>0.28787775394358101</v>
      </c>
      <c r="AG9" s="14">
        <v>0.19635264000747599</v>
      </c>
      <c r="AH9" s="14">
        <v>0.15340017276075199</v>
      </c>
      <c r="AI9" s="14"/>
      <c r="AJ9" s="14" t="s">
        <v>79</v>
      </c>
      <c r="AK9" s="14" t="s">
        <v>79</v>
      </c>
      <c r="AL9" s="14" t="s">
        <v>79</v>
      </c>
      <c r="AM9" s="14" t="s">
        <v>79</v>
      </c>
      <c r="AN9" s="14" t="s">
        <v>79</v>
      </c>
      <c r="AO9" s="14"/>
      <c r="AP9" s="14">
        <v>0.20982306049879801</v>
      </c>
      <c r="AQ9" s="14">
        <v>0.18358702614370601</v>
      </c>
      <c r="AR9" s="14">
        <v>0.27879855911978102</v>
      </c>
      <c r="AS9" s="14"/>
      <c r="AT9" s="14">
        <v>0.205370380391312</v>
      </c>
      <c r="AU9" s="14">
        <v>0.25102542775737402</v>
      </c>
      <c r="AV9" s="14">
        <v>0.23878623213160999</v>
      </c>
      <c r="AW9" s="14">
        <v>0.16002100472745701</v>
      </c>
      <c r="AX9" s="14">
        <v>7.9657853440520496E-2</v>
      </c>
    </row>
    <row r="10" spans="2:50" ht="45" x14ac:dyDescent="0.25">
      <c r="B10" s="15" t="s">
        <v>387</v>
      </c>
      <c r="C10" s="14">
        <v>0.57874329625014598</v>
      </c>
      <c r="D10" s="14">
        <v>0.59766752787010402</v>
      </c>
      <c r="E10" s="14">
        <v>0.56319203504173598</v>
      </c>
      <c r="F10" s="14"/>
      <c r="G10" s="14">
        <v>0.65093751704431602</v>
      </c>
      <c r="H10" s="14">
        <v>0.58031100409325798</v>
      </c>
      <c r="I10" s="14">
        <v>0.61440559347653401</v>
      </c>
      <c r="J10" s="14">
        <v>0.64637503608727198</v>
      </c>
      <c r="K10" s="14">
        <v>0.45384026740530398</v>
      </c>
      <c r="L10" s="14">
        <v>0.53073083760109696</v>
      </c>
      <c r="M10" s="14"/>
      <c r="N10" s="14">
        <v>0.57279108144421298</v>
      </c>
      <c r="O10" s="14">
        <v>0.565051731767932</v>
      </c>
      <c r="P10" s="14">
        <v>0.56457749449598704</v>
      </c>
      <c r="Q10" s="14">
        <v>0.60982113277077099</v>
      </c>
      <c r="R10" s="14"/>
      <c r="S10" s="14">
        <v>0.52082811125359796</v>
      </c>
      <c r="T10" s="14">
        <v>0.63488555281086401</v>
      </c>
      <c r="U10" s="14">
        <v>0.54864687709520998</v>
      </c>
      <c r="V10" s="14">
        <v>0.61240952732380105</v>
      </c>
      <c r="W10" s="14">
        <v>0.52062458679205603</v>
      </c>
      <c r="X10" s="14">
        <v>0.60455316612883603</v>
      </c>
      <c r="Y10" s="14">
        <v>0.61031742109190401</v>
      </c>
      <c r="Z10" s="14">
        <v>0.60640963319192998</v>
      </c>
      <c r="AA10" s="14">
        <v>0.50262057998182097</v>
      </c>
      <c r="AB10" s="14">
        <v>0.67859498076010605</v>
      </c>
      <c r="AC10" s="14">
        <v>0.63965361990459602</v>
      </c>
      <c r="AD10" s="14">
        <v>0.35642741381141502</v>
      </c>
      <c r="AE10" s="14"/>
      <c r="AF10" s="14">
        <v>0.53832993617233504</v>
      </c>
      <c r="AG10" s="14">
        <v>0.59962483126263499</v>
      </c>
      <c r="AH10" s="14">
        <v>0.56005969932830502</v>
      </c>
      <c r="AI10" s="14"/>
      <c r="AJ10" s="14" t="s">
        <v>79</v>
      </c>
      <c r="AK10" s="14" t="s">
        <v>79</v>
      </c>
      <c r="AL10" s="14" t="s">
        <v>79</v>
      </c>
      <c r="AM10" s="14" t="s">
        <v>79</v>
      </c>
      <c r="AN10" s="14" t="s">
        <v>79</v>
      </c>
      <c r="AO10" s="14"/>
      <c r="AP10" s="14">
        <v>0.61277621078045696</v>
      </c>
      <c r="AQ10" s="14">
        <v>0.61990921857543602</v>
      </c>
      <c r="AR10" s="14">
        <v>0.543968707774654</v>
      </c>
      <c r="AS10" s="14"/>
      <c r="AT10" s="14">
        <v>0.64685516030732304</v>
      </c>
      <c r="AU10" s="14">
        <v>0.53137839244826601</v>
      </c>
      <c r="AV10" s="14">
        <v>0.57563909544843195</v>
      </c>
      <c r="AW10" s="14">
        <v>0.57182613911734204</v>
      </c>
      <c r="AX10" s="14">
        <v>0.84982798198407505</v>
      </c>
    </row>
    <row r="11" spans="2:50" ht="45" x14ac:dyDescent="0.25">
      <c r="B11" s="15" t="s">
        <v>388</v>
      </c>
      <c r="C11" s="14">
        <v>8.8297055345352204E-2</v>
      </c>
      <c r="D11" s="14">
        <v>0.123968052896286</v>
      </c>
      <c r="E11" s="14">
        <v>5.5153839713078197E-2</v>
      </c>
      <c r="F11" s="14"/>
      <c r="G11" s="14">
        <v>0.114189994770801</v>
      </c>
      <c r="H11" s="14">
        <v>6.044619940353E-2</v>
      </c>
      <c r="I11" s="14">
        <v>9.5273166938665693E-2</v>
      </c>
      <c r="J11" s="14">
        <v>9.2132156675711493E-2</v>
      </c>
      <c r="K11" s="14">
        <v>0.10452575770966201</v>
      </c>
      <c r="L11" s="14">
        <v>7.8066169873107299E-2</v>
      </c>
      <c r="M11" s="14"/>
      <c r="N11" s="14">
        <v>0.124762871883434</v>
      </c>
      <c r="O11" s="14">
        <v>5.1650981184757902E-2</v>
      </c>
      <c r="P11" s="14">
        <v>9.8103489303800001E-2</v>
      </c>
      <c r="Q11" s="14">
        <v>7.2847649494787198E-2</v>
      </c>
      <c r="R11" s="14"/>
      <c r="S11" s="14">
        <v>0.117336038795643</v>
      </c>
      <c r="T11" s="14">
        <v>8.7184971533546596E-2</v>
      </c>
      <c r="U11" s="14">
        <v>0.106738636180573</v>
      </c>
      <c r="V11" s="14">
        <v>0.107573770776262</v>
      </c>
      <c r="W11" s="14">
        <v>2.60569156108016E-2</v>
      </c>
      <c r="X11" s="14">
        <v>8.8696283015247707E-2</v>
      </c>
      <c r="Y11" s="14">
        <v>9.0014737883800003E-2</v>
      </c>
      <c r="Z11" s="14">
        <v>0.13528056104509401</v>
      </c>
      <c r="AA11" s="14">
        <v>4.38235718143817E-2</v>
      </c>
      <c r="AB11" s="14">
        <v>4.5266073031322102E-2</v>
      </c>
      <c r="AC11" s="14">
        <v>9.9920386914626E-2</v>
      </c>
      <c r="AD11" s="14">
        <v>0.12467681565585199</v>
      </c>
      <c r="AE11" s="14"/>
      <c r="AF11" s="14">
        <v>6.7555279449180494E-2</v>
      </c>
      <c r="AG11" s="14">
        <v>0.112866112511395</v>
      </c>
      <c r="AH11" s="14">
        <v>8.2947079980658103E-2</v>
      </c>
      <c r="AI11" s="14"/>
      <c r="AJ11" s="14" t="s">
        <v>79</v>
      </c>
      <c r="AK11" s="14" t="s">
        <v>79</v>
      </c>
      <c r="AL11" s="14" t="s">
        <v>79</v>
      </c>
      <c r="AM11" s="14" t="s">
        <v>79</v>
      </c>
      <c r="AN11" s="14" t="s">
        <v>79</v>
      </c>
      <c r="AO11" s="14"/>
      <c r="AP11" s="14">
        <v>0.115138724636056</v>
      </c>
      <c r="AQ11" s="14">
        <v>0.117944398791119</v>
      </c>
      <c r="AR11" s="14">
        <v>0.122082785132198</v>
      </c>
      <c r="AS11" s="14"/>
      <c r="AT11" s="14">
        <v>5.503374119137E-2</v>
      </c>
      <c r="AU11" s="14">
        <v>9.9665588708738401E-2</v>
      </c>
      <c r="AV11" s="14">
        <v>8.15057026084543E-2</v>
      </c>
      <c r="AW11" s="14">
        <v>0.183874414965077</v>
      </c>
      <c r="AX11" s="14">
        <v>0</v>
      </c>
    </row>
    <row r="12" spans="2:50" x14ac:dyDescent="0.25">
      <c r="B12" s="15" t="s">
        <v>70</v>
      </c>
      <c r="C12" s="23">
        <v>0.10826928408271</v>
      </c>
      <c r="D12" s="23">
        <v>8.1947666050938006E-2</v>
      </c>
      <c r="E12" s="23">
        <v>0.13442809040860201</v>
      </c>
      <c r="F12" s="23"/>
      <c r="G12" s="23">
        <v>5.4446724173275202E-2</v>
      </c>
      <c r="H12" s="23">
        <v>0.13049607485400799</v>
      </c>
      <c r="I12" s="23">
        <v>7.60022080095136E-2</v>
      </c>
      <c r="J12" s="23">
        <v>0.109864787191224</v>
      </c>
      <c r="K12" s="23">
        <v>0.120551292373482</v>
      </c>
      <c r="L12" s="23">
        <v>0.139214829323838</v>
      </c>
      <c r="M12" s="23"/>
      <c r="N12" s="23">
        <v>0.10666405994044</v>
      </c>
      <c r="O12" s="23">
        <v>0.10369632523334101</v>
      </c>
      <c r="P12" s="23">
        <v>9.2499908886009202E-2</v>
      </c>
      <c r="Q12" s="23">
        <v>0.12736123803945301</v>
      </c>
      <c r="R12" s="23"/>
      <c r="S12" s="23">
        <v>0.180496615473659</v>
      </c>
      <c r="T12" s="23">
        <v>5.6345970405382202E-2</v>
      </c>
      <c r="U12" s="23">
        <v>0.15783574125273001</v>
      </c>
      <c r="V12" s="23">
        <v>0.10284854641599001</v>
      </c>
      <c r="W12" s="23">
        <v>0.13518297604697399</v>
      </c>
      <c r="X12" s="23">
        <v>0.112568273304327</v>
      </c>
      <c r="Y12" s="23">
        <v>3.5602226863336403E-2</v>
      </c>
      <c r="Z12" s="23">
        <v>5.0679964724700197E-2</v>
      </c>
      <c r="AA12" s="23">
        <v>0.13342698252004401</v>
      </c>
      <c r="AB12" s="23">
        <v>6.4923654458524702E-2</v>
      </c>
      <c r="AC12" s="23">
        <v>4.0310003148744299E-2</v>
      </c>
      <c r="AD12" s="23">
        <v>0.22277498913603799</v>
      </c>
      <c r="AE12" s="23"/>
      <c r="AF12" s="23">
        <v>0.106237030434903</v>
      </c>
      <c r="AG12" s="23">
        <v>9.1156416218493796E-2</v>
      </c>
      <c r="AH12" s="23">
        <v>0.20359304793028499</v>
      </c>
      <c r="AI12" s="23"/>
      <c r="AJ12" s="23" t="s">
        <v>79</v>
      </c>
      <c r="AK12" s="23" t="s">
        <v>79</v>
      </c>
      <c r="AL12" s="23" t="s">
        <v>79</v>
      </c>
      <c r="AM12" s="23" t="s">
        <v>79</v>
      </c>
      <c r="AN12" s="23" t="s">
        <v>79</v>
      </c>
      <c r="AO12" s="23"/>
      <c r="AP12" s="23">
        <v>6.2262004084688398E-2</v>
      </c>
      <c r="AQ12" s="23">
        <v>7.8559356489738802E-2</v>
      </c>
      <c r="AR12" s="23">
        <v>5.5149947973367197E-2</v>
      </c>
      <c r="AS12" s="23"/>
      <c r="AT12" s="23">
        <v>9.2740718109994902E-2</v>
      </c>
      <c r="AU12" s="23">
        <v>0.117930591085622</v>
      </c>
      <c r="AV12" s="23">
        <v>0.104068969811504</v>
      </c>
      <c r="AW12" s="23">
        <v>8.4278441190123801E-2</v>
      </c>
      <c r="AX12" s="23">
        <v>7.0514164575403895E-2</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X20"/>
  <sheetViews>
    <sheetView showGridLines="0" topLeftCell="A10" workbookViewId="0">
      <pane xSplit="2" topLeftCell="C1" activePane="topRight" state="frozen"/>
      <selection pane="topRight" activeCell="B16" sqref="B16"/>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112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956</v>
      </c>
      <c r="D7" s="10">
        <v>477</v>
      </c>
      <c r="E7" s="10">
        <v>475</v>
      </c>
      <c r="F7" s="10"/>
      <c r="G7" s="10">
        <v>125</v>
      </c>
      <c r="H7" s="10">
        <v>161</v>
      </c>
      <c r="I7" s="10">
        <v>124</v>
      </c>
      <c r="J7" s="10">
        <v>147</v>
      </c>
      <c r="K7" s="10">
        <v>172</v>
      </c>
      <c r="L7" s="10">
        <v>227</v>
      </c>
      <c r="M7" s="10"/>
      <c r="N7" s="10">
        <v>289</v>
      </c>
      <c r="O7" s="10">
        <v>282</v>
      </c>
      <c r="P7" s="10">
        <v>184</v>
      </c>
      <c r="Q7" s="10">
        <v>199</v>
      </c>
      <c r="R7" s="10"/>
      <c r="S7" s="10">
        <v>148</v>
      </c>
      <c r="T7" s="10">
        <v>130</v>
      </c>
      <c r="U7" s="10">
        <v>74</v>
      </c>
      <c r="V7" s="10">
        <v>115</v>
      </c>
      <c r="W7" s="10">
        <v>66</v>
      </c>
      <c r="X7" s="10">
        <v>68</v>
      </c>
      <c r="Y7" s="10">
        <v>69</v>
      </c>
      <c r="Z7" s="10">
        <v>36</v>
      </c>
      <c r="AA7" s="10">
        <v>110</v>
      </c>
      <c r="AB7" s="10">
        <v>83</v>
      </c>
      <c r="AC7" s="10">
        <v>38</v>
      </c>
      <c r="AD7" s="10">
        <v>19</v>
      </c>
      <c r="AE7" s="10"/>
      <c r="AF7" s="10">
        <v>344</v>
      </c>
      <c r="AG7" s="10">
        <v>416</v>
      </c>
      <c r="AH7" s="10">
        <v>117</v>
      </c>
      <c r="AI7" s="10"/>
      <c r="AJ7" s="10" t="s">
        <v>78</v>
      </c>
      <c r="AK7" s="10" t="s">
        <v>78</v>
      </c>
      <c r="AL7" s="10" t="s">
        <v>78</v>
      </c>
      <c r="AM7" s="10" t="s">
        <v>78</v>
      </c>
      <c r="AN7" s="10" t="s">
        <v>78</v>
      </c>
      <c r="AO7" s="10"/>
      <c r="AP7" s="10">
        <v>226</v>
      </c>
      <c r="AQ7" s="10">
        <v>352</v>
      </c>
      <c r="AR7" s="10">
        <v>80</v>
      </c>
      <c r="AS7" s="10"/>
      <c r="AT7" s="10">
        <v>219</v>
      </c>
      <c r="AU7" s="10">
        <v>220</v>
      </c>
      <c r="AV7" s="10">
        <v>275</v>
      </c>
      <c r="AW7" s="10">
        <v>99</v>
      </c>
      <c r="AX7" s="10">
        <v>13</v>
      </c>
    </row>
    <row r="8" spans="2:50" ht="30" customHeight="1" x14ac:dyDescent="0.25">
      <c r="B8" s="11" t="s">
        <v>19</v>
      </c>
      <c r="C8" s="11">
        <v>957</v>
      </c>
      <c r="D8" s="11">
        <v>494</v>
      </c>
      <c r="E8" s="11">
        <v>458</v>
      </c>
      <c r="F8" s="11"/>
      <c r="G8" s="11">
        <v>145</v>
      </c>
      <c r="H8" s="11">
        <v>160</v>
      </c>
      <c r="I8" s="11">
        <v>162</v>
      </c>
      <c r="J8" s="11">
        <v>151</v>
      </c>
      <c r="K8" s="11">
        <v>139</v>
      </c>
      <c r="L8" s="11">
        <v>198</v>
      </c>
      <c r="M8" s="11"/>
      <c r="N8" s="11">
        <v>274</v>
      </c>
      <c r="O8" s="11">
        <v>268</v>
      </c>
      <c r="P8" s="11">
        <v>209</v>
      </c>
      <c r="Q8" s="11">
        <v>204</v>
      </c>
      <c r="R8" s="11"/>
      <c r="S8" s="11">
        <v>156</v>
      </c>
      <c r="T8" s="11">
        <v>119</v>
      </c>
      <c r="U8" s="11">
        <v>72</v>
      </c>
      <c r="V8" s="11">
        <v>102</v>
      </c>
      <c r="W8" s="11">
        <v>61</v>
      </c>
      <c r="X8" s="11">
        <v>82</v>
      </c>
      <c r="Y8" s="11">
        <v>65</v>
      </c>
      <c r="Z8" s="11">
        <v>34</v>
      </c>
      <c r="AA8" s="11">
        <v>101</v>
      </c>
      <c r="AB8" s="11">
        <v>87</v>
      </c>
      <c r="AC8" s="11">
        <v>44</v>
      </c>
      <c r="AD8" s="11">
        <v>34</v>
      </c>
      <c r="AE8" s="11"/>
      <c r="AF8" s="11">
        <v>330</v>
      </c>
      <c r="AG8" s="11">
        <v>411</v>
      </c>
      <c r="AH8" s="11">
        <v>127</v>
      </c>
      <c r="AI8" s="11"/>
      <c r="AJ8" s="11" t="s">
        <v>78</v>
      </c>
      <c r="AK8" s="11" t="s">
        <v>78</v>
      </c>
      <c r="AL8" s="11" t="s">
        <v>78</v>
      </c>
      <c r="AM8" s="11" t="s">
        <v>78</v>
      </c>
      <c r="AN8" s="11" t="s">
        <v>78</v>
      </c>
      <c r="AO8" s="11"/>
      <c r="AP8" s="11">
        <v>215</v>
      </c>
      <c r="AQ8" s="11">
        <v>364</v>
      </c>
      <c r="AR8" s="11">
        <v>80</v>
      </c>
      <c r="AS8" s="11"/>
      <c r="AT8" s="11">
        <v>213</v>
      </c>
      <c r="AU8" s="11">
        <v>226</v>
      </c>
      <c r="AV8" s="11">
        <v>278</v>
      </c>
      <c r="AW8" s="11">
        <v>101</v>
      </c>
      <c r="AX8" s="11">
        <v>12</v>
      </c>
    </row>
    <row r="9" spans="2:50" x14ac:dyDescent="0.25">
      <c r="B9" s="15" t="s">
        <v>107</v>
      </c>
      <c r="C9" s="14">
        <v>0.49978578280462399</v>
      </c>
      <c r="D9" s="14">
        <v>0.558697946407679</v>
      </c>
      <c r="E9" s="14">
        <v>0.437360147101163</v>
      </c>
      <c r="F9" s="14"/>
      <c r="G9" s="14">
        <v>0.386641961022475</v>
      </c>
      <c r="H9" s="14">
        <v>0.42594493664029498</v>
      </c>
      <c r="I9" s="14">
        <v>0.51023439433697104</v>
      </c>
      <c r="J9" s="14">
        <v>0.56431164545863699</v>
      </c>
      <c r="K9" s="14">
        <v>0.48801489946266902</v>
      </c>
      <c r="L9" s="14">
        <v>0.59277980244123196</v>
      </c>
      <c r="M9" s="14"/>
      <c r="N9" s="14">
        <v>0.52506107020370396</v>
      </c>
      <c r="O9" s="14">
        <v>0.513267121303153</v>
      </c>
      <c r="P9" s="14">
        <v>0.47902193180610803</v>
      </c>
      <c r="Q9" s="14">
        <v>0.463689953908411</v>
      </c>
      <c r="R9" s="14"/>
      <c r="S9" s="14">
        <v>0.555630306079408</v>
      </c>
      <c r="T9" s="14">
        <v>0.51923262480758803</v>
      </c>
      <c r="U9" s="14">
        <v>0.50858494640893404</v>
      </c>
      <c r="V9" s="14">
        <v>0.55758115093299798</v>
      </c>
      <c r="W9" s="14">
        <v>0.39966381403958101</v>
      </c>
      <c r="X9" s="14">
        <v>0.58782743965979101</v>
      </c>
      <c r="Y9" s="14">
        <v>0.298641800653417</v>
      </c>
      <c r="Z9" s="14">
        <v>0.38812816618283702</v>
      </c>
      <c r="AA9" s="14">
        <v>0.55574545817218202</v>
      </c>
      <c r="AB9" s="14">
        <v>0.48989711046272899</v>
      </c>
      <c r="AC9" s="14">
        <v>0.40540140821190801</v>
      </c>
      <c r="AD9" s="14">
        <v>0.42875109892348801</v>
      </c>
      <c r="AE9" s="14"/>
      <c r="AF9" s="14">
        <v>0.53065851481818105</v>
      </c>
      <c r="AG9" s="14">
        <v>0.53568201720985698</v>
      </c>
      <c r="AH9" s="14">
        <v>0.35906489191167201</v>
      </c>
      <c r="AI9" s="14"/>
      <c r="AJ9" s="14" t="s">
        <v>79</v>
      </c>
      <c r="AK9" s="14" t="s">
        <v>79</v>
      </c>
      <c r="AL9" s="14" t="s">
        <v>79</v>
      </c>
      <c r="AM9" s="14" t="s">
        <v>79</v>
      </c>
      <c r="AN9" s="14" t="s">
        <v>79</v>
      </c>
      <c r="AO9" s="14"/>
      <c r="AP9" s="14">
        <v>0.557749314965995</v>
      </c>
      <c r="AQ9" s="14">
        <v>0.46825043394620802</v>
      </c>
      <c r="AR9" s="14">
        <v>0.54287767802950404</v>
      </c>
      <c r="AS9" s="14"/>
      <c r="AT9" s="14">
        <v>0.48641643579947302</v>
      </c>
      <c r="AU9" s="14">
        <v>0.51898041558280705</v>
      </c>
      <c r="AV9" s="14">
        <v>0.51593425476412202</v>
      </c>
      <c r="AW9" s="14">
        <v>0.49920703209877698</v>
      </c>
      <c r="AX9" s="14">
        <v>0.69528420585418005</v>
      </c>
    </row>
    <row r="10" spans="2:50" x14ac:dyDescent="0.25">
      <c r="B10" s="15" t="s">
        <v>108</v>
      </c>
      <c r="C10" s="14">
        <v>0.365976067485279</v>
      </c>
      <c r="D10" s="14">
        <v>0.39307015762268899</v>
      </c>
      <c r="E10" s="14">
        <v>0.33041790122911902</v>
      </c>
      <c r="F10" s="14"/>
      <c r="G10" s="14">
        <v>0.59621340874741102</v>
      </c>
      <c r="H10" s="14">
        <v>0.46722083235378298</v>
      </c>
      <c r="I10" s="14">
        <v>0.35494427878268098</v>
      </c>
      <c r="J10" s="14">
        <v>0.29425099681074102</v>
      </c>
      <c r="K10" s="14">
        <v>0.26382966375469602</v>
      </c>
      <c r="L10" s="14">
        <v>0.25105593222226902</v>
      </c>
      <c r="M10" s="14"/>
      <c r="N10" s="14">
        <v>0.427223424141154</v>
      </c>
      <c r="O10" s="14">
        <v>0.35669314720279699</v>
      </c>
      <c r="P10" s="14">
        <v>0.34923023519344698</v>
      </c>
      <c r="Q10" s="14">
        <v>0.30579954700336898</v>
      </c>
      <c r="R10" s="14"/>
      <c r="S10" s="14">
        <v>0.426447650341019</v>
      </c>
      <c r="T10" s="14">
        <v>0.31103835890058301</v>
      </c>
      <c r="U10" s="14">
        <v>0.29756000565549101</v>
      </c>
      <c r="V10" s="14">
        <v>0.30015484226796402</v>
      </c>
      <c r="W10" s="14">
        <v>0.45454724610081898</v>
      </c>
      <c r="X10" s="14">
        <v>0.36605451506940401</v>
      </c>
      <c r="Y10" s="14">
        <v>0.37354177587871701</v>
      </c>
      <c r="Z10" s="14">
        <v>0.277467738490635</v>
      </c>
      <c r="AA10" s="14">
        <v>0.38502929476081899</v>
      </c>
      <c r="AB10" s="14">
        <v>0.43103890858584698</v>
      </c>
      <c r="AC10" s="14">
        <v>0.23027906751264299</v>
      </c>
      <c r="AD10" s="14">
        <v>0.493195612130921</v>
      </c>
      <c r="AE10" s="14"/>
      <c r="AF10" s="14">
        <v>0.26110524073368002</v>
      </c>
      <c r="AG10" s="14">
        <v>0.39058506836768198</v>
      </c>
      <c r="AH10" s="14">
        <v>0.406001146377796</v>
      </c>
      <c r="AI10" s="14"/>
      <c r="AJ10" s="14" t="s">
        <v>79</v>
      </c>
      <c r="AK10" s="14" t="s">
        <v>79</v>
      </c>
      <c r="AL10" s="14" t="s">
        <v>79</v>
      </c>
      <c r="AM10" s="14" t="s">
        <v>79</v>
      </c>
      <c r="AN10" s="14" t="s">
        <v>79</v>
      </c>
      <c r="AO10" s="14"/>
      <c r="AP10" s="14">
        <v>0.31641696830451499</v>
      </c>
      <c r="AQ10" s="14">
        <v>0.39504487648843201</v>
      </c>
      <c r="AR10" s="14">
        <v>0.380972721588412</v>
      </c>
      <c r="AS10" s="14"/>
      <c r="AT10" s="14">
        <v>0.19217638491306399</v>
      </c>
      <c r="AU10" s="14">
        <v>0.360981838997527</v>
      </c>
      <c r="AV10" s="14">
        <v>0.45362215180405402</v>
      </c>
      <c r="AW10" s="14">
        <v>0.53756420207826505</v>
      </c>
      <c r="AX10" s="14">
        <v>0.29757635101028801</v>
      </c>
    </row>
    <row r="11" spans="2:50" x14ac:dyDescent="0.25">
      <c r="B11" s="15" t="s">
        <v>109</v>
      </c>
      <c r="C11" s="14">
        <v>0.31108782821921299</v>
      </c>
      <c r="D11" s="14">
        <v>0.3598591669524</v>
      </c>
      <c r="E11" s="14">
        <v>0.25770981410150501</v>
      </c>
      <c r="F11" s="14"/>
      <c r="G11" s="14">
        <v>9.7937145225388905E-2</v>
      </c>
      <c r="H11" s="14">
        <v>0.37268813740000201</v>
      </c>
      <c r="I11" s="14">
        <v>0.31518027701610002</v>
      </c>
      <c r="J11" s="14">
        <v>0.30634570401775602</v>
      </c>
      <c r="K11" s="14">
        <v>0.379753769255887</v>
      </c>
      <c r="L11" s="14">
        <v>0.36949317707497498</v>
      </c>
      <c r="M11" s="14"/>
      <c r="N11" s="14">
        <v>0.40786723044489098</v>
      </c>
      <c r="O11" s="14">
        <v>0.362080978976837</v>
      </c>
      <c r="P11" s="14">
        <v>0.24313660327387401</v>
      </c>
      <c r="Q11" s="14">
        <v>0.18010505191347501</v>
      </c>
      <c r="R11" s="14"/>
      <c r="S11" s="14">
        <v>0.329775968893389</v>
      </c>
      <c r="T11" s="14">
        <v>0.31374038647181302</v>
      </c>
      <c r="U11" s="14">
        <v>0.32798357688442997</v>
      </c>
      <c r="V11" s="14">
        <v>0.28290609952738299</v>
      </c>
      <c r="W11" s="14">
        <v>0.243021204744333</v>
      </c>
      <c r="X11" s="14">
        <v>0.315139849432365</v>
      </c>
      <c r="Y11" s="14">
        <v>0.328773857576381</v>
      </c>
      <c r="Z11" s="14">
        <v>0.29035848116650798</v>
      </c>
      <c r="AA11" s="14">
        <v>0.27288270301212902</v>
      </c>
      <c r="AB11" s="14">
        <v>0.30245598661554302</v>
      </c>
      <c r="AC11" s="14">
        <v>0.354452631097185</v>
      </c>
      <c r="AD11" s="14">
        <v>0.44358961052937701</v>
      </c>
      <c r="AE11" s="14"/>
      <c r="AF11" s="14">
        <v>0.35837409555036198</v>
      </c>
      <c r="AG11" s="14">
        <v>0.34116986233694302</v>
      </c>
      <c r="AH11" s="14">
        <v>0.25074478597824301</v>
      </c>
      <c r="AI11" s="14"/>
      <c r="AJ11" s="14" t="s">
        <v>79</v>
      </c>
      <c r="AK11" s="14" t="s">
        <v>79</v>
      </c>
      <c r="AL11" s="14" t="s">
        <v>79</v>
      </c>
      <c r="AM11" s="14" t="s">
        <v>79</v>
      </c>
      <c r="AN11" s="14" t="s">
        <v>79</v>
      </c>
      <c r="AO11" s="14"/>
      <c r="AP11" s="14">
        <v>0.34364920790102399</v>
      </c>
      <c r="AQ11" s="14">
        <v>0.28455534350695599</v>
      </c>
      <c r="AR11" s="14">
        <v>0.36606258788588503</v>
      </c>
      <c r="AS11" s="14"/>
      <c r="AT11" s="14">
        <v>0.193064577059508</v>
      </c>
      <c r="AU11" s="14">
        <v>0.29839337177122</v>
      </c>
      <c r="AV11" s="14">
        <v>0.32142370844697599</v>
      </c>
      <c r="AW11" s="14">
        <v>0.43792323519378101</v>
      </c>
      <c r="AX11" s="14">
        <v>0.36419030880401199</v>
      </c>
    </row>
    <row r="12" spans="2:50" ht="30" x14ac:dyDescent="0.25">
      <c r="B12" s="15" t="s">
        <v>110</v>
      </c>
      <c r="C12" s="14">
        <v>0.29291471365392402</v>
      </c>
      <c r="D12" s="14">
        <v>0.31938220818743301</v>
      </c>
      <c r="E12" s="14">
        <v>0.26340571240601501</v>
      </c>
      <c r="F12" s="14"/>
      <c r="G12" s="14">
        <v>0.25787677134848602</v>
      </c>
      <c r="H12" s="14">
        <v>0.31121857064779002</v>
      </c>
      <c r="I12" s="14">
        <v>0.29469564866868098</v>
      </c>
      <c r="J12" s="14">
        <v>0.26880823070757998</v>
      </c>
      <c r="K12" s="14">
        <v>0.28149265727489098</v>
      </c>
      <c r="L12" s="14">
        <v>0.32870915635138398</v>
      </c>
      <c r="M12" s="14"/>
      <c r="N12" s="14">
        <v>0.31603259809725598</v>
      </c>
      <c r="O12" s="14">
        <v>0.30443986932822398</v>
      </c>
      <c r="P12" s="14">
        <v>0.28059659587802699</v>
      </c>
      <c r="Q12" s="14">
        <v>0.25563283408952397</v>
      </c>
      <c r="R12" s="14"/>
      <c r="S12" s="14">
        <v>0.33538321936079901</v>
      </c>
      <c r="T12" s="14">
        <v>0.29661459024535602</v>
      </c>
      <c r="U12" s="14">
        <v>0.32121528804141403</v>
      </c>
      <c r="V12" s="14">
        <v>0.30552701459895298</v>
      </c>
      <c r="W12" s="14">
        <v>0.17092862046190199</v>
      </c>
      <c r="X12" s="14">
        <v>0.28192348437884701</v>
      </c>
      <c r="Y12" s="14">
        <v>0.212231462696676</v>
      </c>
      <c r="Z12" s="14">
        <v>0.23218885228990699</v>
      </c>
      <c r="AA12" s="14">
        <v>0.31328709443139402</v>
      </c>
      <c r="AB12" s="14">
        <v>0.37330254563314702</v>
      </c>
      <c r="AC12" s="14">
        <v>0.241055810699429</v>
      </c>
      <c r="AD12" s="14">
        <v>0.24850460189950899</v>
      </c>
      <c r="AE12" s="14"/>
      <c r="AF12" s="14">
        <v>0.32302763327440998</v>
      </c>
      <c r="AG12" s="14">
        <v>0.29382087660680201</v>
      </c>
      <c r="AH12" s="14">
        <v>0.242273728916959</v>
      </c>
      <c r="AI12" s="14"/>
      <c r="AJ12" s="14" t="s">
        <v>79</v>
      </c>
      <c r="AK12" s="14" t="s">
        <v>79</v>
      </c>
      <c r="AL12" s="14" t="s">
        <v>79</v>
      </c>
      <c r="AM12" s="14" t="s">
        <v>79</v>
      </c>
      <c r="AN12" s="14" t="s">
        <v>79</v>
      </c>
      <c r="AO12" s="14"/>
      <c r="AP12" s="14">
        <v>0.307822877528103</v>
      </c>
      <c r="AQ12" s="14">
        <v>0.26683766541679199</v>
      </c>
      <c r="AR12" s="14">
        <v>0.420646803087181</v>
      </c>
      <c r="AS12" s="14"/>
      <c r="AT12" s="14">
        <v>0.25307410952798898</v>
      </c>
      <c r="AU12" s="14">
        <v>0.29619429281701498</v>
      </c>
      <c r="AV12" s="14">
        <v>0.299682536554569</v>
      </c>
      <c r="AW12" s="14">
        <v>0.28502769671304401</v>
      </c>
      <c r="AX12" s="14">
        <v>0.39388696465089401</v>
      </c>
    </row>
    <row r="13" spans="2:50" ht="30" x14ac:dyDescent="0.25">
      <c r="B13" s="15" t="s">
        <v>111</v>
      </c>
      <c r="C13" s="14">
        <v>0.20206409662226299</v>
      </c>
      <c r="D13" s="14">
        <v>0.20844534784282301</v>
      </c>
      <c r="E13" s="14">
        <v>0.19330584475936899</v>
      </c>
      <c r="F13" s="14"/>
      <c r="G13" s="14">
        <v>0.163878500643135</v>
      </c>
      <c r="H13" s="14">
        <v>0.30756343094337801</v>
      </c>
      <c r="I13" s="14">
        <v>0.217556608823192</v>
      </c>
      <c r="J13" s="14">
        <v>0.19464468814580199</v>
      </c>
      <c r="K13" s="14">
        <v>0.15382059988351299</v>
      </c>
      <c r="L13" s="14">
        <v>0.171733563127867</v>
      </c>
      <c r="M13" s="14"/>
      <c r="N13" s="14">
        <v>0.26086928175137603</v>
      </c>
      <c r="O13" s="14">
        <v>0.18965415520710799</v>
      </c>
      <c r="P13" s="14">
        <v>0.18083121050812001</v>
      </c>
      <c r="Q13" s="14">
        <v>0.156350960826487</v>
      </c>
      <c r="R13" s="14"/>
      <c r="S13" s="14">
        <v>0.28682532185029502</v>
      </c>
      <c r="T13" s="14">
        <v>0.21104206881297299</v>
      </c>
      <c r="U13" s="14">
        <v>0.15700806786770299</v>
      </c>
      <c r="V13" s="14">
        <v>0.19012550531872</v>
      </c>
      <c r="W13" s="14">
        <v>0.213259649031212</v>
      </c>
      <c r="X13" s="14">
        <v>0.19532594214663401</v>
      </c>
      <c r="Y13" s="14">
        <v>0.13131781620786101</v>
      </c>
      <c r="Z13" s="14">
        <v>0.13279524990675701</v>
      </c>
      <c r="AA13" s="14">
        <v>0.18401388164718399</v>
      </c>
      <c r="AB13" s="14">
        <v>0.152464510877383</v>
      </c>
      <c r="AC13" s="14">
        <v>0.22777051744011201</v>
      </c>
      <c r="AD13" s="14">
        <v>0.26234427736813098</v>
      </c>
      <c r="AE13" s="14"/>
      <c r="AF13" s="14">
        <v>0.180237972893068</v>
      </c>
      <c r="AG13" s="14">
        <v>0.24334300427017699</v>
      </c>
      <c r="AH13" s="14">
        <v>0.143717426703769</v>
      </c>
      <c r="AI13" s="14"/>
      <c r="AJ13" s="14" t="s">
        <v>79</v>
      </c>
      <c r="AK13" s="14" t="s">
        <v>79</v>
      </c>
      <c r="AL13" s="14" t="s">
        <v>79</v>
      </c>
      <c r="AM13" s="14" t="s">
        <v>79</v>
      </c>
      <c r="AN13" s="14" t="s">
        <v>79</v>
      </c>
      <c r="AO13" s="14"/>
      <c r="AP13" s="14">
        <v>0.21516999627614999</v>
      </c>
      <c r="AQ13" s="14">
        <v>0.196649038976379</v>
      </c>
      <c r="AR13" s="14">
        <v>0.29786008767257999</v>
      </c>
      <c r="AS13" s="14"/>
      <c r="AT13" s="14">
        <v>0.13071546466141401</v>
      </c>
      <c r="AU13" s="14">
        <v>0.246330223078815</v>
      </c>
      <c r="AV13" s="14">
        <v>0.19705883750358799</v>
      </c>
      <c r="AW13" s="14">
        <v>0.307700848620097</v>
      </c>
      <c r="AX13" s="14">
        <v>0.38709404687889398</v>
      </c>
    </row>
    <row r="14" spans="2:50" x14ac:dyDescent="0.25">
      <c r="B14" s="15" t="s">
        <v>97</v>
      </c>
      <c r="C14" s="14">
        <v>1.9635047350123998E-2</v>
      </c>
      <c r="D14" s="14">
        <v>2.3006153093921001E-2</v>
      </c>
      <c r="E14" s="14">
        <v>1.6196302678261401E-2</v>
      </c>
      <c r="F14" s="14"/>
      <c r="G14" s="14">
        <v>2.56771432201424E-2</v>
      </c>
      <c r="H14" s="14">
        <v>2.0475969659138601E-2</v>
      </c>
      <c r="I14" s="14">
        <v>2.2152221513512701E-2</v>
      </c>
      <c r="J14" s="14">
        <v>6.5056371722317097E-3</v>
      </c>
      <c r="K14" s="14">
        <v>2.2104120682106199E-2</v>
      </c>
      <c r="L14" s="14">
        <v>2.0740639749195301E-2</v>
      </c>
      <c r="M14" s="14"/>
      <c r="N14" s="14">
        <v>2.0013788171415699E-2</v>
      </c>
      <c r="O14" s="14">
        <v>3.0996399392549299E-2</v>
      </c>
      <c r="P14" s="14">
        <v>0</v>
      </c>
      <c r="Q14" s="14">
        <v>2.4527083543847202E-2</v>
      </c>
      <c r="R14" s="14"/>
      <c r="S14" s="14">
        <v>0</v>
      </c>
      <c r="T14" s="14">
        <v>2.5511470154641301E-2</v>
      </c>
      <c r="U14" s="14">
        <v>4.0874629813153901E-2</v>
      </c>
      <c r="V14" s="14">
        <v>1.9616675673877499E-2</v>
      </c>
      <c r="W14" s="14">
        <v>1.28443765330275E-2</v>
      </c>
      <c r="X14" s="14">
        <v>2.5000132353641399E-2</v>
      </c>
      <c r="Y14" s="14">
        <v>0</v>
      </c>
      <c r="Z14" s="14">
        <v>6.4511317797471407E-2</v>
      </c>
      <c r="AA14" s="14">
        <v>3.0397103479805399E-2</v>
      </c>
      <c r="AB14" s="14">
        <v>0</v>
      </c>
      <c r="AC14" s="14">
        <v>2.5837427983244201E-2</v>
      </c>
      <c r="AD14" s="14">
        <v>4.6794436998479898E-2</v>
      </c>
      <c r="AE14" s="14"/>
      <c r="AF14" s="14">
        <v>1.18936756316081E-2</v>
      </c>
      <c r="AG14" s="14">
        <v>1.6235040376866901E-2</v>
      </c>
      <c r="AH14" s="14">
        <v>3.5135609071584001E-2</v>
      </c>
      <c r="AI14" s="14"/>
      <c r="AJ14" s="14" t="s">
        <v>79</v>
      </c>
      <c r="AK14" s="14" t="s">
        <v>79</v>
      </c>
      <c r="AL14" s="14" t="s">
        <v>79</v>
      </c>
      <c r="AM14" s="14" t="s">
        <v>79</v>
      </c>
      <c r="AN14" s="14" t="s">
        <v>79</v>
      </c>
      <c r="AO14" s="14"/>
      <c r="AP14" s="14">
        <v>7.0050996193644997E-3</v>
      </c>
      <c r="AQ14" s="14">
        <v>2.09402429891614E-2</v>
      </c>
      <c r="AR14" s="14">
        <v>9.5803279693692893E-3</v>
      </c>
      <c r="AS14" s="14"/>
      <c r="AT14" s="14">
        <v>2.0294501038001199E-2</v>
      </c>
      <c r="AU14" s="14">
        <v>2.86409155582356E-2</v>
      </c>
      <c r="AV14" s="14">
        <v>1.0820880529620699E-2</v>
      </c>
      <c r="AW14" s="14">
        <v>2.1908035958196501E-2</v>
      </c>
      <c r="AX14" s="14">
        <v>0</v>
      </c>
    </row>
    <row r="15" spans="2:50" x14ac:dyDescent="0.25">
      <c r="B15" s="15" t="s">
        <v>70</v>
      </c>
      <c r="C15" s="23">
        <v>8.8987197758753203E-2</v>
      </c>
      <c r="D15" s="23">
        <v>4.3394241319518197E-2</v>
      </c>
      <c r="E15" s="23">
        <v>0.139041331488685</v>
      </c>
      <c r="F15" s="23"/>
      <c r="G15" s="23">
        <v>5.7902084848636799E-2</v>
      </c>
      <c r="H15" s="23">
        <v>5.1190509437275399E-2</v>
      </c>
      <c r="I15" s="23">
        <v>0.115808118146077</v>
      </c>
      <c r="J15" s="23">
        <v>0.111559958469003</v>
      </c>
      <c r="K15" s="23">
        <v>0.108316699354534</v>
      </c>
      <c r="L15" s="23">
        <v>8.9567397103024401E-2</v>
      </c>
      <c r="M15" s="23"/>
      <c r="N15" s="23">
        <v>6.2865692480779306E-2</v>
      </c>
      <c r="O15" s="23">
        <v>9.2004131411080103E-2</v>
      </c>
      <c r="P15" s="23">
        <v>0.10578678905422501</v>
      </c>
      <c r="Q15" s="23">
        <v>0.103945439782477</v>
      </c>
      <c r="R15" s="23"/>
      <c r="S15" s="23">
        <v>4.1952629272945199E-2</v>
      </c>
      <c r="T15" s="23">
        <v>6.5435330646886003E-2</v>
      </c>
      <c r="U15" s="23">
        <v>0.172758032208394</v>
      </c>
      <c r="V15" s="23">
        <v>9.79433528510463E-2</v>
      </c>
      <c r="W15" s="23">
        <v>0.120009256446496</v>
      </c>
      <c r="X15" s="23">
        <v>3.6390577628463601E-2</v>
      </c>
      <c r="Y15" s="23">
        <v>0.14063076620203499</v>
      </c>
      <c r="Z15" s="23">
        <v>0.178928849257881</v>
      </c>
      <c r="AA15" s="23">
        <v>8.3932055727498095E-2</v>
      </c>
      <c r="AB15" s="23">
        <v>0.102922503860075</v>
      </c>
      <c r="AC15" s="23">
        <v>8.8489091746657395E-2</v>
      </c>
      <c r="AD15" s="23">
        <v>4.54177238557655E-2</v>
      </c>
      <c r="AE15" s="23"/>
      <c r="AF15" s="23">
        <v>9.4702152944659307E-2</v>
      </c>
      <c r="AG15" s="23">
        <v>7.8338154645719998E-2</v>
      </c>
      <c r="AH15" s="23">
        <v>0.12590993535555101</v>
      </c>
      <c r="AI15" s="23"/>
      <c r="AJ15" s="23" t="s">
        <v>79</v>
      </c>
      <c r="AK15" s="23" t="s">
        <v>79</v>
      </c>
      <c r="AL15" s="23" t="s">
        <v>79</v>
      </c>
      <c r="AM15" s="23" t="s">
        <v>79</v>
      </c>
      <c r="AN15" s="23" t="s">
        <v>79</v>
      </c>
      <c r="AO15" s="23"/>
      <c r="AP15" s="23">
        <v>8.2114085655562899E-2</v>
      </c>
      <c r="AQ15" s="23">
        <v>7.1491360912614599E-2</v>
      </c>
      <c r="AR15" s="23">
        <v>5.2589884061750997E-2</v>
      </c>
      <c r="AS15" s="23"/>
      <c r="AT15" s="23">
        <v>0.15720649530924799</v>
      </c>
      <c r="AU15" s="23">
        <v>6.0391488590938402E-2</v>
      </c>
      <c r="AV15" s="23">
        <v>6.5909675018818004E-2</v>
      </c>
      <c r="AW15" s="23">
        <v>6.2651973877685396E-2</v>
      </c>
      <c r="AX15" s="23">
        <v>6.8607872318906804E-2</v>
      </c>
    </row>
    <row r="16" spans="2:50" x14ac:dyDescent="0.25">
      <c r="B16" s="16" t="s">
        <v>534</v>
      </c>
    </row>
    <row r="17" spans="2:2" x14ac:dyDescent="0.25">
      <c r="B17" t="s">
        <v>75</v>
      </c>
    </row>
    <row r="18" spans="2:2" x14ac:dyDescent="0.25">
      <c r="B18" t="s">
        <v>76</v>
      </c>
    </row>
    <row r="20" spans="2:2" x14ac:dyDescent="0.25">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411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519</v>
      </c>
      <c r="D7" s="10">
        <v>253</v>
      </c>
      <c r="E7" s="10">
        <v>262</v>
      </c>
      <c r="F7" s="10"/>
      <c r="G7" s="10">
        <v>69</v>
      </c>
      <c r="H7" s="10">
        <v>96</v>
      </c>
      <c r="I7" s="10">
        <v>72</v>
      </c>
      <c r="J7" s="10">
        <v>85</v>
      </c>
      <c r="K7" s="10">
        <v>81</v>
      </c>
      <c r="L7" s="10">
        <v>116</v>
      </c>
      <c r="M7" s="10"/>
      <c r="N7" s="10">
        <v>156</v>
      </c>
      <c r="O7" s="10">
        <v>130</v>
      </c>
      <c r="P7" s="10">
        <v>97</v>
      </c>
      <c r="Q7" s="10">
        <v>134</v>
      </c>
      <c r="R7" s="10"/>
      <c r="S7" s="10">
        <v>78</v>
      </c>
      <c r="T7" s="10">
        <v>68</v>
      </c>
      <c r="U7" s="10">
        <v>41</v>
      </c>
      <c r="V7" s="10">
        <v>45</v>
      </c>
      <c r="W7" s="10">
        <v>43</v>
      </c>
      <c r="X7" s="10">
        <v>37</v>
      </c>
      <c r="Y7" s="10">
        <v>44</v>
      </c>
      <c r="Z7" s="10">
        <v>22</v>
      </c>
      <c r="AA7" s="10">
        <v>57</v>
      </c>
      <c r="AB7" s="10">
        <v>54</v>
      </c>
      <c r="AC7" s="10">
        <v>22</v>
      </c>
      <c r="AD7" s="10">
        <v>8</v>
      </c>
      <c r="AE7" s="10"/>
      <c r="AF7" s="10">
        <v>203</v>
      </c>
      <c r="AG7" s="10">
        <v>216</v>
      </c>
      <c r="AH7" s="10">
        <v>57</v>
      </c>
      <c r="AI7" s="10"/>
      <c r="AJ7" s="10" t="s">
        <v>78</v>
      </c>
      <c r="AK7" s="10" t="s">
        <v>78</v>
      </c>
      <c r="AL7" s="10" t="s">
        <v>78</v>
      </c>
      <c r="AM7" s="10" t="s">
        <v>78</v>
      </c>
      <c r="AN7" s="10" t="s">
        <v>78</v>
      </c>
      <c r="AO7" s="10"/>
      <c r="AP7" s="10">
        <v>116</v>
      </c>
      <c r="AQ7" s="10">
        <v>176</v>
      </c>
      <c r="AR7" s="10">
        <v>39</v>
      </c>
      <c r="AS7" s="10"/>
      <c r="AT7" s="10">
        <v>113</v>
      </c>
      <c r="AU7" s="10">
        <v>118</v>
      </c>
      <c r="AV7" s="10">
        <v>141</v>
      </c>
      <c r="AW7" s="10">
        <v>51</v>
      </c>
      <c r="AX7" s="10">
        <v>12</v>
      </c>
    </row>
    <row r="8" spans="2:50" ht="30" customHeight="1" x14ac:dyDescent="0.25">
      <c r="B8" s="11" t="s">
        <v>19</v>
      </c>
      <c r="C8" s="11">
        <v>529</v>
      </c>
      <c r="D8" s="11">
        <v>269</v>
      </c>
      <c r="E8" s="11">
        <v>256</v>
      </c>
      <c r="F8" s="11"/>
      <c r="G8" s="11">
        <v>83</v>
      </c>
      <c r="H8" s="11">
        <v>95</v>
      </c>
      <c r="I8" s="11">
        <v>91</v>
      </c>
      <c r="J8" s="11">
        <v>90</v>
      </c>
      <c r="K8" s="11">
        <v>68</v>
      </c>
      <c r="L8" s="11">
        <v>101</v>
      </c>
      <c r="M8" s="11"/>
      <c r="N8" s="11">
        <v>147</v>
      </c>
      <c r="O8" s="11">
        <v>128</v>
      </c>
      <c r="P8" s="11">
        <v>109</v>
      </c>
      <c r="Q8" s="11">
        <v>143</v>
      </c>
      <c r="R8" s="11"/>
      <c r="S8" s="11">
        <v>80</v>
      </c>
      <c r="T8" s="11">
        <v>63</v>
      </c>
      <c r="U8" s="11">
        <v>40</v>
      </c>
      <c r="V8" s="11">
        <v>40</v>
      </c>
      <c r="W8" s="11">
        <v>41</v>
      </c>
      <c r="X8" s="11">
        <v>46</v>
      </c>
      <c r="Y8" s="11">
        <v>43</v>
      </c>
      <c r="Z8" s="11">
        <v>22</v>
      </c>
      <c r="AA8" s="11">
        <v>56</v>
      </c>
      <c r="AB8" s="11">
        <v>57</v>
      </c>
      <c r="AC8" s="11">
        <v>27</v>
      </c>
      <c r="AD8" s="11">
        <v>13</v>
      </c>
      <c r="AE8" s="11"/>
      <c r="AF8" s="11">
        <v>198</v>
      </c>
      <c r="AG8" s="11">
        <v>218</v>
      </c>
      <c r="AH8" s="11">
        <v>64</v>
      </c>
      <c r="AI8" s="11"/>
      <c r="AJ8" s="11" t="s">
        <v>78</v>
      </c>
      <c r="AK8" s="11" t="s">
        <v>78</v>
      </c>
      <c r="AL8" s="11" t="s">
        <v>78</v>
      </c>
      <c r="AM8" s="11" t="s">
        <v>78</v>
      </c>
      <c r="AN8" s="11" t="s">
        <v>78</v>
      </c>
      <c r="AO8" s="11"/>
      <c r="AP8" s="11">
        <v>110</v>
      </c>
      <c r="AQ8" s="11">
        <v>187</v>
      </c>
      <c r="AR8" s="11">
        <v>40</v>
      </c>
      <c r="AS8" s="11"/>
      <c r="AT8" s="11">
        <v>114</v>
      </c>
      <c r="AU8" s="11">
        <v>123</v>
      </c>
      <c r="AV8" s="11">
        <v>148</v>
      </c>
      <c r="AW8" s="11">
        <v>52</v>
      </c>
      <c r="AX8" s="11">
        <v>11</v>
      </c>
    </row>
    <row r="9" spans="2:50" ht="45" x14ac:dyDescent="0.25">
      <c r="B9" s="15" t="s">
        <v>386</v>
      </c>
      <c r="C9" s="14">
        <v>0.45233840906520101</v>
      </c>
      <c r="D9" s="14">
        <v>0.42507474371300302</v>
      </c>
      <c r="E9" s="14">
        <v>0.47970083916802903</v>
      </c>
      <c r="F9" s="14"/>
      <c r="G9" s="14">
        <v>0.33290094190486702</v>
      </c>
      <c r="H9" s="14">
        <v>0.36945656884663203</v>
      </c>
      <c r="I9" s="14">
        <v>0.43824226528638599</v>
      </c>
      <c r="J9" s="14">
        <v>0.59841838901117295</v>
      </c>
      <c r="K9" s="14">
        <v>0.44652977538871902</v>
      </c>
      <c r="L9" s="14">
        <v>0.51546085504894601</v>
      </c>
      <c r="M9" s="14"/>
      <c r="N9" s="14">
        <v>0.42195454631326701</v>
      </c>
      <c r="O9" s="14">
        <v>0.49589691042085099</v>
      </c>
      <c r="P9" s="14">
        <v>0.446132803442508</v>
      </c>
      <c r="Q9" s="14">
        <v>0.448329823062107</v>
      </c>
      <c r="R9" s="14"/>
      <c r="S9" s="14">
        <v>0.38521562650186197</v>
      </c>
      <c r="T9" s="14">
        <v>0.49249184493153803</v>
      </c>
      <c r="U9" s="14">
        <v>0.46304187686748099</v>
      </c>
      <c r="V9" s="14">
        <v>0.43468451301135502</v>
      </c>
      <c r="W9" s="14">
        <v>0.48492822442021799</v>
      </c>
      <c r="X9" s="14">
        <v>0.48105137145472898</v>
      </c>
      <c r="Y9" s="14">
        <v>0.36354976604149303</v>
      </c>
      <c r="Z9" s="14">
        <v>0.44275879034922</v>
      </c>
      <c r="AA9" s="14">
        <v>0.53635195012802594</v>
      </c>
      <c r="AB9" s="14">
        <v>0.46542943761022998</v>
      </c>
      <c r="AC9" s="14">
        <v>0.50906346528847302</v>
      </c>
      <c r="AD9" s="14">
        <v>0.26712797820018702</v>
      </c>
      <c r="AE9" s="14"/>
      <c r="AF9" s="14">
        <v>0.49270815315800598</v>
      </c>
      <c r="AG9" s="14">
        <v>0.425427344980982</v>
      </c>
      <c r="AH9" s="14">
        <v>0.45349555883104398</v>
      </c>
      <c r="AI9" s="14"/>
      <c r="AJ9" s="14" t="s">
        <v>79</v>
      </c>
      <c r="AK9" s="14" t="s">
        <v>79</v>
      </c>
      <c r="AL9" s="14" t="s">
        <v>79</v>
      </c>
      <c r="AM9" s="14" t="s">
        <v>79</v>
      </c>
      <c r="AN9" s="14" t="s">
        <v>79</v>
      </c>
      <c r="AO9" s="14"/>
      <c r="AP9" s="14">
        <v>0.50594307003501504</v>
      </c>
      <c r="AQ9" s="14">
        <v>0.41460630070409699</v>
      </c>
      <c r="AR9" s="14">
        <v>0.43658248841629899</v>
      </c>
      <c r="AS9" s="14"/>
      <c r="AT9" s="14">
        <v>0.48983244785790098</v>
      </c>
      <c r="AU9" s="14">
        <v>0.49691363143723</v>
      </c>
      <c r="AV9" s="14">
        <v>0.40755922351972201</v>
      </c>
      <c r="AW9" s="14">
        <v>0.473623392539682</v>
      </c>
      <c r="AX9" s="14">
        <v>0.193750773235182</v>
      </c>
    </row>
    <row r="10" spans="2:50" ht="45" x14ac:dyDescent="0.25">
      <c r="B10" s="15" t="s">
        <v>387</v>
      </c>
      <c r="C10" s="14">
        <v>0.35571322792449001</v>
      </c>
      <c r="D10" s="14">
        <v>0.37008324105734303</v>
      </c>
      <c r="E10" s="14">
        <v>0.34220142155778599</v>
      </c>
      <c r="F10" s="14"/>
      <c r="G10" s="14">
        <v>0.51657531834376003</v>
      </c>
      <c r="H10" s="14">
        <v>0.45310207950942799</v>
      </c>
      <c r="I10" s="14">
        <v>0.29254406551361201</v>
      </c>
      <c r="J10" s="14">
        <v>0.25415337230534901</v>
      </c>
      <c r="K10" s="14">
        <v>0.27161162234314701</v>
      </c>
      <c r="L10" s="14">
        <v>0.334958804204399</v>
      </c>
      <c r="M10" s="14"/>
      <c r="N10" s="14">
        <v>0.44813410991330399</v>
      </c>
      <c r="O10" s="14">
        <v>0.36588890831632298</v>
      </c>
      <c r="P10" s="14">
        <v>0.32365035856563801</v>
      </c>
      <c r="Q10" s="14">
        <v>0.28070113361685201</v>
      </c>
      <c r="R10" s="14"/>
      <c r="S10" s="14">
        <v>0.35845298108789497</v>
      </c>
      <c r="T10" s="14">
        <v>0.338152501128823</v>
      </c>
      <c r="U10" s="14">
        <v>0.32340999412444399</v>
      </c>
      <c r="V10" s="14">
        <v>0.37287646298459198</v>
      </c>
      <c r="W10" s="14">
        <v>0.38889171276224199</v>
      </c>
      <c r="X10" s="14">
        <v>0.38003779168409901</v>
      </c>
      <c r="Y10" s="14">
        <v>0.47137402478099599</v>
      </c>
      <c r="Z10" s="14">
        <v>0.31624600726827401</v>
      </c>
      <c r="AA10" s="14">
        <v>0.284377662985213</v>
      </c>
      <c r="AB10" s="14">
        <v>0.32829922748205598</v>
      </c>
      <c r="AC10" s="14">
        <v>0.32431398481121498</v>
      </c>
      <c r="AD10" s="14">
        <v>0.45286337230959001</v>
      </c>
      <c r="AE10" s="14"/>
      <c r="AF10" s="14">
        <v>0.35273916550712298</v>
      </c>
      <c r="AG10" s="14">
        <v>0.37325966135576599</v>
      </c>
      <c r="AH10" s="14">
        <v>0.25810514577832699</v>
      </c>
      <c r="AI10" s="14"/>
      <c r="AJ10" s="14" t="s">
        <v>79</v>
      </c>
      <c r="AK10" s="14" t="s">
        <v>79</v>
      </c>
      <c r="AL10" s="14" t="s">
        <v>79</v>
      </c>
      <c r="AM10" s="14" t="s">
        <v>79</v>
      </c>
      <c r="AN10" s="14" t="s">
        <v>79</v>
      </c>
      <c r="AO10" s="14"/>
      <c r="AP10" s="14">
        <v>0.34864017251736801</v>
      </c>
      <c r="AQ10" s="14">
        <v>0.42319812847299298</v>
      </c>
      <c r="AR10" s="14">
        <v>0.33662138723908402</v>
      </c>
      <c r="AS10" s="14"/>
      <c r="AT10" s="14">
        <v>0.28950121153049801</v>
      </c>
      <c r="AU10" s="14">
        <v>0.31442016382931698</v>
      </c>
      <c r="AV10" s="14">
        <v>0.42331887945623498</v>
      </c>
      <c r="AW10" s="14">
        <v>0.35349166954405298</v>
      </c>
      <c r="AX10" s="14">
        <v>0.51035847938361001</v>
      </c>
    </row>
    <row r="11" spans="2:50" ht="45" x14ac:dyDescent="0.25">
      <c r="B11" s="15" t="s">
        <v>388</v>
      </c>
      <c r="C11" s="14">
        <v>4.4000722623108501E-2</v>
      </c>
      <c r="D11" s="14">
        <v>5.3278440093881899E-2</v>
      </c>
      <c r="E11" s="14">
        <v>3.1888551995640398E-2</v>
      </c>
      <c r="F11" s="14"/>
      <c r="G11" s="14">
        <v>3.1126980959255299E-2</v>
      </c>
      <c r="H11" s="14">
        <v>7.6136763807603203E-2</v>
      </c>
      <c r="I11" s="14">
        <v>6.8460725761164007E-2</v>
      </c>
      <c r="J11" s="14">
        <v>2.4400823027713899E-2</v>
      </c>
      <c r="K11" s="14">
        <v>3.5638211037432102E-2</v>
      </c>
      <c r="L11" s="14">
        <v>2.53955484983268E-2</v>
      </c>
      <c r="M11" s="14"/>
      <c r="N11" s="14">
        <v>4.6598611549666699E-2</v>
      </c>
      <c r="O11" s="14">
        <v>2.36569322804197E-2</v>
      </c>
      <c r="P11" s="14">
        <v>5.0406066641278398E-2</v>
      </c>
      <c r="Q11" s="14">
        <v>4.9111773897411198E-2</v>
      </c>
      <c r="R11" s="14"/>
      <c r="S11" s="14">
        <v>7.9992449347752903E-2</v>
      </c>
      <c r="T11" s="14">
        <v>5.6783904077496797E-2</v>
      </c>
      <c r="U11" s="14">
        <v>2.6724049626192001E-2</v>
      </c>
      <c r="V11" s="14">
        <v>7.0898897430541799E-2</v>
      </c>
      <c r="W11" s="14">
        <v>2.27185151771888E-2</v>
      </c>
      <c r="X11" s="14">
        <v>2.7662827971964302E-2</v>
      </c>
      <c r="Y11" s="14">
        <v>5.2941873592212099E-2</v>
      </c>
      <c r="Z11" s="14">
        <v>0.110114497116031</v>
      </c>
      <c r="AA11" s="14">
        <v>1.26583932066695E-2</v>
      </c>
      <c r="AB11" s="14">
        <v>3.1014098972752702E-2</v>
      </c>
      <c r="AC11" s="14">
        <v>0</v>
      </c>
      <c r="AD11" s="14">
        <v>0</v>
      </c>
      <c r="AE11" s="14"/>
      <c r="AF11" s="14">
        <v>2.2123451484073801E-2</v>
      </c>
      <c r="AG11" s="14">
        <v>6.8020960993549706E-2</v>
      </c>
      <c r="AH11" s="14">
        <v>4.93398156076124E-2</v>
      </c>
      <c r="AI11" s="14"/>
      <c r="AJ11" s="14" t="s">
        <v>79</v>
      </c>
      <c r="AK11" s="14" t="s">
        <v>79</v>
      </c>
      <c r="AL11" s="14" t="s">
        <v>79</v>
      </c>
      <c r="AM11" s="14" t="s">
        <v>79</v>
      </c>
      <c r="AN11" s="14" t="s">
        <v>79</v>
      </c>
      <c r="AO11" s="14"/>
      <c r="AP11" s="14">
        <v>6.6302910760722505E-2</v>
      </c>
      <c r="AQ11" s="14">
        <v>4.0534454452086102E-2</v>
      </c>
      <c r="AR11" s="14">
        <v>5.3255952662256703E-2</v>
      </c>
      <c r="AS11" s="14"/>
      <c r="AT11" s="14">
        <v>4.07963596291585E-2</v>
      </c>
      <c r="AU11" s="14">
        <v>2.72849191794317E-2</v>
      </c>
      <c r="AV11" s="14">
        <v>4.3268929357743798E-2</v>
      </c>
      <c r="AW11" s="14">
        <v>0.100687234153807</v>
      </c>
      <c r="AX11" s="14">
        <v>0.147263432710351</v>
      </c>
    </row>
    <row r="12" spans="2:50" x14ac:dyDescent="0.25">
      <c r="B12" s="15" t="s">
        <v>70</v>
      </c>
      <c r="C12" s="23">
        <v>0.14794764038720101</v>
      </c>
      <c r="D12" s="23">
        <v>0.15156357513577201</v>
      </c>
      <c r="E12" s="23">
        <v>0.14620918727854501</v>
      </c>
      <c r="F12" s="23"/>
      <c r="G12" s="23">
        <v>0.119396758792118</v>
      </c>
      <c r="H12" s="23">
        <v>0.101304587836337</v>
      </c>
      <c r="I12" s="23">
        <v>0.20075294343883801</v>
      </c>
      <c r="J12" s="23">
        <v>0.123027415655765</v>
      </c>
      <c r="K12" s="23">
        <v>0.246220391230701</v>
      </c>
      <c r="L12" s="23">
        <v>0.124184792248328</v>
      </c>
      <c r="M12" s="23"/>
      <c r="N12" s="23">
        <v>8.3312732223762204E-2</v>
      </c>
      <c r="O12" s="23">
        <v>0.114557248982406</v>
      </c>
      <c r="P12" s="23">
        <v>0.17981077135057599</v>
      </c>
      <c r="Q12" s="23">
        <v>0.22185726942362999</v>
      </c>
      <c r="R12" s="23"/>
      <c r="S12" s="23">
        <v>0.17633894306249001</v>
      </c>
      <c r="T12" s="23">
        <v>0.11257174986214299</v>
      </c>
      <c r="U12" s="23">
        <v>0.186824079381882</v>
      </c>
      <c r="V12" s="23">
        <v>0.121540126573511</v>
      </c>
      <c r="W12" s="23">
        <v>0.103461547640351</v>
      </c>
      <c r="X12" s="23">
        <v>0.11124800888920799</v>
      </c>
      <c r="Y12" s="23">
        <v>0.11213433558529901</v>
      </c>
      <c r="Z12" s="23">
        <v>0.130880705266474</v>
      </c>
      <c r="AA12" s="23">
        <v>0.166611993680091</v>
      </c>
      <c r="AB12" s="23">
        <v>0.17525723593496201</v>
      </c>
      <c r="AC12" s="23">
        <v>0.166622549900312</v>
      </c>
      <c r="AD12" s="23">
        <v>0.28000864949022403</v>
      </c>
      <c r="AE12" s="23"/>
      <c r="AF12" s="23">
        <v>0.132429229850798</v>
      </c>
      <c r="AG12" s="23">
        <v>0.13329203266970299</v>
      </c>
      <c r="AH12" s="23">
        <v>0.239059479783017</v>
      </c>
      <c r="AI12" s="23"/>
      <c r="AJ12" s="23" t="s">
        <v>79</v>
      </c>
      <c r="AK12" s="23" t="s">
        <v>79</v>
      </c>
      <c r="AL12" s="23" t="s">
        <v>79</v>
      </c>
      <c r="AM12" s="23" t="s">
        <v>79</v>
      </c>
      <c r="AN12" s="23" t="s">
        <v>79</v>
      </c>
      <c r="AO12" s="23"/>
      <c r="AP12" s="23">
        <v>7.9113846686894307E-2</v>
      </c>
      <c r="AQ12" s="23">
        <v>0.121661116370824</v>
      </c>
      <c r="AR12" s="23">
        <v>0.17354017168236099</v>
      </c>
      <c r="AS12" s="23"/>
      <c r="AT12" s="23">
        <v>0.179869980982442</v>
      </c>
      <c r="AU12" s="23">
        <v>0.16138128555402201</v>
      </c>
      <c r="AV12" s="23">
        <v>0.125852967666299</v>
      </c>
      <c r="AW12" s="23">
        <v>7.2197703762457502E-2</v>
      </c>
      <c r="AX12" s="23">
        <v>0.14862731467085699</v>
      </c>
    </row>
    <row r="13" spans="2:50" x14ac:dyDescent="0.25">
      <c r="B13" s="16" t="s">
        <v>105</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412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1031</v>
      </c>
      <c r="D7" s="10">
        <v>488</v>
      </c>
      <c r="E7" s="10">
        <v>542</v>
      </c>
      <c r="F7" s="10"/>
      <c r="G7" s="10">
        <v>135</v>
      </c>
      <c r="H7" s="10">
        <v>175</v>
      </c>
      <c r="I7" s="10">
        <v>120</v>
      </c>
      <c r="J7" s="10">
        <v>175</v>
      </c>
      <c r="K7" s="10">
        <v>177</v>
      </c>
      <c r="L7" s="10">
        <v>249</v>
      </c>
      <c r="M7" s="10"/>
      <c r="N7" s="10">
        <v>306</v>
      </c>
      <c r="O7" s="10">
        <v>263</v>
      </c>
      <c r="P7" s="10">
        <v>229</v>
      </c>
      <c r="Q7" s="10">
        <v>230</v>
      </c>
      <c r="R7" s="10"/>
      <c r="S7" s="10">
        <v>134</v>
      </c>
      <c r="T7" s="10">
        <v>144</v>
      </c>
      <c r="U7" s="10">
        <v>94</v>
      </c>
      <c r="V7" s="10">
        <v>110</v>
      </c>
      <c r="W7" s="10">
        <v>76</v>
      </c>
      <c r="X7" s="10">
        <v>71</v>
      </c>
      <c r="Y7" s="10">
        <v>99</v>
      </c>
      <c r="Z7" s="10">
        <v>45</v>
      </c>
      <c r="AA7" s="10">
        <v>111</v>
      </c>
      <c r="AB7" s="10">
        <v>88</v>
      </c>
      <c r="AC7" s="10">
        <v>46</v>
      </c>
      <c r="AD7" s="10">
        <v>13</v>
      </c>
      <c r="AE7" s="10"/>
      <c r="AF7" s="10">
        <v>396</v>
      </c>
      <c r="AG7" s="10">
        <v>430</v>
      </c>
      <c r="AH7" s="10">
        <v>120</v>
      </c>
      <c r="AI7" s="10"/>
      <c r="AJ7" s="10" t="s">
        <v>78</v>
      </c>
      <c r="AK7" s="10" t="s">
        <v>78</v>
      </c>
      <c r="AL7" s="10" t="s">
        <v>78</v>
      </c>
      <c r="AM7" s="10" t="s">
        <v>78</v>
      </c>
      <c r="AN7" s="10" t="s">
        <v>78</v>
      </c>
      <c r="AO7" s="10"/>
      <c r="AP7" s="10">
        <v>262</v>
      </c>
      <c r="AQ7" s="10">
        <v>361</v>
      </c>
      <c r="AR7" s="10">
        <v>78</v>
      </c>
      <c r="AS7" s="10"/>
      <c r="AT7" s="10">
        <v>248</v>
      </c>
      <c r="AU7" s="10">
        <v>246</v>
      </c>
      <c r="AV7" s="10">
        <v>274</v>
      </c>
      <c r="AW7" s="10">
        <v>93</v>
      </c>
      <c r="AX7" s="10">
        <v>15</v>
      </c>
    </row>
    <row r="8" spans="2:50" ht="30" customHeight="1" x14ac:dyDescent="0.25">
      <c r="B8" s="11" t="s">
        <v>19</v>
      </c>
      <c r="C8" s="11">
        <v>1021</v>
      </c>
      <c r="D8" s="11">
        <v>497</v>
      </c>
      <c r="E8" s="11">
        <v>523</v>
      </c>
      <c r="F8" s="11"/>
      <c r="G8" s="11">
        <v>160</v>
      </c>
      <c r="H8" s="11">
        <v>172</v>
      </c>
      <c r="I8" s="11">
        <v>151</v>
      </c>
      <c r="J8" s="11">
        <v>177</v>
      </c>
      <c r="K8" s="11">
        <v>144</v>
      </c>
      <c r="L8" s="11">
        <v>216</v>
      </c>
      <c r="M8" s="11"/>
      <c r="N8" s="11">
        <v>287</v>
      </c>
      <c r="O8" s="11">
        <v>247</v>
      </c>
      <c r="P8" s="11">
        <v>249</v>
      </c>
      <c r="Q8" s="11">
        <v>235</v>
      </c>
      <c r="R8" s="11"/>
      <c r="S8" s="11">
        <v>138</v>
      </c>
      <c r="T8" s="11">
        <v>131</v>
      </c>
      <c r="U8" s="11">
        <v>92</v>
      </c>
      <c r="V8" s="11">
        <v>98</v>
      </c>
      <c r="W8" s="11">
        <v>71</v>
      </c>
      <c r="X8" s="11">
        <v>88</v>
      </c>
      <c r="Y8" s="11">
        <v>93</v>
      </c>
      <c r="Z8" s="11">
        <v>42</v>
      </c>
      <c r="AA8" s="11">
        <v>102</v>
      </c>
      <c r="AB8" s="11">
        <v>90</v>
      </c>
      <c r="AC8" s="11">
        <v>55</v>
      </c>
      <c r="AD8" s="11">
        <v>21</v>
      </c>
      <c r="AE8" s="11"/>
      <c r="AF8" s="11">
        <v>379</v>
      </c>
      <c r="AG8" s="11">
        <v>419</v>
      </c>
      <c r="AH8" s="11">
        <v>126</v>
      </c>
      <c r="AI8" s="11"/>
      <c r="AJ8" s="11" t="s">
        <v>78</v>
      </c>
      <c r="AK8" s="11" t="s">
        <v>78</v>
      </c>
      <c r="AL8" s="11" t="s">
        <v>78</v>
      </c>
      <c r="AM8" s="11" t="s">
        <v>78</v>
      </c>
      <c r="AN8" s="11" t="s">
        <v>78</v>
      </c>
      <c r="AO8" s="11"/>
      <c r="AP8" s="11">
        <v>247</v>
      </c>
      <c r="AQ8" s="11">
        <v>371</v>
      </c>
      <c r="AR8" s="11">
        <v>74</v>
      </c>
      <c r="AS8" s="11"/>
      <c r="AT8" s="11">
        <v>239</v>
      </c>
      <c r="AU8" s="11">
        <v>254</v>
      </c>
      <c r="AV8" s="11">
        <v>276</v>
      </c>
      <c r="AW8" s="11">
        <v>93</v>
      </c>
      <c r="AX8" s="11">
        <v>14</v>
      </c>
    </row>
    <row r="9" spans="2:50" x14ac:dyDescent="0.25">
      <c r="B9" s="15" t="s">
        <v>65</v>
      </c>
      <c r="C9" s="14">
        <v>0.16202774204141099</v>
      </c>
      <c r="D9" s="14">
        <v>0.23087417629502799</v>
      </c>
      <c r="E9" s="14">
        <v>9.6792941797919793E-2</v>
      </c>
      <c r="F9" s="14"/>
      <c r="G9" s="14">
        <v>0.18789222754002899</v>
      </c>
      <c r="H9" s="14">
        <v>0.178798436664664</v>
      </c>
      <c r="I9" s="14">
        <v>0.114298834531252</v>
      </c>
      <c r="J9" s="14">
        <v>0.16407163714762599</v>
      </c>
      <c r="K9" s="14">
        <v>0.166982355092366</v>
      </c>
      <c r="L9" s="14">
        <v>0.15780300001970199</v>
      </c>
      <c r="M9" s="14"/>
      <c r="N9" s="14">
        <v>0.17433103354552601</v>
      </c>
      <c r="O9" s="14">
        <v>0.18955669208553599</v>
      </c>
      <c r="P9" s="14">
        <v>0.170029776456457</v>
      </c>
      <c r="Q9" s="14">
        <v>0.107866492390731</v>
      </c>
      <c r="R9" s="14"/>
      <c r="S9" s="14">
        <v>0.198255526111422</v>
      </c>
      <c r="T9" s="14">
        <v>0.14106551518947899</v>
      </c>
      <c r="U9" s="14">
        <v>0.145281797431387</v>
      </c>
      <c r="V9" s="14">
        <v>0.15458448096524799</v>
      </c>
      <c r="W9" s="14">
        <v>0.17538501050053701</v>
      </c>
      <c r="X9" s="14">
        <v>0.16632931129591899</v>
      </c>
      <c r="Y9" s="14">
        <v>0.113711326265476</v>
      </c>
      <c r="Z9" s="14">
        <v>0.19089995349331901</v>
      </c>
      <c r="AA9" s="14">
        <v>0.207829685177322</v>
      </c>
      <c r="AB9" s="14">
        <v>0.13942650730782299</v>
      </c>
      <c r="AC9" s="14">
        <v>0.14922239216464001</v>
      </c>
      <c r="AD9" s="14">
        <v>0.16405241881094301</v>
      </c>
      <c r="AE9" s="14"/>
      <c r="AF9" s="14">
        <v>0.13242331230924001</v>
      </c>
      <c r="AG9" s="14">
        <v>0.197893708865025</v>
      </c>
      <c r="AH9" s="14">
        <v>0.15958613075120001</v>
      </c>
      <c r="AI9" s="14"/>
      <c r="AJ9" s="14" t="s">
        <v>79</v>
      </c>
      <c r="AK9" s="14" t="s">
        <v>79</v>
      </c>
      <c r="AL9" s="14" t="s">
        <v>79</v>
      </c>
      <c r="AM9" s="14" t="s">
        <v>79</v>
      </c>
      <c r="AN9" s="14" t="s">
        <v>79</v>
      </c>
      <c r="AO9" s="14"/>
      <c r="AP9" s="14">
        <v>0.189916545289677</v>
      </c>
      <c r="AQ9" s="14">
        <v>0.17755127571170301</v>
      </c>
      <c r="AR9" s="14">
        <v>0.16415349533855</v>
      </c>
      <c r="AS9" s="14"/>
      <c r="AT9" s="14">
        <v>0.111030225832964</v>
      </c>
      <c r="AU9" s="14">
        <v>0.14276287876211799</v>
      </c>
      <c r="AV9" s="14">
        <v>0.17698698008313499</v>
      </c>
      <c r="AW9" s="14">
        <v>0.292481398006531</v>
      </c>
      <c r="AX9" s="14">
        <v>0.25498337709035901</v>
      </c>
    </row>
    <row r="10" spans="2:50" x14ac:dyDescent="0.25">
      <c r="B10" s="15" t="s">
        <v>66</v>
      </c>
      <c r="C10" s="14">
        <v>0.45788149731789901</v>
      </c>
      <c r="D10" s="14">
        <v>0.44711418226500299</v>
      </c>
      <c r="E10" s="14">
        <v>0.46716316618481302</v>
      </c>
      <c r="F10" s="14"/>
      <c r="G10" s="14">
        <v>0.48417392262660602</v>
      </c>
      <c r="H10" s="14">
        <v>0.39865105781300603</v>
      </c>
      <c r="I10" s="14">
        <v>0.50186101461314903</v>
      </c>
      <c r="J10" s="14">
        <v>0.456884923763202</v>
      </c>
      <c r="K10" s="14">
        <v>0.422124790716983</v>
      </c>
      <c r="L10" s="14">
        <v>0.479496601452157</v>
      </c>
      <c r="M10" s="14"/>
      <c r="N10" s="14">
        <v>0.52338777379548096</v>
      </c>
      <c r="O10" s="14">
        <v>0.508239495481837</v>
      </c>
      <c r="P10" s="14">
        <v>0.395710159831346</v>
      </c>
      <c r="Q10" s="14">
        <v>0.39124035081798297</v>
      </c>
      <c r="R10" s="14"/>
      <c r="S10" s="14">
        <v>0.45010410031025799</v>
      </c>
      <c r="T10" s="14">
        <v>0.49233510528465901</v>
      </c>
      <c r="U10" s="14">
        <v>0.457017938064468</v>
      </c>
      <c r="V10" s="14">
        <v>0.49269032766710802</v>
      </c>
      <c r="W10" s="14">
        <v>0.487033247861271</v>
      </c>
      <c r="X10" s="14">
        <v>0.48147869486072598</v>
      </c>
      <c r="Y10" s="14">
        <v>0.47413451674081902</v>
      </c>
      <c r="Z10" s="14">
        <v>0.26977231783785599</v>
      </c>
      <c r="AA10" s="14">
        <v>0.38561468747292299</v>
      </c>
      <c r="AB10" s="14">
        <v>0.44798535762612102</v>
      </c>
      <c r="AC10" s="14">
        <v>0.48868095107967002</v>
      </c>
      <c r="AD10" s="14">
        <v>0.54869364072654303</v>
      </c>
      <c r="AE10" s="14"/>
      <c r="AF10" s="14">
        <v>0.46563563132444002</v>
      </c>
      <c r="AG10" s="14">
        <v>0.45111683619457799</v>
      </c>
      <c r="AH10" s="14">
        <v>0.408153862894445</v>
      </c>
      <c r="AI10" s="14"/>
      <c r="AJ10" s="14" t="s">
        <v>79</v>
      </c>
      <c r="AK10" s="14" t="s">
        <v>79</v>
      </c>
      <c r="AL10" s="14" t="s">
        <v>79</v>
      </c>
      <c r="AM10" s="14" t="s">
        <v>79</v>
      </c>
      <c r="AN10" s="14" t="s">
        <v>79</v>
      </c>
      <c r="AO10" s="14"/>
      <c r="AP10" s="14">
        <v>0.53993565801286003</v>
      </c>
      <c r="AQ10" s="14">
        <v>0.47738908553043602</v>
      </c>
      <c r="AR10" s="14">
        <v>0.52600367310985596</v>
      </c>
      <c r="AS10" s="14"/>
      <c r="AT10" s="14">
        <v>0.46188450648740198</v>
      </c>
      <c r="AU10" s="14">
        <v>0.46067482638848001</v>
      </c>
      <c r="AV10" s="14">
        <v>0.50789018832278698</v>
      </c>
      <c r="AW10" s="14">
        <v>0.45492215103240502</v>
      </c>
      <c r="AX10" s="14">
        <v>0.44889239435694001</v>
      </c>
    </row>
    <row r="11" spans="2:50" x14ac:dyDescent="0.25">
      <c r="B11" s="15" t="s">
        <v>67</v>
      </c>
      <c r="C11" s="14">
        <v>0.24862589996993401</v>
      </c>
      <c r="D11" s="14">
        <v>0.210875142849858</v>
      </c>
      <c r="E11" s="14">
        <v>0.28499758928918301</v>
      </c>
      <c r="F11" s="14"/>
      <c r="G11" s="14">
        <v>0.21495787392059601</v>
      </c>
      <c r="H11" s="14">
        <v>0.27866036794756199</v>
      </c>
      <c r="I11" s="14">
        <v>0.25235061978148998</v>
      </c>
      <c r="J11" s="14">
        <v>0.227954871872486</v>
      </c>
      <c r="K11" s="14">
        <v>0.303199131702174</v>
      </c>
      <c r="L11" s="14">
        <v>0.227660558641438</v>
      </c>
      <c r="M11" s="14"/>
      <c r="N11" s="14">
        <v>0.24529743779407301</v>
      </c>
      <c r="O11" s="14">
        <v>0.196828622820404</v>
      </c>
      <c r="P11" s="14">
        <v>0.26125000210386901</v>
      </c>
      <c r="Q11" s="14">
        <v>0.297125909394718</v>
      </c>
      <c r="R11" s="14"/>
      <c r="S11" s="14">
        <v>0.18454194106306199</v>
      </c>
      <c r="T11" s="14">
        <v>0.23912974071778501</v>
      </c>
      <c r="U11" s="14">
        <v>0.26211873423859</v>
      </c>
      <c r="V11" s="14">
        <v>0.27410008221531001</v>
      </c>
      <c r="W11" s="14">
        <v>0.20037354967077101</v>
      </c>
      <c r="X11" s="14">
        <v>0.29066316741731202</v>
      </c>
      <c r="Y11" s="14">
        <v>0.267507315287279</v>
      </c>
      <c r="Z11" s="14">
        <v>0.26566677410547301</v>
      </c>
      <c r="AA11" s="14">
        <v>0.258915288275053</v>
      </c>
      <c r="AB11" s="14">
        <v>0.29432806785943399</v>
      </c>
      <c r="AC11" s="14">
        <v>0.20546021927973801</v>
      </c>
      <c r="AD11" s="14">
        <v>0.28725394046251401</v>
      </c>
      <c r="AE11" s="14"/>
      <c r="AF11" s="14">
        <v>0.25266490576864498</v>
      </c>
      <c r="AG11" s="14">
        <v>0.22832963283556801</v>
      </c>
      <c r="AH11" s="14">
        <v>0.31409890458193201</v>
      </c>
      <c r="AI11" s="14"/>
      <c r="AJ11" s="14" t="s">
        <v>79</v>
      </c>
      <c r="AK11" s="14" t="s">
        <v>79</v>
      </c>
      <c r="AL11" s="14" t="s">
        <v>79</v>
      </c>
      <c r="AM11" s="14" t="s">
        <v>79</v>
      </c>
      <c r="AN11" s="14" t="s">
        <v>79</v>
      </c>
      <c r="AO11" s="14"/>
      <c r="AP11" s="14">
        <v>0.200806268549996</v>
      </c>
      <c r="AQ11" s="14">
        <v>0.22396187992109201</v>
      </c>
      <c r="AR11" s="14">
        <v>0.200197925681142</v>
      </c>
      <c r="AS11" s="14"/>
      <c r="AT11" s="14">
        <v>0.26098772284493099</v>
      </c>
      <c r="AU11" s="14">
        <v>0.25281335279940198</v>
      </c>
      <c r="AV11" s="14">
        <v>0.24517988431868601</v>
      </c>
      <c r="AW11" s="14">
        <v>0.12198749996189601</v>
      </c>
      <c r="AX11" s="14">
        <v>0.237313535359295</v>
      </c>
    </row>
    <row r="12" spans="2:50" x14ac:dyDescent="0.25">
      <c r="B12" s="15" t="s">
        <v>68</v>
      </c>
      <c r="C12" s="14">
        <v>3.9626416345891299E-2</v>
      </c>
      <c r="D12" s="14">
        <v>4.1569157145951302E-2</v>
      </c>
      <c r="E12" s="14">
        <v>3.7848050348700903E-2</v>
      </c>
      <c r="F12" s="14"/>
      <c r="G12" s="14">
        <v>3.7132254532722002E-2</v>
      </c>
      <c r="H12" s="14">
        <v>3.1412642936576897E-2</v>
      </c>
      <c r="I12" s="14">
        <v>2.5574715491422199E-2</v>
      </c>
      <c r="J12" s="14">
        <v>4.1160505228355702E-2</v>
      </c>
      <c r="K12" s="14">
        <v>4.4089918348252197E-2</v>
      </c>
      <c r="L12" s="14">
        <v>5.3574290769092897E-2</v>
      </c>
      <c r="M12" s="14"/>
      <c r="N12" s="14">
        <v>2.4218371236432099E-2</v>
      </c>
      <c r="O12" s="14">
        <v>5.0546800625084598E-2</v>
      </c>
      <c r="P12" s="14">
        <v>3.4442207841045597E-2</v>
      </c>
      <c r="Q12" s="14">
        <v>4.9255534400227403E-2</v>
      </c>
      <c r="R12" s="14"/>
      <c r="S12" s="14">
        <v>5.5781032843859497E-2</v>
      </c>
      <c r="T12" s="14">
        <v>3.8033002898150599E-2</v>
      </c>
      <c r="U12" s="14">
        <v>0</v>
      </c>
      <c r="V12" s="14">
        <v>2.7211030293931199E-2</v>
      </c>
      <c r="W12" s="14">
        <v>3.7560102127774997E-2</v>
      </c>
      <c r="X12" s="14">
        <v>1.73295999289962E-2</v>
      </c>
      <c r="Y12" s="14">
        <v>7.3703484282825901E-2</v>
      </c>
      <c r="Z12" s="14">
        <v>6.4082709697033099E-2</v>
      </c>
      <c r="AA12" s="14">
        <v>5.3364377298981497E-2</v>
      </c>
      <c r="AB12" s="14">
        <v>4.0430458227410898E-2</v>
      </c>
      <c r="AC12" s="14">
        <v>4.2121345475487897E-2</v>
      </c>
      <c r="AD12" s="14">
        <v>0</v>
      </c>
      <c r="AE12" s="14"/>
      <c r="AF12" s="14">
        <v>4.9038873244350203E-2</v>
      </c>
      <c r="AG12" s="14">
        <v>4.0213393685986601E-2</v>
      </c>
      <c r="AH12" s="14">
        <v>2.3058467818292301E-2</v>
      </c>
      <c r="AI12" s="14"/>
      <c r="AJ12" s="14" t="s">
        <v>79</v>
      </c>
      <c r="AK12" s="14" t="s">
        <v>79</v>
      </c>
      <c r="AL12" s="14" t="s">
        <v>79</v>
      </c>
      <c r="AM12" s="14" t="s">
        <v>79</v>
      </c>
      <c r="AN12" s="14" t="s">
        <v>79</v>
      </c>
      <c r="AO12" s="14"/>
      <c r="AP12" s="14">
        <v>2.9054521143753901E-2</v>
      </c>
      <c r="AQ12" s="14">
        <v>4.4390269238139199E-2</v>
      </c>
      <c r="AR12" s="14">
        <v>3.4358305177578798E-2</v>
      </c>
      <c r="AS12" s="14"/>
      <c r="AT12" s="14">
        <v>3.5808023704701299E-2</v>
      </c>
      <c r="AU12" s="14">
        <v>6.1573321909812198E-2</v>
      </c>
      <c r="AV12" s="14">
        <v>2.54125240804704E-2</v>
      </c>
      <c r="AW12" s="14">
        <v>3.7868982478249297E-2</v>
      </c>
      <c r="AX12" s="14">
        <v>0</v>
      </c>
    </row>
    <row r="13" spans="2:50" x14ac:dyDescent="0.25">
      <c r="B13" s="15" t="s">
        <v>69</v>
      </c>
      <c r="C13" s="14">
        <v>1.28270281845434E-2</v>
      </c>
      <c r="D13" s="14">
        <v>1.3698267608108E-2</v>
      </c>
      <c r="E13" s="14">
        <v>1.20206952049054E-2</v>
      </c>
      <c r="F13" s="14"/>
      <c r="G13" s="14">
        <v>0</v>
      </c>
      <c r="H13" s="14">
        <v>7.7377385715595897E-3</v>
      </c>
      <c r="I13" s="14">
        <v>1.5472006356556401E-2</v>
      </c>
      <c r="J13" s="14">
        <v>3.75209581229205E-2</v>
      </c>
      <c r="K13" s="14">
        <v>6.0502638183566899E-3</v>
      </c>
      <c r="L13" s="14">
        <v>8.8459712906527998E-3</v>
      </c>
      <c r="M13" s="14"/>
      <c r="N13" s="14">
        <v>3.8755016849305502E-3</v>
      </c>
      <c r="O13" s="14">
        <v>0</v>
      </c>
      <c r="P13" s="14">
        <v>2.6701521413643799E-2</v>
      </c>
      <c r="Q13" s="14">
        <v>2.2681307524209701E-2</v>
      </c>
      <c r="R13" s="14"/>
      <c r="S13" s="14">
        <v>6.4074481584621501E-3</v>
      </c>
      <c r="T13" s="14">
        <v>1.4266547523640699E-2</v>
      </c>
      <c r="U13" s="14">
        <v>2.2850397571374099E-2</v>
      </c>
      <c r="V13" s="14">
        <v>9.5581977820855396E-3</v>
      </c>
      <c r="W13" s="14">
        <v>0</v>
      </c>
      <c r="X13" s="14">
        <v>0</v>
      </c>
      <c r="Y13" s="14">
        <v>0</v>
      </c>
      <c r="Z13" s="14">
        <v>8.0739999075751703E-2</v>
      </c>
      <c r="AA13" s="14">
        <v>1.16386360831724E-2</v>
      </c>
      <c r="AB13" s="14">
        <v>0</v>
      </c>
      <c r="AC13" s="14">
        <v>5.0086743279297199E-2</v>
      </c>
      <c r="AD13" s="14">
        <v>0</v>
      </c>
      <c r="AE13" s="14"/>
      <c r="AF13" s="14">
        <v>1.6713654869062199E-2</v>
      </c>
      <c r="AG13" s="14">
        <v>1.0407875438591001E-2</v>
      </c>
      <c r="AH13" s="14">
        <v>7.8104125044291496E-3</v>
      </c>
      <c r="AI13" s="14"/>
      <c r="AJ13" s="14" t="s">
        <v>79</v>
      </c>
      <c r="AK13" s="14" t="s">
        <v>79</v>
      </c>
      <c r="AL13" s="14" t="s">
        <v>79</v>
      </c>
      <c r="AM13" s="14" t="s">
        <v>79</v>
      </c>
      <c r="AN13" s="14" t="s">
        <v>79</v>
      </c>
      <c r="AO13" s="14"/>
      <c r="AP13" s="14">
        <v>0</v>
      </c>
      <c r="AQ13" s="14">
        <v>1.13503344118767E-2</v>
      </c>
      <c r="AR13" s="14">
        <v>0</v>
      </c>
      <c r="AS13" s="14"/>
      <c r="AT13" s="14">
        <v>1.5606554630445999E-2</v>
      </c>
      <c r="AU13" s="14">
        <v>9.8513716608736295E-3</v>
      </c>
      <c r="AV13" s="14">
        <v>7.5808703169071099E-3</v>
      </c>
      <c r="AW13" s="14">
        <v>1.53713298669707E-2</v>
      </c>
      <c r="AX13" s="14">
        <v>0</v>
      </c>
    </row>
    <row r="14" spans="2:50" x14ac:dyDescent="0.25">
      <c r="B14" s="15" t="s">
        <v>70</v>
      </c>
      <c r="C14" s="14">
        <v>7.9011416140320395E-2</v>
      </c>
      <c r="D14" s="14">
        <v>5.58690738360519E-2</v>
      </c>
      <c r="E14" s="14">
        <v>0.101177557174479</v>
      </c>
      <c r="F14" s="14"/>
      <c r="G14" s="14">
        <v>7.58437213800464E-2</v>
      </c>
      <c r="H14" s="14">
        <v>0.10473975606663199</v>
      </c>
      <c r="I14" s="14">
        <v>9.0442809226130794E-2</v>
      </c>
      <c r="J14" s="14">
        <v>7.2407103865408703E-2</v>
      </c>
      <c r="K14" s="14">
        <v>5.7553540321869101E-2</v>
      </c>
      <c r="L14" s="14">
        <v>7.2619577826956605E-2</v>
      </c>
      <c r="M14" s="14"/>
      <c r="N14" s="14">
        <v>2.8889881943557801E-2</v>
      </c>
      <c r="O14" s="14">
        <v>5.4828388987138502E-2</v>
      </c>
      <c r="P14" s="14">
        <v>0.11186633235363901</v>
      </c>
      <c r="Q14" s="14">
        <v>0.13183040547213101</v>
      </c>
      <c r="R14" s="14"/>
      <c r="S14" s="14">
        <v>0.104909951512935</v>
      </c>
      <c r="T14" s="14">
        <v>7.5170088386286193E-2</v>
      </c>
      <c r="U14" s="14">
        <v>0.112731132694181</v>
      </c>
      <c r="V14" s="14">
        <v>4.1855881076317901E-2</v>
      </c>
      <c r="W14" s="14">
        <v>9.9648089839645695E-2</v>
      </c>
      <c r="X14" s="14">
        <v>4.4199226497046502E-2</v>
      </c>
      <c r="Y14" s="14">
        <v>7.0943357423599598E-2</v>
      </c>
      <c r="Z14" s="14">
        <v>0.12883824579056799</v>
      </c>
      <c r="AA14" s="14">
        <v>8.2637325692547003E-2</v>
      </c>
      <c r="AB14" s="14">
        <v>7.7829608979211401E-2</v>
      </c>
      <c r="AC14" s="14">
        <v>6.4428348721166401E-2</v>
      </c>
      <c r="AD14" s="14">
        <v>0</v>
      </c>
      <c r="AE14" s="14"/>
      <c r="AF14" s="14">
        <v>8.3523622484262705E-2</v>
      </c>
      <c r="AG14" s="14">
        <v>7.2038552980251594E-2</v>
      </c>
      <c r="AH14" s="14">
        <v>8.7292221449701293E-2</v>
      </c>
      <c r="AI14" s="14"/>
      <c r="AJ14" s="14" t="s">
        <v>79</v>
      </c>
      <c r="AK14" s="14" t="s">
        <v>79</v>
      </c>
      <c r="AL14" s="14" t="s">
        <v>79</v>
      </c>
      <c r="AM14" s="14" t="s">
        <v>79</v>
      </c>
      <c r="AN14" s="14" t="s">
        <v>79</v>
      </c>
      <c r="AO14" s="14"/>
      <c r="AP14" s="14">
        <v>4.0287007003713397E-2</v>
      </c>
      <c r="AQ14" s="14">
        <v>6.5357155186754307E-2</v>
      </c>
      <c r="AR14" s="14">
        <v>7.5286600692872602E-2</v>
      </c>
      <c r="AS14" s="14"/>
      <c r="AT14" s="14">
        <v>0.114682966499556</v>
      </c>
      <c r="AU14" s="14">
        <v>7.2324248479314596E-2</v>
      </c>
      <c r="AV14" s="14">
        <v>3.69495528780159E-2</v>
      </c>
      <c r="AW14" s="14">
        <v>7.7368638653947899E-2</v>
      </c>
      <c r="AX14" s="14">
        <v>5.8810693193405497E-2</v>
      </c>
    </row>
    <row r="15" spans="2:50" x14ac:dyDescent="0.25">
      <c r="B15" s="15" t="s">
        <v>71</v>
      </c>
      <c r="C15" s="18">
        <v>0.61990923935931097</v>
      </c>
      <c r="D15" s="18">
        <v>0.67798835856003103</v>
      </c>
      <c r="E15" s="18">
        <v>0.56395610798273199</v>
      </c>
      <c r="F15" s="18"/>
      <c r="G15" s="18">
        <v>0.67206615016663496</v>
      </c>
      <c r="H15" s="18">
        <v>0.57744949447767002</v>
      </c>
      <c r="I15" s="18">
        <v>0.61615984914440103</v>
      </c>
      <c r="J15" s="18">
        <v>0.62095656091082896</v>
      </c>
      <c r="K15" s="18">
        <v>0.58910714580934798</v>
      </c>
      <c r="L15" s="18">
        <v>0.63729960147185905</v>
      </c>
      <c r="M15" s="18"/>
      <c r="N15" s="18">
        <v>0.697718807341007</v>
      </c>
      <c r="O15" s="18">
        <v>0.69779618756737305</v>
      </c>
      <c r="P15" s="18">
        <v>0.56573993628780295</v>
      </c>
      <c r="Q15" s="18">
        <v>0.49910684320871401</v>
      </c>
      <c r="R15" s="18"/>
      <c r="S15" s="18">
        <v>0.64835962642168099</v>
      </c>
      <c r="T15" s="18">
        <v>0.63340062047413703</v>
      </c>
      <c r="U15" s="18">
        <v>0.60229973549585403</v>
      </c>
      <c r="V15" s="18">
        <v>0.64727480863235598</v>
      </c>
      <c r="W15" s="18">
        <v>0.66241825836180901</v>
      </c>
      <c r="X15" s="18">
        <v>0.64780800615664502</v>
      </c>
      <c r="Y15" s="18">
        <v>0.58784584300629505</v>
      </c>
      <c r="Z15" s="18">
        <v>0.460672271331175</v>
      </c>
      <c r="AA15" s="18">
        <v>0.59344437265024597</v>
      </c>
      <c r="AB15" s="18">
        <v>0.58741186493394404</v>
      </c>
      <c r="AC15" s="18">
        <v>0.63790334324430997</v>
      </c>
      <c r="AD15" s="18">
        <v>0.71274605953748604</v>
      </c>
      <c r="AE15" s="18"/>
      <c r="AF15" s="18">
        <v>0.59805894363367995</v>
      </c>
      <c r="AG15" s="18">
        <v>0.64901054505960198</v>
      </c>
      <c r="AH15" s="18">
        <v>0.56773999364564498</v>
      </c>
      <c r="AI15" s="18"/>
      <c r="AJ15" s="18" t="s">
        <v>79</v>
      </c>
      <c r="AK15" s="18" t="s">
        <v>79</v>
      </c>
      <c r="AL15" s="18" t="s">
        <v>79</v>
      </c>
      <c r="AM15" s="18" t="s">
        <v>79</v>
      </c>
      <c r="AN15" s="18" t="s">
        <v>79</v>
      </c>
      <c r="AO15" s="18"/>
      <c r="AP15" s="18">
        <v>0.72985220330253597</v>
      </c>
      <c r="AQ15" s="18">
        <v>0.65494036124213795</v>
      </c>
      <c r="AR15" s="18">
        <v>0.69015716844840602</v>
      </c>
      <c r="AS15" s="18"/>
      <c r="AT15" s="18">
        <v>0.57291473232036605</v>
      </c>
      <c r="AU15" s="18">
        <v>0.60343770515059703</v>
      </c>
      <c r="AV15" s="18">
        <v>0.68487716840592106</v>
      </c>
      <c r="AW15" s="18">
        <v>0.74740354903893602</v>
      </c>
      <c r="AX15" s="18">
        <v>0.70387577144729896</v>
      </c>
    </row>
    <row r="16" spans="2:50" x14ac:dyDescent="0.25">
      <c r="B16" s="15" t="s">
        <v>72</v>
      </c>
      <c r="C16" s="18">
        <v>5.2453444530434698E-2</v>
      </c>
      <c r="D16" s="18">
        <v>5.5267424754059401E-2</v>
      </c>
      <c r="E16" s="18">
        <v>4.9868745553606202E-2</v>
      </c>
      <c r="F16" s="18"/>
      <c r="G16" s="18">
        <v>3.7132254532722002E-2</v>
      </c>
      <c r="H16" s="18">
        <v>3.9150381508136399E-2</v>
      </c>
      <c r="I16" s="18">
        <v>4.1046721847978501E-2</v>
      </c>
      <c r="J16" s="18">
        <v>7.8681463351276196E-2</v>
      </c>
      <c r="K16" s="18">
        <v>5.0140182166608899E-2</v>
      </c>
      <c r="L16" s="18">
        <v>6.2420262059745699E-2</v>
      </c>
      <c r="M16" s="18"/>
      <c r="N16" s="18">
        <v>2.80938729213626E-2</v>
      </c>
      <c r="O16" s="18">
        <v>5.0546800625084598E-2</v>
      </c>
      <c r="P16" s="18">
        <v>6.1143729254689402E-2</v>
      </c>
      <c r="Q16" s="18">
        <v>7.1936841924437098E-2</v>
      </c>
      <c r="R16" s="18"/>
      <c r="S16" s="18">
        <v>6.2188481002321702E-2</v>
      </c>
      <c r="T16" s="18">
        <v>5.2299550421791199E-2</v>
      </c>
      <c r="U16" s="18">
        <v>2.2850397571374099E-2</v>
      </c>
      <c r="V16" s="18">
        <v>3.6769228076016798E-2</v>
      </c>
      <c r="W16" s="18">
        <v>3.7560102127774997E-2</v>
      </c>
      <c r="X16" s="18">
        <v>1.73295999289962E-2</v>
      </c>
      <c r="Y16" s="18">
        <v>7.3703484282825901E-2</v>
      </c>
      <c r="Z16" s="18">
        <v>0.144822708772785</v>
      </c>
      <c r="AA16" s="18">
        <v>6.5003013382153904E-2</v>
      </c>
      <c r="AB16" s="18">
        <v>4.0430458227410898E-2</v>
      </c>
      <c r="AC16" s="18">
        <v>9.2208088754785103E-2</v>
      </c>
      <c r="AD16" s="18">
        <v>0</v>
      </c>
      <c r="AE16" s="18"/>
      <c r="AF16" s="18">
        <v>6.5752528113412395E-2</v>
      </c>
      <c r="AG16" s="18">
        <v>5.0621269124577602E-2</v>
      </c>
      <c r="AH16" s="18">
        <v>3.08688803227214E-2</v>
      </c>
      <c r="AI16" s="18"/>
      <c r="AJ16" s="18" t="s">
        <v>79</v>
      </c>
      <c r="AK16" s="18" t="s">
        <v>79</v>
      </c>
      <c r="AL16" s="18" t="s">
        <v>79</v>
      </c>
      <c r="AM16" s="18" t="s">
        <v>79</v>
      </c>
      <c r="AN16" s="18" t="s">
        <v>79</v>
      </c>
      <c r="AO16" s="18"/>
      <c r="AP16" s="18">
        <v>2.9054521143753901E-2</v>
      </c>
      <c r="AQ16" s="18">
        <v>5.5740603650015798E-2</v>
      </c>
      <c r="AR16" s="18">
        <v>3.4358305177578798E-2</v>
      </c>
      <c r="AS16" s="18"/>
      <c r="AT16" s="18">
        <v>5.1414578335147301E-2</v>
      </c>
      <c r="AU16" s="18">
        <v>7.1424693570685802E-2</v>
      </c>
      <c r="AV16" s="18">
        <v>3.2993394397377501E-2</v>
      </c>
      <c r="AW16" s="18">
        <v>5.32403123452201E-2</v>
      </c>
      <c r="AX16" s="18">
        <v>0</v>
      </c>
    </row>
    <row r="17" spans="2:50" x14ac:dyDescent="0.25">
      <c r="B17" s="15" t="s">
        <v>73</v>
      </c>
      <c r="C17" s="19">
        <v>0.56745579482887598</v>
      </c>
      <c r="D17" s="19">
        <v>0.62272093380597104</v>
      </c>
      <c r="E17" s="19">
        <v>0.514087362429126</v>
      </c>
      <c r="F17" s="19"/>
      <c r="G17" s="19">
        <v>0.634933895633913</v>
      </c>
      <c r="H17" s="19">
        <v>0.53829911296953403</v>
      </c>
      <c r="I17" s="19">
        <v>0.57511312729642206</v>
      </c>
      <c r="J17" s="19">
        <v>0.54227509755955305</v>
      </c>
      <c r="K17" s="19">
        <v>0.53896696364273999</v>
      </c>
      <c r="L17" s="19">
        <v>0.574879339412114</v>
      </c>
      <c r="M17" s="19"/>
      <c r="N17" s="19">
        <v>0.66962493441964399</v>
      </c>
      <c r="O17" s="19">
        <v>0.64724938694228895</v>
      </c>
      <c r="P17" s="19">
        <v>0.50459620703311403</v>
      </c>
      <c r="Q17" s="19">
        <v>0.42717000128427701</v>
      </c>
      <c r="R17" s="19"/>
      <c r="S17" s="19">
        <v>0.586171145419359</v>
      </c>
      <c r="T17" s="19">
        <v>0.58110107005234601</v>
      </c>
      <c r="U17" s="19">
        <v>0.57944933792447995</v>
      </c>
      <c r="V17" s="19">
        <v>0.61050558055633897</v>
      </c>
      <c r="W17" s="19">
        <v>0.62485815623403396</v>
      </c>
      <c r="X17" s="19">
        <v>0.63047840622764895</v>
      </c>
      <c r="Y17" s="19">
        <v>0.51414235872346903</v>
      </c>
      <c r="Z17" s="19">
        <v>0.31584956255838997</v>
      </c>
      <c r="AA17" s="19">
        <v>0.52844135926809199</v>
      </c>
      <c r="AB17" s="19">
        <v>0.54698140670653295</v>
      </c>
      <c r="AC17" s="19">
        <v>0.54569525448952505</v>
      </c>
      <c r="AD17" s="19">
        <v>0.71274605953748604</v>
      </c>
      <c r="AE17" s="19"/>
      <c r="AF17" s="19">
        <v>0.53230641552026803</v>
      </c>
      <c r="AG17" s="19">
        <v>0.598389275935025</v>
      </c>
      <c r="AH17" s="19">
        <v>0.53687111332292403</v>
      </c>
      <c r="AI17" s="19"/>
      <c r="AJ17" s="19" t="s">
        <v>79</v>
      </c>
      <c r="AK17" s="19" t="s">
        <v>79</v>
      </c>
      <c r="AL17" s="19" t="s">
        <v>79</v>
      </c>
      <c r="AM17" s="19" t="s">
        <v>79</v>
      </c>
      <c r="AN17" s="19" t="s">
        <v>79</v>
      </c>
      <c r="AO17" s="19"/>
      <c r="AP17" s="19">
        <v>0.70079768215878302</v>
      </c>
      <c r="AQ17" s="19">
        <v>0.59919975759212296</v>
      </c>
      <c r="AR17" s="19">
        <v>0.65579886327082804</v>
      </c>
      <c r="AS17" s="19"/>
      <c r="AT17" s="19">
        <v>0.52150015398521898</v>
      </c>
      <c r="AU17" s="19">
        <v>0.53201301157991199</v>
      </c>
      <c r="AV17" s="19">
        <v>0.65188377400854403</v>
      </c>
      <c r="AW17" s="19">
        <v>0.69416323669371605</v>
      </c>
      <c r="AX17" s="19">
        <v>0.70387577144729896</v>
      </c>
    </row>
    <row r="18" spans="2:50" x14ac:dyDescent="0.25">
      <c r="B18" s="16" t="s">
        <v>105</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413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1019</v>
      </c>
      <c r="D7" s="10">
        <v>484</v>
      </c>
      <c r="E7" s="10">
        <v>528</v>
      </c>
      <c r="F7" s="10"/>
      <c r="G7" s="10">
        <v>110</v>
      </c>
      <c r="H7" s="10">
        <v>183</v>
      </c>
      <c r="I7" s="10">
        <v>150</v>
      </c>
      <c r="J7" s="10">
        <v>163</v>
      </c>
      <c r="K7" s="10">
        <v>176</v>
      </c>
      <c r="L7" s="10">
        <v>237</v>
      </c>
      <c r="M7" s="10"/>
      <c r="N7" s="10">
        <v>284</v>
      </c>
      <c r="O7" s="10">
        <v>298</v>
      </c>
      <c r="P7" s="10">
        <v>178</v>
      </c>
      <c r="Q7" s="10">
        <v>258</v>
      </c>
      <c r="R7" s="10"/>
      <c r="S7" s="10">
        <v>145</v>
      </c>
      <c r="T7" s="10">
        <v>145</v>
      </c>
      <c r="U7" s="10">
        <v>74</v>
      </c>
      <c r="V7" s="10">
        <v>97</v>
      </c>
      <c r="W7" s="10">
        <v>77</v>
      </c>
      <c r="X7" s="10">
        <v>80</v>
      </c>
      <c r="Y7" s="10">
        <v>75</v>
      </c>
      <c r="Z7" s="10">
        <v>39</v>
      </c>
      <c r="AA7" s="10">
        <v>135</v>
      </c>
      <c r="AB7" s="10">
        <v>89</v>
      </c>
      <c r="AC7" s="10">
        <v>40</v>
      </c>
      <c r="AD7" s="10">
        <v>23</v>
      </c>
      <c r="AE7" s="10"/>
      <c r="AF7" s="10">
        <v>385</v>
      </c>
      <c r="AG7" s="10">
        <v>437</v>
      </c>
      <c r="AH7" s="10">
        <v>116</v>
      </c>
      <c r="AI7" s="10"/>
      <c r="AJ7" s="10" t="s">
        <v>78</v>
      </c>
      <c r="AK7" s="10" t="s">
        <v>78</v>
      </c>
      <c r="AL7" s="10" t="s">
        <v>78</v>
      </c>
      <c r="AM7" s="10" t="s">
        <v>78</v>
      </c>
      <c r="AN7" s="10" t="s">
        <v>78</v>
      </c>
      <c r="AO7" s="10"/>
      <c r="AP7" s="10">
        <v>214</v>
      </c>
      <c r="AQ7" s="10">
        <v>370</v>
      </c>
      <c r="AR7" s="10">
        <v>84</v>
      </c>
      <c r="AS7" s="10"/>
      <c r="AT7" s="10">
        <v>254</v>
      </c>
      <c r="AU7" s="10">
        <v>239</v>
      </c>
      <c r="AV7" s="10">
        <v>284</v>
      </c>
      <c r="AW7" s="10">
        <v>95</v>
      </c>
      <c r="AX7" s="10">
        <v>17</v>
      </c>
    </row>
    <row r="8" spans="2:50" ht="30" customHeight="1" x14ac:dyDescent="0.25">
      <c r="B8" s="11" t="s">
        <v>19</v>
      </c>
      <c r="C8" s="11">
        <v>1029</v>
      </c>
      <c r="D8" s="11">
        <v>510</v>
      </c>
      <c r="E8" s="11">
        <v>512</v>
      </c>
      <c r="F8" s="11"/>
      <c r="G8" s="11">
        <v>125</v>
      </c>
      <c r="H8" s="11">
        <v>180</v>
      </c>
      <c r="I8" s="11">
        <v>197</v>
      </c>
      <c r="J8" s="11">
        <v>171</v>
      </c>
      <c r="K8" s="11">
        <v>143</v>
      </c>
      <c r="L8" s="11">
        <v>212</v>
      </c>
      <c r="M8" s="11"/>
      <c r="N8" s="11">
        <v>266</v>
      </c>
      <c r="O8" s="11">
        <v>285</v>
      </c>
      <c r="P8" s="11">
        <v>201</v>
      </c>
      <c r="Q8" s="11">
        <v>276</v>
      </c>
      <c r="R8" s="11"/>
      <c r="S8" s="11">
        <v>149</v>
      </c>
      <c r="T8" s="11">
        <v>135</v>
      </c>
      <c r="U8" s="11">
        <v>72</v>
      </c>
      <c r="V8" s="11">
        <v>86</v>
      </c>
      <c r="W8" s="11">
        <v>72</v>
      </c>
      <c r="X8" s="11">
        <v>96</v>
      </c>
      <c r="Y8" s="11">
        <v>71</v>
      </c>
      <c r="Z8" s="11">
        <v>40</v>
      </c>
      <c r="AA8" s="11">
        <v>124</v>
      </c>
      <c r="AB8" s="11">
        <v>95</v>
      </c>
      <c r="AC8" s="11">
        <v>48</v>
      </c>
      <c r="AD8" s="11">
        <v>41</v>
      </c>
      <c r="AE8" s="11"/>
      <c r="AF8" s="11">
        <v>374</v>
      </c>
      <c r="AG8" s="11">
        <v>438</v>
      </c>
      <c r="AH8" s="11">
        <v>129</v>
      </c>
      <c r="AI8" s="11"/>
      <c r="AJ8" s="11" t="s">
        <v>78</v>
      </c>
      <c r="AK8" s="11" t="s">
        <v>78</v>
      </c>
      <c r="AL8" s="11" t="s">
        <v>78</v>
      </c>
      <c r="AM8" s="11" t="s">
        <v>78</v>
      </c>
      <c r="AN8" s="11" t="s">
        <v>78</v>
      </c>
      <c r="AO8" s="11"/>
      <c r="AP8" s="11">
        <v>205</v>
      </c>
      <c r="AQ8" s="11">
        <v>378</v>
      </c>
      <c r="AR8" s="11">
        <v>85</v>
      </c>
      <c r="AS8" s="11"/>
      <c r="AT8" s="11">
        <v>262</v>
      </c>
      <c r="AU8" s="11">
        <v>241</v>
      </c>
      <c r="AV8" s="11">
        <v>289</v>
      </c>
      <c r="AW8" s="11">
        <v>95</v>
      </c>
      <c r="AX8" s="11">
        <v>15</v>
      </c>
    </row>
    <row r="9" spans="2:50" x14ac:dyDescent="0.25">
      <c r="B9" s="15" t="s">
        <v>65</v>
      </c>
      <c r="C9" s="14">
        <v>0.22402887216321299</v>
      </c>
      <c r="D9" s="14">
        <v>0.27113637378005401</v>
      </c>
      <c r="E9" s="14">
        <v>0.17708453699384399</v>
      </c>
      <c r="F9" s="14"/>
      <c r="G9" s="14">
        <v>0.16732238678014499</v>
      </c>
      <c r="H9" s="14">
        <v>0.19672029630498999</v>
      </c>
      <c r="I9" s="14">
        <v>0.158951908494747</v>
      </c>
      <c r="J9" s="14">
        <v>0.23374640290378801</v>
      </c>
      <c r="K9" s="14">
        <v>0.29751838125043201</v>
      </c>
      <c r="L9" s="14">
        <v>0.28385172761350203</v>
      </c>
      <c r="M9" s="14"/>
      <c r="N9" s="14">
        <v>0.33047063890422701</v>
      </c>
      <c r="O9" s="14">
        <v>0.25357970936911001</v>
      </c>
      <c r="P9" s="14">
        <v>0.107996907581249</v>
      </c>
      <c r="Q9" s="14">
        <v>0.17583888651207699</v>
      </c>
      <c r="R9" s="14"/>
      <c r="S9" s="14">
        <v>0.26990041530904602</v>
      </c>
      <c r="T9" s="14">
        <v>0.22828639506561199</v>
      </c>
      <c r="U9" s="14">
        <v>0.225350796006548</v>
      </c>
      <c r="V9" s="14">
        <v>0.186810863197093</v>
      </c>
      <c r="W9" s="14">
        <v>0.24143775488014799</v>
      </c>
      <c r="X9" s="14">
        <v>0.18763930275692101</v>
      </c>
      <c r="Y9" s="14">
        <v>0.22295019642278699</v>
      </c>
      <c r="Z9" s="14">
        <v>0.295381493382112</v>
      </c>
      <c r="AA9" s="14">
        <v>0.19510529200142501</v>
      </c>
      <c r="AB9" s="14">
        <v>0.26954487288645201</v>
      </c>
      <c r="AC9" s="14">
        <v>0.19527495251837201</v>
      </c>
      <c r="AD9" s="14">
        <v>0.120025258462005</v>
      </c>
      <c r="AE9" s="14"/>
      <c r="AF9" s="14">
        <v>0.188297936234542</v>
      </c>
      <c r="AG9" s="14">
        <v>0.29623916517745302</v>
      </c>
      <c r="AH9" s="14">
        <v>0.10597975749543399</v>
      </c>
      <c r="AI9" s="14"/>
      <c r="AJ9" s="14" t="s">
        <v>79</v>
      </c>
      <c r="AK9" s="14" t="s">
        <v>79</v>
      </c>
      <c r="AL9" s="14" t="s">
        <v>79</v>
      </c>
      <c r="AM9" s="14" t="s">
        <v>79</v>
      </c>
      <c r="AN9" s="14" t="s">
        <v>79</v>
      </c>
      <c r="AO9" s="14"/>
      <c r="AP9" s="14">
        <v>0.22670445459729999</v>
      </c>
      <c r="AQ9" s="14">
        <v>0.24361316532823299</v>
      </c>
      <c r="AR9" s="14">
        <v>0.26537290120527501</v>
      </c>
      <c r="AS9" s="14"/>
      <c r="AT9" s="14">
        <v>0.15805798329571499</v>
      </c>
      <c r="AU9" s="14">
        <v>0.20316173990803399</v>
      </c>
      <c r="AV9" s="14">
        <v>0.27625161302630502</v>
      </c>
      <c r="AW9" s="14">
        <v>0.32647185850610599</v>
      </c>
      <c r="AX9" s="14">
        <v>0.40354916134290397</v>
      </c>
    </row>
    <row r="10" spans="2:50" x14ac:dyDescent="0.25">
      <c r="B10" s="15" t="s">
        <v>66</v>
      </c>
      <c r="C10" s="14">
        <v>0.40571232974117799</v>
      </c>
      <c r="D10" s="14">
        <v>0.40406839168349801</v>
      </c>
      <c r="E10" s="14">
        <v>0.40910292613882199</v>
      </c>
      <c r="F10" s="14"/>
      <c r="G10" s="14">
        <v>0.40804439867481801</v>
      </c>
      <c r="H10" s="14">
        <v>0.41845583469157799</v>
      </c>
      <c r="I10" s="14">
        <v>0.45282750975925601</v>
      </c>
      <c r="J10" s="14">
        <v>0.38575445221356403</v>
      </c>
      <c r="K10" s="14">
        <v>0.318907745910192</v>
      </c>
      <c r="L10" s="14">
        <v>0.42419243608284801</v>
      </c>
      <c r="M10" s="14"/>
      <c r="N10" s="14">
        <v>0.404894002266311</v>
      </c>
      <c r="O10" s="14">
        <v>0.38936132500134002</v>
      </c>
      <c r="P10" s="14">
        <v>0.39830050629660402</v>
      </c>
      <c r="Q10" s="14">
        <v>0.42989811783603099</v>
      </c>
      <c r="R10" s="14"/>
      <c r="S10" s="14">
        <v>0.373349546853667</v>
      </c>
      <c r="T10" s="14">
        <v>0.391599683088802</v>
      </c>
      <c r="U10" s="14">
        <v>0.46704877870091299</v>
      </c>
      <c r="V10" s="14">
        <v>0.46366591442191601</v>
      </c>
      <c r="W10" s="14">
        <v>0.399926853289856</v>
      </c>
      <c r="X10" s="14">
        <v>0.39578098210034601</v>
      </c>
      <c r="Y10" s="14">
        <v>0.34859458952209399</v>
      </c>
      <c r="Z10" s="14">
        <v>0.454145108986313</v>
      </c>
      <c r="AA10" s="14">
        <v>0.43537579438277502</v>
      </c>
      <c r="AB10" s="14">
        <v>0.326050915786812</v>
      </c>
      <c r="AC10" s="14">
        <v>0.39442742376693901</v>
      </c>
      <c r="AD10" s="14">
        <v>0.53367514024396401</v>
      </c>
      <c r="AE10" s="14"/>
      <c r="AF10" s="14">
        <v>0.41817267775473399</v>
      </c>
      <c r="AG10" s="14">
        <v>0.39228762265025802</v>
      </c>
      <c r="AH10" s="14">
        <v>0.46285621434989999</v>
      </c>
      <c r="AI10" s="14"/>
      <c r="AJ10" s="14" t="s">
        <v>79</v>
      </c>
      <c r="AK10" s="14" t="s">
        <v>79</v>
      </c>
      <c r="AL10" s="14" t="s">
        <v>79</v>
      </c>
      <c r="AM10" s="14" t="s">
        <v>79</v>
      </c>
      <c r="AN10" s="14" t="s">
        <v>79</v>
      </c>
      <c r="AO10" s="14"/>
      <c r="AP10" s="14">
        <v>0.47057639631215997</v>
      </c>
      <c r="AQ10" s="14">
        <v>0.39593330568595397</v>
      </c>
      <c r="AR10" s="14">
        <v>0.41756009614687201</v>
      </c>
      <c r="AS10" s="14"/>
      <c r="AT10" s="14">
        <v>0.38877835690839802</v>
      </c>
      <c r="AU10" s="14">
        <v>0.40116246566497199</v>
      </c>
      <c r="AV10" s="14">
        <v>0.42909512059599803</v>
      </c>
      <c r="AW10" s="14">
        <v>0.42639307190088199</v>
      </c>
      <c r="AX10" s="14">
        <v>0.59645083865709603</v>
      </c>
    </row>
    <row r="11" spans="2:50" x14ac:dyDescent="0.25">
      <c r="B11" s="15" t="s">
        <v>67</v>
      </c>
      <c r="C11" s="14">
        <v>0.21072269375149799</v>
      </c>
      <c r="D11" s="14">
        <v>0.16458345774958</v>
      </c>
      <c r="E11" s="14">
        <v>0.25436039391072801</v>
      </c>
      <c r="F11" s="14"/>
      <c r="G11" s="14">
        <v>0.20101940447136199</v>
      </c>
      <c r="H11" s="14">
        <v>0.25732033012226802</v>
      </c>
      <c r="I11" s="14">
        <v>0.21222893808214199</v>
      </c>
      <c r="J11" s="14">
        <v>0.213924786097863</v>
      </c>
      <c r="K11" s="14">
        <v>0.24952081170363499</v>
      </c>
      <c r="L11" s="14">
        <v>0.14686006479900099</v>
      </c>
      <c r="M11" s="14"/>
      <c r="N11" s="14">
        <v>0.156036689013658</v>
      </c>
      <c r="O11" s="14">
        <v>0.20289571485489899</v>
      </c>
      <c r="P11" s="14">
        <v>0.29366138932824398</v>
      </c>
      <c r="Q11" s="14">
        <v>0.20907366868773899</v>
      </c>
      <c r="R11" s="14"/>
      <c r="S11" s="14">
        <v>0.191280772196287</v>
      </c>
      <c r="T11" s="14">
        <v>0.216983521966647</v>
      </c>
      <c r="U11" s="14">
        <v>0.17663897598964101</v>
      </c>
      <c r="V11" s="14">
        <v>0.17183173769739701</v>
      </c>
      <c r="W11" s="14">
        <v>0.173048931328418</v>
      </c>
      <c r="X11" s="14">
        <v>0.27870267761134998</v>
      </c>
      <c r="Y11" s="14">
        <v>0.26022940911801501</v>
      </c>
      <c r="Z11" s="14">
        <v>0.125622038326413</v>
      </c>
      <c r="AA11" s="14">
        <v>0.205232667972086</v>
      </c>
      <c r="AB11" s="14">
        <v>0.23809880261435101</v>
      </c>
      <c r="AC11" s="14">
        <v>0.21575325754670299</v>
      </c>
      <c r="AD11" s="14">
        <v>0.25551961920062699</v>
      </c>
      <c r="AE11" s="14"/>
      <c r="AF11" s="14">
        <v>0.20956628979404701</v>
      </c>
      <c r="AG11" s="14">
        <v>0.177744305262965</v>
      </c>
      <c r="AH11" s="14">
        <v>0.28984474145505001</v>
      </c>
      <c r="AI11" s="14"/>
      <c r="AJ11" s="14" t="s">
        <v>79</v>
      </c>
      <c r="AK11" s="14" t="s">
        <v>79</v>
      </c>
      <c r="AL11" s="14" t="s">
        <v>79</v>
      </c>
      <c r="AM11" s="14" t="s">
        <v>79</v>
      </c>
      <c r="AN11" s="14" t="s">
        <v>79</v>
      </c>
      <c r="AO11" s="14"/>
      <c r="AP11" s="14">
        <v>0.15550443189870999</v>
      </c>
      <c r="AQ11" s="14">
        <v>0.206413666201366</v>
      </c>
      <c r="AR11" s="14">
        <v>0.25095688635032098</v>
      </c>
      <c r="AS11" s="14"/>
      <c r="AT11" s="14">
        <v>0.25257680433941299</v>
      </c>
      <c r="AU11" s="14">
        <v>0.23821631201327501</v>
      </c>
      <c r="AV11" s="14">
        <v>0.15520045316922701</v>
      </c>
      <c r="AW11" s="14">
        <v>0.14409926473758999</v>
      </c>
      <c r="AX11" s="14">
        <v>0</v>
      </c>
    </row>
    <row r="12" spans="2:50" x14ac:dyDescent="0.25">
      <c r="B12" s="15" t="s">
        <v>68</v>
      </c>
      <c r="C12" s="14">
        <v>5.9233537201123697E-2</v>
      </c>
      <c r="D12" s="14">
        <v>5.7797537691070398E-2</v>
      </c>
      <c r="E12" s="14">
        <v>5.9865871492603501E-2</v>
      </c>
      <c r="F12" s="14"/>
      <c r="G12" s="14">
        <v>8.1799921046070603E-2</v>
      </c>
      <c r="H12" s="14">
        <v>7.6653198477732803E-2</v>
      </c>
      <c r="I12" s="14">
        <v>5.4782892423934998E-2</v>
      </c>
      <c r="J12" s="14">
        <v>4.9740430521421901E-2</v>
      </c>
      <c r="K12" s="14">
        <v>4.40243707882167E-2</v>
      </c>
      <c r="L12" s="14">
        <v>5.3142314432126997E-2</v>
      </c>
      <c r="M12" s="14"/>
      <c r="N12" s="14">
        <v>4.1130416553134597E-2</v>
      </c>
      <c r="O12" s="14">
        <v>7.9480188111963501E-2</v>
      </c>
      <c r="P12" s="14">
        <v>7.05904951043205E-2</v>
      </c>
      <c r="Q12" s="14">
        <v>4.7672501674555098E-2</v>
      </c>
      <c r="R12" s="14"/>
      <c r="S12" s="14">
        <v>9.4628839194289799E-2</v>
      </c>
      <c r="T12" s="14">
        <v>4.7447509184346801E-2</v>
      </c>
      <c r="U12" s="14">
        <v>7.8331738536703693E-2</v>
      </c>
      <c r="V12" s="14">
        <v>6.9111467335459503E-2</v>
      </c>
      <c r="W12" s="14">
        <v>5.1786554319996E-2</v>
      </c>
      <c r="X12" s="14">
        <v>1.93222654454142E-2</v>
      </c>
      <c r="Y12" s="14">
        <v>7.6095306808696195E-2</v>
      </c>
      <c r="Z12" s="14">
        <v>2.2549489106488602E-2</v>
      </c>
      <c r="AA12" s="14">
        <v>5.6393409989373498E-2</v>
      </c>
      <c r="AB12" s="14">
        <v>6.0474791223387503E-2</v>
      </c>
      <c r="AC12" s="14">
        <v>8.7742398021214196E-2</v>
      </c>
      <c r="AD12" s="14">
        <v>0</v>
      </c>
      <c r="AE12" s="14"/>
      <c r="AF12" s="14">
        <v>7.6584975049145201E-2</v>
      </c>
      <c r="AG12" s="14">
        <v>5.4132992888323801E-2</v>
      </c>
      <c r="AH12" s="14">
        <v>1.33971050922621E-2</v>
      </c>
      <c r="AI12" s="14"/>
      <c r="AJ12" s="14" t="s">
        <v>79</v>
      </c>
      <c r="AK12" s="14" t="s">
        <v>79</v>
      </c>
      <c r="AL12" s="14" t="s">
        <v>79</v>
      </c>
      <c r="AM12" s="14" t="s">
        <v>79</v>
      </c>
      <c r="AN12" s="14" t="s">
        <v>79</v>
      </c>
      <c r="AO12" s="14"/>
      <c r="AP12" s="14">
        <v>6.3095837324645604E-2</v>
      </c>
      <c r="AQ12" s="14">
        <v>7.8371807086728404E-2</v>
      </c>
      <c r="AR12" s="14">
        <v>3.4952839355454297E-2</v>
      </c>
      <c r="AS12" s="14"/>
      <c r="AT12" s="14">
        <v>7.9277314961897993E-2</v>
      </c>
      <c r="AU12" s="14">
        <v>5.1144584704254398E-2</v>
      </c>
      <c r="AV12" s="14">
        <v>5.0713451985755199E-2</v>
      </c>
      <c r="AW12" s="14">
        <v>5.89307721142266E-2</v>
      </c>
      <c r="AX12" s="14">
        <v>0</v>
      </c>
    </row>
    <row r="13" spans="2:50" x14ac:dyDescent="0.25">
      <c r="B13" s="15" t="s">
        <v>69</v>
      </c>
      <c r="C13" s="14">
        <v>2.54315343208357E-2</v>
      </c>
      <c r="D13" s="14">
        <v>3.4482529804967701E-2</v>
      </c>
      <c r="E13" s="14">
        <v>1.67800748191844E-2</v>
      </c>
      <c r="F13" s="14"/>
      <c r="G13" s="14">
        <v>1.7288486697328999E-2</v>
      </c>
      <c r="H13" s="14">
        <v>1.0233454154399401E-2</v>
      </c>
      <c r="I13" s="14">
        <v>4.30658640305649E-2</v>
      </c>
      <c r="J13" s="14">
        <v>3.2070234036327298E-2</v>
      </c>
      <c r="K13" s="14">
        <v>2.7668648914000199E-2</v>
      </c>
      <c r="L13" s="14">
        <v>1.9905277751488801E-2</v>
      </c>
      <c r="M13" s="14"/>
      <c r="N13" s="14">
        <v>1.6735569032498301E-2</v>
      </c>
      <c r="O13" s="14">
        <v>2.32032797237866E-2</v>
      </c>
      <c r="P13" s="14">
        <v>3.0721872639831699E-2</v>
      </c>
      <c r="Q13" s="14">
        <v>3.2341928644378799E-2</v>
      </c>
      <c r="R13" s="14"/>
      <c r="S13" s="14">
        <v>1.20041508727838E-2</v>
      </c>
      <c r="T13" s="14">
        <v>1.23045549551806E-2</v>
      </c>
      <c r="U13" s="14">
        <v>1.34222832297305E-2</v>
      </c>
      <c r="V13" s="14">
        <v>2.2612864213863999E-2</v>
      </c>
      <c r="W13" s="14">
        <v>3.3074777529638999E-2</v>
      </c>
      <c r="X13" s="14">
        <v>3.2978546820036501E-2</v>
      </c>
      <c r="Y13" s="14">
        <v>3.8524549468199901E-2</v>
      </c>
      <c r="Z13" s="14">
        <v>2.13587750279935E-2</v>
      </c>
      <c r="AA13" s="14">
        <v>3.9970105966696999E-2</v>
      </c>
      <c r="AB13" s="14">
        <v>1.0607757307222699E-2</v>
      </c>
      <c r="AC13" s="14">
        <v>5.23950067845457E-2</v>
      </c>
      <c r="AD13" s="14">
        <v>5.35806737769422E-2</v>
      </c>
      <c r="AE13" s="14"/>
      <c r="AF13" s="14">
        <v>4.09192537750016E-2</v>
      </c>
      <c r="AG13" s="14">
        <v>2.1957604993399299E-2</v>
      </c>
      <c r="AH13" s="14">
        <v>0</v>
      </c>
      <c r="AI13" s="14"/>
      <c r="AJ13" s="14" t="s">
        <v>79</v>
      </c>
      <c r="AK13" s="14" t="s">
        <v>79</v>
      </c>
      <c r="AL13" s="14" t="s">
        <v>79</v>
      </c>
      <c r="AM13" s="14" t="s">
        <v>79</v>
      </c>
      <c r="AN13" s="14" t="s">
        <v>79</v>
      </c>
      <c r="AO13" s="14"/>
      <c r="AP13" s="14">
        <v>1.80532982854767E-2</v>
      </c>
      <c r="AQ13" s="14">
        <v>1.3945497878691799E-2</v>
      </c>
      <c r="AR13" s="14">
        <v>1.9450360365849399E-2</v>
      </c>
      <c r="AS13" s="14"/>
      <c r="AT13" s="14">
        <v>2.9526667000642499E-2</v>
      </c>
      <c r="AU13" s="14">
        <v>1.53315204389317E-2</v>
      </c>
      <c r="AV13" s="14">
        <v>2.9139477534952701E-2</v>
      </c>
      <c r="AW13" s="14">
        <v>9.82147019744113E-3</v>
      </c>
      <c r="AX13" s="14">
        <v>0</v>
      </c>
    </row>
    <row r="14" spans="2:50" x14ac:dyDescent="0.25">
      <c r="B14" s="15" t="s">
        <v>70</v>
      </c>
      <c r="C14" s="14">
        <v>7.4871032822151906E-2</v>
      </c>
      <c r="D14" s="14">
        <v>6.79317092908302E-2</v>
      </c>
      <c r="E14" s="14">
        <v>8.2806196644817698E-2</v>
      </c>
      <c r="F14" s="14"/>
      <c r="G14" s="14">
        <v>0.124525402330275</v>
      </c>
      <c r="H14" s="14">
        <v>4.06168862490313E-2</v>
      </c>
      <c r="I14" s="14">
        <v>7.8142887209355999E-2</v>
      </c>
      <c r="J14" s="14">
        <v>8.4763694227035405E-2</v>
      </c>
      <c r="K14" s="14">
        <v>6.2360041433524097E-2</v>
      </c>
      <c r="L14" s="14">
        <v>7.2048179321034106E-2</v>
      </c>
      <c r="M14" s="14"/>
      <c r="N14" s="14">
        <v>5.07326842301715E-2</v>
      </c>
      <c r="O14" s="14">
        <v>5.1479782938900702E-2</v>
      </c>
      <c r="P14" s="14">
        <v>9.8728829049750694E-2</v>
      </c>
      <c r="Q14" s="14">
        <v>0.10517489664521899</v>
      </c>
      <c r="R14" s="14"/>
      <c r="S14" s="14">
        <v>5.8836275573926601E-2</v>
      </c>
      <c r="T14" s="14">
        <v>0.10337833573941201</v>
      </c>
      <c r="U14" s="14">
        <v>3.9207427536463002E-2</v>
      </c>
      <c r="V14" s="14">
        <v>8.5967153134271404E-2</v>
      </c>
      <c r="W14" s="14">
        <v>0.100725128651943</v>
      </c>
      <c r="X14" s="14">
        <v>8.5576225265932004E-2</v>
      </c>
      <c r="Y14" s="14">
        <v>5.3605948660208402E-2</v>
      </c>
      <c r="Z14" s="14">
        <v>8.09430951706792E-2</v>
      </c>
      <c r="AA14" s="14">
        <v>6.7922729687643305E-2</v>
      </c>
      <c r="AB14" s="14">
        <v>9.5222860181775296E-2</v>
      </c>
      <c r="AC14" s="14">
        <v>5.44069613622261E-2</v>
      </c>
      <c r="AD14" s="14">
        <v>3.7199308316462197E-2</v>
      </c>
      <c r="AE14" s="14"/>
      <c r="AF14" s="14">
        <v>6.6458867392530097E-2</v>
      </c>
      <c r="AG14" s="14">
        <v>5.7638309027600199E-2</v>
      </c>
      <c r="AH14" s="14">
        <v>0.127922181607354</v>
      </c>
      <c r="AI14" s="14"/>
      <c r="AJ14" s="14" t="s">
        <v>79</v>
      </c>
      <c r="AK14" s="14" t="s">
        <v>79</v>
      </c>
      <c r="AL14" s="14" t="s">
        <v>79</v>
      </c>
      <c r="AM14" s="14" t="s">
        <v>79</v>
      </c>
      <c r="AN14" s="14" t="s">
        <v>79</v>
      </c>
      <c r="AO14" s="14"/>
      <c r="AP14" s="14">
        <v>6.6065581581708097E-2</v>
      </c>
      <c r="AQ14" s="14">
        <v>6.1722557819026802E-2</v>
      </c>
      <c r="AR14" s="14">
        <v>1.17069165762293E-2</v>
      </c>
      <c r="AS14" s="14"/>
      <c r="AT14" s="14">
        <v>9.1782873493932396E-2</v>
      </c>
      <c r="AU14" s="14">
        <v>9.0983377270532295E-2</v>
      </c>
      <c r="AV14" s="14">
        <v>5.9599883687761999E-2</v>
      </c>
      <c r="AW14" s="14">
        <v>3.4283562543753698E-2</v>
      </c>
      <c r="AX14" s="14">
        <v>0</v>
      </c>
    </row>
    <row r="15" spans="2:50" x14ac:dyDescent="0.25">
      <c r="B15" s="15" t="s">
        <v>71</v>
      </c>
      <c r="C15" s="18">
        <v>0.62974120190439098</v>
      </c>
      <c r="D15" s="18">
        <v>0.67520476546355201</v>
      </c>
      <c r="E15" s="18">
        <v>0.58618746313266601</v>
      </c>
      <c r="F15" s="18"/>
      <c r="G15" s="18">
        <v>0.575366785454963</v>
      </c>
      <c r="H15" s="18">
        <v>0.61517613099656898</v>
      </c>
      <c r="I15" s="18">
        <v>0.61177941825400195</v>
      </c>
      <c r="J15" s="18">
        <v>0.61950085511735198</v>
      </c>
      <c r="K15" s="18">
        <v>0.61642612716062395</v>
      </c>
      <c r="L15" s="18">
        <v>0.70804416369634904</v>
      </c>
      <c r="M15" s="18"/>
      <c r="N15" s="18">
        <v>0.73536464117053801</v>
      </c>
      <c r="O15" s="18">
        <v>0.64294103437045003</v>
      </c>
      <c r="P15" s="18">
        <v>0.50629741387785299</v>
      </c>
      <c r="Q15" s="18">
        <v>0.60573700434810795</v>
      </c>
      <c r="R15" s="18"/>
      <c r="S15" s="18">
        <v>0.64324996216271302</v>
      </c>
      <c r="T15" s="18">
        <v>0.61988607815441399</v>
      </c>
      <c r="U15" s="18">
        <v>0.69239957470746205</v>
      </c>
      <c r="V15" s="18">
        <v>0.65047677761900902</v>
      </c>
      <c r="W15" s="18">
        <v>0.64136460817000496</v>
      </c>
      <c r="X15" s="18">
        <v>0.58342028485726705</v>
      </c>
      <c r="Y15" s="18">
        <v>0.57154478594488101</v>
      </c>
      <c r="Z15" s="18">
        <v>0.74952660236842505</v>
      </c>
      <c r="AA15" s="18">
        <v>0.63048108638419997</v>
      </c>
      <c r="AB15" s="18">
        <v>0.59559578867326401</v>
      </c>
      <c r="AC15" s="18">
        <v>0.58970237628531197</v>
      </c>
      <c r="AD15" s="18">
        <v>0.65370039870596797</v>
      </c>
      <c r="AE15" s="18"/>
      <c r="AF15" s="18">
        <v>0.60647061398927604</v>
      </c>
      <c r="AG15" s="18">
        <v>0.68852678782771104</v>
      </c>
      <c r="AH15" s="18">
        <v>0.56883597184533397</v>
      </c>
      <c r="AI15" s="18"/>
      <c r="AJ15" s="18" t="s">
        <v>79</v>
      </c>
      <c r="AK15" s="18" t="s">
        <v>79</v>
      </c>
      <c r="AL15" s="18" t="s">
        <v>79</v>
      </c>
      <c r="AM15" s="18" t="s">
        <v>79</v>
      </c>
      <c r="AN15" s="18" t="s">
        <v>79</v>
      </c>
      <c r="AO15" s="18"/>
      <c r="AP15" s="18">
        <v>0.69728085090945902</v>
      </c>
      <c r="AQ15" s="18">
        <v>0.63954647101418705</v>
      </c>
      <c r="AR15" s="18">
        <v>0.68293299735214597</v>
      </c>
      <c r="AS15" s="18"/>
      <c r="AT15" s="18">
        <v>0.54683634020411398</v>
      </c>
      <c r="AU15" s="18">
        <v>0.60432420557300603</v>
      </c>
      <c r="AV15" s="18">
        <v>0.70534673362230305</v>
      </c>
      <c r="AW15" s="18">
        <v>0.75286493040698799</v>
      </c>
      <c r="AX15" s="18">
        <v>1</v>
      </c>
    </row>
    <row r="16" spans="2:50" x14ac:dyDescent="0.25">
      <c r="B16" s="15" t="s">
        <v>72</v>
      </c>
      <c r="C16" s="18">
        <v>8.4665071521959401E-2</v>
      </c>
      <c r="D16" s="18">
        <v>9.2280067496038107E-2</v>
      </c>
      <c r="E16" s="18">
        <v>7.6645946311787894E-2</v>
      </c>
      <c r="F16" s="18"/>
      <c r="G16" s="18">
        <v>9.9088407743399706E-2</v>
      </c>
      <c r="H16" s="18">
        <v>8.6886652632132202E-2</v>
      </c>
      <c r="I16" s="18">
        <v>9.7848756454499905E-2</v>
      </c>
      <c r="J16" s="18">
        <v>8.1810664557749199E-2</v>
      </c>
      <c r="K16" s="18">
        <v>7.1693019702216906E-2</v>
      </c>
      <c r="L16" s="18">
        <v>7.3047592183615798E-2</v>
      </c>
      <c r="M16" s="18"/>
      <c r="N16" s="18">
        <v>5.7865985585632898E-2</v>
      </c>
      <c r="O16" s="18">
        <v>0.10268346783575</v>
      </c>
      <c r="P16" s="18">
        <v>0.101312367744152</v>
      </c>
      <c r="Q16" s="18">
        <v>8.0014430318933905E-2</v>
      </c>
      <c r="R16" s="18"/>
      <c r="S16" s="18">
        <v>0.106632990067074</v>
      </c>
      <c r="T16" s="18">
        <v>5.9752064139527501E-2</v>
      </c>
      <c r="U16" s="18">
        <v>9.1754021766434199E-2</v>
      </c>
      <c r="V16" s="18">
        <v>9.1724331549323496E-2</v>
      </c>
      <c r="W16" s="18">
        <v>8.4861331849635097E-2</v>
      </c>
      <c r="X16" s="18">
        <v>5.2300812265450698E-2</v>
      </c>
      <c r="Y16" s="18">
        <v>0.114619856276896</v>
      </c>
      <c r="Z16" s="18">
        <v>4.3908264134482101E-2</v>
      </c>
      <c r="AA16" s="18">
        <v>9.6363515956070497E-2</v>
      </c>
      <c r="AB16" s="18">
        <v>7.1082548530610204E-2</v>
      </c>
      <c r="AC16" s="18">
        <v>0.14013740480576001</v>
      </c>
      <c r="AD16" s="18">
        <v>5.35806737769422E-2</v>
      </c>
      <c r="AE16" s="18"/>
      <c r="AF16" s="18">
        <v>0.117504228824147</v>
      </c>
      <c r="AG16" s="18">
        <v>7.6090597881723093E-2</v>
      </c>
      <c r="AH16" s="18">
        <v>1.33971050922621E-2</v>
      </c>
      <c r="AI16" s="18"/>
      <c r="AJ16" s="18" t="s">
        <v>79</v>
      </c>
      <c r="AK16" s="18" t="s">
        <v>79</v>
      </c>
      <c r="AL16" s="18" t="s">
        <v>79</v>
      </c>
      <c r="AM16" s="18" t="s">
        <v>79</v>
      </c>
      <c r="AN16" s="18" t="s">
        <v>79</v>
      </c>
      <c r="AO16" s="18"/>
      <c r="AP16" s="18">
        <v>8.1149135610122297E-2</v>
      </c>
      <c r="AQ16" s="18">
        <v>9.2317304965420302E-2</v>
      </c>
      <c r="AR16" s="18">
        <v>5.4403199721303801E-2</v>
      </c>
      <c r="AS16" s="18"/>
      <c r="AT16" s="18">
        <v>0.108803981962541</v>
      </c>
      <c r="AU16" s="18">
        <v>6.6476105143186096E-2</v>
      </c>
      <c r="AV16" s="18">
        <v>7.9852929520707799E-2</v>
      </c>
      <c r="AW16" s="18">
        <v>6.8752242311667697E-2</v>
      </c>
      <c r="AX16" s="18">
        <v>0</v>
      </c>
    </row>
    <row r="17" spans="2:50" x14ac:dyDescent="0.25">
      <c r="B17" s="15" t="s">
        <v>73</v>
      </c>
      <c r="C17" s="19">
        <v>0.54507613038243097</v>
      </c>
      <c r="D17" s="19">
        <v>0.58292469796751401</v>
      </c>
      <c r="E17" s="19">
        <v>0.509541516820878</v>
      </c>
      <c r="F17" s="19"/>
      <c r="G17" s="19">
        <v>0.47627837771156301</v>
      </c>
      <c r="H17" s="19">
        <v>0.52828947836443596</v>
      </c>
      <c r="I17" s="19">
        <v>0.51393066179950198</v>
      </c>
      <c r="J17" s="19">
        <v>0.53769019055960299</v>
      </c>
      <c r="K17" s="19">
        <v>0.54473310745840697</v>
      </c>
      <c r="L17" s="19">
        <v>0.63499657151273403</v>
      </c>
      <c r="M17" s="19"/>
      <c r="N17" s="19">
        <v>0.67749865558490496</v>
      </c>
      <c r="O17" s="19">
        <v>0.54025756653470003</v>
      </c>
      <c r="P17" s="19">
        <v>0.40498504613370101</v>
      </c>
      <c r="Q17" s="19">
        <v>0.52572257402917399</v>
      </c>
      <c r="R17" s="19"/>
      <c r="S17" s="19">
        <v>0.53661697209563897</v>
      </c>
      <c r="T17" s="19">
        <v>0.56013401401488605</v>
      </c>
      <c r="U17" s="19">
        <v>0.60064555294102695</v>
      </c>
      <c r="V17" s="19">
        <v>0.55875244606968499</v>
      </c>
      <c r="W17" s="19">
        <v>0.55650327632037</v>
      </c>
      <c r="X17" s="19">
        <v>0.53111947259181702</v>
      </c>
      <c r="Y17" s="19">
        <v>0.45692492966798498</v>
      </c>
      <c r="Z17" s="19">
        <v>0.70561833823394304</v>
      </c>
      <c r="AA17" s="19">
        <v>0.53411757042813002</v>
      </c>
      <c r="AB17" s="19">
        <v>0.52451324014265299</v>
      </c>
      <c r="AC17" s="19">
        <v>0.44956497147955199</v>
      </c>
      <c r="AD17" s="19">
        <v>0.60011972492902599</v>
      </c>
      <c r="AE17" s="19"/>
      <c r="AF17" s="19">
        <v>0.48896638516512902</v>
      </c>
      <c r="AG17" s="19">
        <v>0.61243618994598803</v>
      </c>
      <c r="AH17" s="19">
        <v>0.55543886675307197</v>
      </c>
      <c r="AI17" s="19"/>
      <c r="AJ17" s="19" t="s">
        <v>79</v>
      </c>
      <c r="AK17" s="19" t="s">
        <v>79</v>
      </c>
      <c r="AL17" s="19" t="s">
        <v>79</v>
      </c>
      <c r="AM17" s="19" t="s">
        <v>79</v>
      </c>
      <c r="AN17" s="19" t="s">
        <v>79</v>
      </c>
      <c r="AO17" s="19"/>
      <c r="AP17" s="19">
        <v>0.61613171529933697</v>
      </c>
      <c r="AQ17" s="19">
        <v>0.54722916604876704</v>
      </c>
      <c r="AR17" s="19">
        <v>0.62852979763084305</v>
      </c>
      <c r="AS17" s="19"/>
      <c r="AT17" s="19">
        <v>0.43803235824157299</v>
      </c>
      <c r="AU17" s="19">
        <v>0.53784810042982001</v>
      </c>
      <c r="AV17" s="19">
        <v>0.62549380410159505</v>
      </c>
      <c r="AW17" s="19">
        <v>0.684112688095321</v>
      </c>
      <c r="AX17" s="19">
        <v>1</v>
      </c>
    </row>
    <row r="18" spans="2:50" x14ac:dyDescent="0.25">
      <c r="B18" s="16" t="s">
        <v>105</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AX17"/>
  <sheetViews>
    <sheetView showGridLines="0" topLeftCell="A9"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417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1031</v>
      </c>
      <c r="D7" s="10">
        <v>488</v>
      </c>
      <c r="E7" s="10">
        <v>542</v>
      </c>
      <c r="F7" s="10"/>
      <c r="G7" s="10">
        <v>135</v>
      </c>
      <c r="H7" s="10">
        <v>175</v>
      </c>
      <c r="I7" s="10">
        <v>120</v>
      </c>
      <c r="J7" s="10">
        <v>175</v>
      </c>
      <c r="K7" s="10">
        <v>177</v>
      </c>
      <c r="L7" s="10">
        <v>249</v>
      </c>
      <c r="M7" s="10"/>
      <c r="N7" s="10">
        <v>306</v>
      </c>
      <c r="O7" s="10">
        <v>263</v>
      </c>
      <c r="P7" s="10">
        <v>229</v>
      </c>
      <c r="Q7" s="10">
        <v>230</v>
      </c>
      <c r="R7" s="10"/>
      <c r="S7" s="10">
        <v>134</v>
      </c>
      <c r="T7" s="10">
        <v>144</v>
      </c>
      <c r="U7" s="10">
        <v>94</v>
      </c>
      <c r="V7" s="10">
        <v>110</v>
      </c>
      <c r="W7" s="10">
        <v>76</v>
      </c>
      <c r="X7" s="10">
        <v>71</v>
      </c>
      <c r="Y7" s="10">
        <v>99</v>
      </c>
      <c r="Z7" s="10">
        <v>45</v>
      </c>
      <c r="AA7" s="10">
        <v>111</v>
      </c>
      <c r="AB7" s="10">
        <v>88</v>
      </c>
      <c r="AC7" s="10">
        <v>46</v>
      </c>
      <c r="AD7" s="10">
        <v>13</v>
      </c>
      <c r="AE7" s="10"/>
      <c r="AF7" s="10">
        <v>396</v>
      </c>
      <c r="AG7" s="10">
        <v>430</v>
      </c>
      <c r="AH7" s="10">
        <v>120</v>
      </c>
      <c r="AI7" s="10"/>
      <c r="AJ7" s="10" t="s">
        <v>78</v>
      </c>
      <c r="AK7" s="10" t="s">
        <v>78</v>
      </c>
      <c r="AL7" s="10" t="s">
        <v>78</v>
      </c>
      <c r="AM7" s="10" t="s">
        <v>78</v>
      </c>
      <c r="AN7" s="10" t="s">
        <v>78</v>
      </c>
      <c r="AO7" s="10"/>
      <c r="AP7" s="10">
        <v>262</v>
      </c>
      <c r="AQ7" s="10">
        <v>361</v>
      </c>
      <c r="AR7" s="10">
        <v>78</v>
      </c>
      <c r="AS7" s="10"/>
      <c r="AT7" s="10">
        <v>248</v>
      </c>
      <c r="AU7" s="10">
        <v>246</v>
      </c>
      <c r="AV7" s="10">
        <v>274</v>
      </c>
      <c r="AW7" s="10">
        <v>93</v>
      </c>
      <c r="AX7" s="10">
        <v>15</v>
      </c>
    </row>
    <row r="8" spans="2:50" ht="30" customHeight="1" x14ac:dyDescent="0.25">
      <c r="B8" s="11" t="s">
        <v>19</v>
      </c>
      <c r="C8" s="11">
        <v>1021</v>
      </c>
      <c r="D8" s="11">
        <v>497</v>
      </c>
      <c r="E8" s="11">
        <v>523</v>
      </c>
      <c r="F8" s="11"/>
      <c r="G8" s="11">
        <v>160</v>
      </c>
      <c r="H8" s="11">
        <v>172</v>
      </c>
      <c r="I8" s="11">
        <v>151</v>
      </c>
      <c r="J8" s="11">
        <v>177</v>
      </c>
      <c r="K8" s="11">
        <v>144</v>
      </c>
      <c r="L8" s="11">
        <v>216</v>
      </c>
      <c r="M8" s="11"/>
      <c r="N8" s="11">
        <v>287</v>
      </c>
      <c r="O8" s="11">
        <v>247</v>
      </c>
      <c r="P8" s="11">
        <v>249</v>
      </c>
      <c r="Q8" s="11">
        <v>235</v>
      </c>
      <c r="R8" s="11"/>
      <c r="S8" s="11">
        <v>138</v>
      </c>
      <c r="T8" s="11">
        <v>131</v>
      </c>
      <c r="U8" s="11">
        <v>92</v>
      </c>
      <c r="V8" s="11">
        <v>98</v>
      </c>
      <c r="W8" s="11">
        <v>71</v>
      </c>
      <c r="X8" s="11">
        <v>88</v>
      </c>
      <c r="Y8" s="11">
        <v>93</v>
      </c>
      <c r="Z8" s="11">
        <v>42</v>
      </c>
      <c r="AA8" s="11">
        <v>102</v>
      </c>
      <c r="AB8" s="11">
        <v>90</v>
      </c>
      <c r="AC8" s="11">
        <v>55</v>
      </c>
      <c r="AD8" s="11">
        <v>21</v>
      </c>
      <c r="AE8" s="11"/>
      <c r="AF8" s="11">
        <v>379</v>
      </c>
      <c r="AG8" s="11">
        <v>419</v>
      </c>
      <c r="AH8" s="11">
        <v>126</v>
      </c>
      <c r="AI8" s="11"/>
      <c r="AJ8" s="11" t="s">
        <v>78</v>
      </c>
      <c r="AK8" s="11" t="s">
        <v>78</v>
      </c>
      <c r="AL8" s="11" t="s">
        <v>78</v>
      </c>
      <c r="AM8" s="11" t="s">
        <v>78</v>
      </c>
      <c r="AN8" s="11" t="s">
        <v>78</v>
      </c>
      <c r="AO8" s="11"/>
      <c r="AP8" s="11">
        <v>247</v>
      </c>
      <c r="AQ8" s="11">
        <v>371</v>
      </c>
      <c r="AR8" s="11">
        <v>74</v>
      </c>
      <c r="AS8" s="11"/>
      <c r="AT8" s="11">
        <v>239</v>
      </c>
      <c r="AU8" s="11">
        <v>254</v>
      </c>
      <c r="AV8" s="11">
        <v>276</v>
      </c>
      <c r="AW8" s="11">
        <v>93</v>
      </c>
      <c r="AX8" s="11">
        <v>14</v>
      </c>
    </row>
    <row r="9" spans="2:50" ht="60" x14ac:dyDescent="0.25">
      <c r="B9" s="15" t="s">
        <v>414</v>
      </c>
      <c r="C9" s="14">
        <v>0.345070479406552</v>
      </c>
      <c r="D9" s="14">
        <v>0.40907217479796198</v>
      </c>
      <c r="E9" s="14">
        <v>0.28299091928328501</v>
      </c>
      <c r="F9" s="14"/>
      <c r="G9" s="14">
        <v>0.338855555249365</v>
      </c>
      <c r="H9" s="14">
        <v>0.305304690636788</v>
      </c>
      <c r="I9" s="14">
        <v>0.27701877548917397</v>
      </c>
      <c r="J9" s="14">
        <v>0.38383773497799001</v>
      </c>
      <c r="K9" s="14">
        <v>0.36591697229359199</v>
      </c>
      <c r="L9" s="14">
        <v>0.38313020684180299</v>
      </c>
      <c r="M9" s="14"/>
      <c r="N9" s="14">
        <v>0.39382911195045001</v>
      </c>
      <c r="O9" s="14">
        <v>0.379494302411854</v>
      </c>
      <c r="P9" s="14">
        <v>0.29261096540596498</v>
      </c>
      <c r="Q9" s="14">
        <v>0.30982040751114798</v>
      </c>
      <c r="R9" s="14"/>
      <c r="S9" s="14">
        <v>0.35567399934928501</v>
      </c>
      <c r="T9" s="14">
        <v>0.323784761209788</v>
      </c>
      <c r="U9" s="14">
        <v>0.30848761823913401</v>
      </c>
      <c r="V9" s="14">
        <v>0.381013223369496</v>
      </c>
      <c r="W9" s="14">
        <v>0.354542024057587</v>
      </c>
      <c r="X9" s="14">
        <v>0.354451790951401</v>
      </c>
      <c r="Y9" s="14">
        <v>0.355781295577492</v>
      </c>
      <c r="Z9" s="14">
        <v>0.26918677353532799</v>
      </c>
      <c r="AA9" s="14">
        <v>0.39474496642547602</v>
      </c>
      <c r="AB9" s="14">
        <v>0.292978842787532</v>
      </c>
      <c r="AC9" s="14">
        <v>0.39266097632077201</v>
      </c>
      <c r="AD9" s="14">
        <v>0.29066395542664197</v>
      </c>
      <c r="AE9" s="14"/>
      <c r="AF9" s="14">
        <v>0.35462523293806097</v>
      </c>
      <c r="AG9" s="14">
        <v>0.36334319725758202</v>
      </c>
      <c r="AH9" s="14">
        <v>0.29795075334456</v>
      </c>
      <c r="AI9" s="14"/>
      <c r="AJ9" s="14" t="s">
        <v>79</v>
      </c>
      <c r="AK9" s="14" t="s">
        <v>79</v>
      </c>
      <c r="AL9" s="14" t="s">
        <v>79</v>
      </c>
      <c r="AM9" s="14" t="s">
        <v>79</v>
      </c>
      <c r="AN9" s="14" t="s">
        <v>79</v>
      </c>
      <c r="AO9" s="14"/>
      <c r="AP9" s="14">
        <v>0.37245413612325401</v>
      </c>
      <c r="AQ9" s="14">
        <v>0.37648834477138698</v>
      </c>
      <c r="AR9" s="14">
        <v>0.46125614065871201</v>
      </c>
      <c r="AS9" s="14"/>
      <c r="AT9" s="14">
        <v>0.31602405710543402</v>
      </c>
      <c r="AU9" s="14">
        <v>0.27072145260719199</v>
      </c>
      <c r="AV9" s="14">
        <v>0.40383354396793297</v>
      </c>
      <c r="AW9" s="14">
        <v>0.43722728424483098</v>
      </c>
      <c r="AX9" s="14">
        <v>0.45513400086513101</v>
      </c>
    </row>
    <row r="10" spans="2:50" ht="45" x14ac:dyDescent="0.25">
      <c r="B10" s="15" t="s">
        <v>415</v>
      </c>
      <c r="C10" s="14">
        <v>0.38229254848445499</v>
      </c>
      <c r="D10" s="14">
        <v>0.369956073010555</v>
      </c>
      <c r="E10" s="14">
        <v>0.39471476658458998</v>
      </c>
      <c r="F10" s="14"/>
      <c r="G10" s="14">
        <v>0.43561054401324401</v>
      </c>
      <c r="H10" s="14">
        <v>0.43358257078964602</v>
      </c>
      <c r="I10" s="14">
        <v>0.39961767285199801</v>
      </c>
      <c r="J10" s="14">
        <v>0.28832216593333598</v>
      </c>
      <c r="K10" s="14">
        <v>0.36201205480454102</v>
      </c>
      <c r="L10" s="14">
        <v>0.38029865480424802</v>
      </c>
      <c r="M10" s="14"/>
      <c r="N10" s="14">
        <v>0.41489874617668199</v>
      </c>
      <c r="O10" s="14">
        <v>0.40508388878740398</v>
      </c>
      <c r="P10" s="14">
        <v>0.389542695253</v>
      </c>
      <c r="Q10" s="14">
        <v>0.30232238876727802</v>
      </c>
      <c r="R10" s="14"/>
      <c r="S10" s="14">
        <v>0.36548295481524701</v>
      </c>
      <c r="T10" s="14">
        <v>0.41436837664951698</v>
      </c>
      <c r="U10" s="14">
        <v>0.43762565295244199</v>
      </c>
      <c r="V10" s="14">
        <v>0.37784948734072898</v>
      </c>
      <c r="W10" s="14">
        <v>0.445367544939269</v>
      </c>
      <c r="X10" s="14">
        <v>0.33009743028960897</v>
      </c>
      <c r="Y10" s="14">
        <v>0.41919690041191399</v>
      </c>
      <c r="Z10" s="14">
        <v>0.30895060623520798</v>
      </c>
      <c r="AA10" s="14">
        <v>0.30672895109977599</v>
      </c>
      <c r="AB10" s="14">
        <v>0.39679797497492197</v>
      </c>
      <c r="AC10" s="14">
        <v>0.37162036432627399</v>
      </c>
      <c r="AD10" s="14">
        <v>0.39284701798511901</v>
      </c>
      <c r="AE10" s="14"/>
      <c r="AF10" s="14">
        <v>0.39780401319529202</v>
      </c>
      <c r="AG10" s="14">
        <v>0.34855534028426299</v>
      </c>
      <c r="AH10" s="14">
        <v>0.38028169626167202</v>
      </c>
      <c r="AI10" s="14"/>
      <c r="AJ10" s="14" t="s">
        <v>79</v>
      </c>
      <c r="AK10" s="14" t="s">
        <v>79</v>
      </c>
      <c r="AL10" s="14" t="s">
        <v>79</v>
      </c>
      <c r="AM10" s="14" t="s">
        <v>79</v>
      </c>
      <c r="AN10" s="14" t="s">
        <v>79</v>
      </c>
      <c r="AO10" s="14"/>
      <c r="AP10" s="14">
        <v>0.42814359431464899</v>
      </c>
      <c r="AQ10" s="14">
        <v>0.38552700814443303</v>
      </c>
      <c r="AR10" s="14">
        <v>0.29974440741323899</v>
      </c>
      <c r="AS10" s="14"/>
      <c r="AT10" s="14">
        <v>0.38740957592436698</v>
      </c>
      <c r="AU10" s="14">
        <v>0.419073650673568</v>
      </c>
      <c r="AV10" s="14">
        <v>0.36793478539573599</v>
      </c>
      <c r="AW10" s="14">
        <v>0.38092300524054301</v>
      </c>
      <c r="AX10" s="14">
        <v>0.38408434051458201</v>
      </c>
    </row>
    <row r="11" spans="2:50" ht="60" x14ac:dyDescent="0.25">
      <c r="B11" s="15" t="s">
        <v>416</v>
      </c>
      <c r="C11" s="14">
        <v>8.8688125110033406E-2</v>
      </c>
      <c r="D11" s="14">
        <v>7.93379835481995E-2</v>
      </c>
      <c r="E11" s="14">
        <v>9.7744999668816807E-2</v>
      </c>
      <c r="F11" s="14"/>
      <c r="G11" s="14">
        <v>5.1848470391137803E-2</v>
      </c>
      <c r="H11" s="14">
        <v>5.6971668383717297E-2</v>
      </c>
      <c r="I11" s="14">
        <v>0.138707243145373</v>
      </c>
      <c r="J11" s="14">
        <v>0.11178353672647</v>
      </c>
      <c r="K11" s="14">
        <v>0.109449300542637</v>
      </c>
      <c r="L11" s="14">
        <v>7.3643237888311799E-2</v>
      </c>
      <c r="M11" s="14"/>
      <c r="N11" s="14">
        <v>5.34638901067667E-2</v>
      </c>
      <c r="O11" s="14">
        <v>8.6014099939953195E-2</v>
      </c>
      <c r="P11" s="14">
        <v>0.108575515277242</v>
      </c>
      <c r="Q11" s="14">
        <v>0.114623393148863</v>
      </c>
      <c r="R11" s="14"/>
      <c r="S11" s="14">
        <v>8.6886284481838397E-2</v>
      </c>
      <c r="T11" s="14">
        <v>0.106876711533317</v>
      </c>
      <c r="U11" s="14">
        <v>9.7516509417286804E-2</v>
      </c>
      <c r="V11" s="14">
        <v>0.103056544157806</v>
      </c>
      <c r="W11" s="14">
        <v>5.90762261759624E-2</v>
      </c>
      <c r="X11" s="14">
        <v>9.63289792386227E-2</v>
      </c>
      <c r="Y11" s="14">
        <v>6.8132884473762603E-2</v>
      </c>
      <c r="Z11" s="14">
        <v>6.7166235752058004E-2</v>
      </c>
      <c r="AA11" s="14">
        <v>9.6076236771741999E-2</v>
      </c>
      <c r="AB11" s="14">
        <v>8.7256486629369898E-2</v>
      </c>
      <c r="AC11" s="14">
        <v>7.40505181641814E-2</v>
      </c>
      <c r="AD11" s="14">
        <v>9.1027194906543707E-2</v>
      </c>
      <c r="AE11" s="14"/>
      <c r="AF11" s="14">
        <v>8.7909192477841194E-2</v>
      </c>
      <c r="AG11" s="14">
        <v>9.1969000793453298E-2</v>
      </c>
      <c r="AH11" s="14">
        <v>0.11358730960012201</v>
      </c>
      <c r="AI11" s="14"/>
      <c r="AJ11" s="14" t="s">
        <v>79</v>
      </c>
      <c r="AK11" s="14" t="s">
        <v>79</v>
      </c>
      <c r="AL11" s="14" t="s">
        <v>79</v>
      </c>
      <c r="AM11" s="14" t="s">
        <v>79</v>
      </c>
      <c r="AN11" s="14" t="s">
        <v>79</v>
      </c>
      <c r="AO11" s="14"/>
      <c r="AP11" s="14">
        <v>9.8742352944263798E-2</v>
      </c>
      <c r="AQ11" s="14">
        <v>6.7741319826944799E-2</v>
      </c>
      <c r="AR11" s="14">
        <v>6.7695625022338904E-2</v>
      </c>
      <c r="AS11" s="14"/>
      <c r="AT11" s="14">
        <v>0.106324588121433</v>
      </c>
      <c r="AU11" s="14">
        <v>0.103521644454452</v>
      </c>
      <c r="AV11" s="14">
        <v>6.9628463831896595E-2</v>
      </c>
      <c r="AW11" s="14">
        <v>2.0583876974373898E-2</v>
      </c>
      <c r="AX11" s="14">
        <v>6.0005010773109498E-2</v>
      </c>
    </row>
    <row r="12" spans="2:50" x14ac:dyDescent="0.25">
      <c r="B12" s="15" t="s">
        <v>70</v>
      </c>
      <c r="C12" s="23">
        <v>0.183948846998959</v>
      </c>
      <c r="D12" s="23">
        <v>0.141633768643283</v>
      </c>
      <c r="E12" s="23">
        <v>0.224549314463309</v>
      </c>
      <c r="F12" s="23"/>
      <c r="G12" s="23">
        <v>0.173685430346253</v>
      </c>
      <c r="H12" s="23">
        <v>0.20414107018984901</v>
      </c>
      <c r="I12" s="23">
        <v>0.18465630851345599</v>
      </c>
      <c r="J12" s="23">
        <v>0.216056562362203</v>
      </c>
      <c r="K12" s="23">
        <v>0.162621672359229</v>
      </c>
      <c r="L12" s="23">
        <v>0.16292790046563799</v>
      </c>
      <c r="M12" s="23"/>
      <c r="N12" s="23">
        <v>0.13780825176610101</v>
      </c>
      <c r="O12" s="23">
        <v>0.12940770886078901</v>
      </c>
      <c r="P12" s="23">
        <v>0.20927082406379199</v>
      </c>
      <c r="Q12" s="23">
        <v>0.27323381057271101</v>
      </c>
      <c r="R12" s="23"/>
      <c r="S12" s="23">
        <v>0.19195676135362899</v>
      </c>
      <c r="T12" s="23">
        <v>0.15497015060737801</v>
      </c>
      <c r="U12" s="23">
        <v>0.15637021939113699</v>
      </c>
      <c r="V12" s="23">
        <v>0.138080745131969</v>
      </c>
      <c r="W12" s="23">
        <v>0.14101420482718199</v>
      </c>
      <c r="X12" s="23">
        <v>0.219121799520368</v>
      </c>
      <c r="Y12" s="23">
        <v>0.15688891953683201</v>
      </c>
      <c r="Z12" s="23">
        <v>0.35469638447740598</v>
      </c>
      <c r="AA12" s="23">
        <v>0.202449845703006</v>
      </c>
      <c r="AB12" s="23">
        <v>0.222966695608176</v>
      </c>
      <c r="AC12" s="23">
        <v>0.16166814118877301</v>
      </c>
      <c r="AD12" s="23">
        <v>0.22546183168169601</v>
      </c>
      <c r="AE12" s="23"/>
      <c r="AF12" s="23">
        <v>0.15966156138880599</v>
      </c>
      <c r="AG12" s="23">
        <v>0.196132461664702</v>
      </c>
      <c r="AH12" s="23">
        <v>0.208180240793646</v>
      </c>
      <c r="AI12" s="23"/>
      <c r="AJ12" s="23" t="s">
        <v>79</v>
      </c>
      <c r="AK12" s="23" t="s">
        <v>79</v>
      </c>
      <c r="AL12" s="23" t="s">
        <v>79</v>
      </c>
      <c r="AM12" s="23" t="s">
        <v>79</v>
      </c>
      <c r="AN12" s="23" t="s">
        <v>79</v>
      </c>
      <c r="AO12" s="23"/>
      <c r="AP12" s="23">
        <v>0.10065991661783399</v>
      </c>
      <c r="AQ12" s="23">
        <v>0.17024332725723501</v>
      </c>
      <c r="AR12" s="23">
        <v>0.171303826905711</v>
      </c>
      <c r="AS12" s="23"/>
      <c r="AT12" s="23">
        <v>0.190241778848766</v>
      </c>
      <c r="AU12" s="23">
        <v>0.20668325226478801</v>
      </c>
      <c r="AV12" s="23">
        <v>0.15860320680443499</v>
      </c>
      <c r="AW12" s="23">
        <v>0.16126583354025201</v>
      </c>
      <c r="AX12" s="23">
        <v>0.10077664784717701</v>
      </c>
    </row>
    <row r="13" spans="2:50" x14ac:dyDescent="0.25">
      <c r="B13" s="28" t="s">
        <v>542</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AX17"/>
  <sheetViews>
    <sheetView showGridLines="0" topLeftCell="A10"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418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1019</v>
      </c>
      <c r="D7" s="10">
        <v>484</v>
      </c>
      <c r="E7" s="10">
        <v>528</v>
      </c>
      <c r="F7" s="10"/>
      <c r="G7" s="10">
        <v>110</v>
      </c>
      <c r="H7" s="10">
        <v>183</v>
      </c>
      <c r="I7" s="10">
        <v>150</v>
      </c>
      <c r="J7" s="10">
        <v>163</v>
      </c>
      <c r="K7" s="10">
        <v>176</v>
      </c>
      <c r="L7" s="10">
        <v>237</v>
      </c>
      <c r="M7" s="10"/>
      <c r="N7" s="10">
        <v>284</v>
      </c>
      <c r="O7" s="10">
        <v>298</v>
      </c>
      <c r="P7" s="10">
        <v>178</v>
      </c>
      <c r="Q7" s="10">
        <v>258</v>
      </c>
      <c r="R7" s="10"/>
      <c r="S7" s="10">
        <v>145</v>
      </c>
      <c r="T7" s="10">
        <v>145</v>
      </c>
      <c r="U7" s="10">
        <v>74</v>
      </c>
      <c r="V7" s="10">
        <v>97</v>
      </c>
      <c r="W7" s="10">
        <v>77</v>
      </c>
      <c r="X7" s="10">
        <v>80</v>
      </c>
      <c r="Y7" s="10">
        <v>75</v>
      </c>
      <c r="Z7" s="10">
        <v>39</v>
      </c>
      <c r="AA7" s="10">
        <v>135</v>
      </c>
      <c r="AB7" s="10">
        <v>89</v>
      </c>
      <c r="AC7" s="10">
        <v>40</v>
      </c>
      <c r="AD7" s="10">
        <v>23</v>
      </c>
      <c r="AE7" s="10"/>
      <c r="AF7" s="10">
        <v>385</v>
      </c>
      <c r="AG7" s="10">
        <v>437</v>
      </c>
      <c r="AH7" s="10">
        <v>116</v>
      </c>
      <c r="AI7" s="10"/>
      <c r="AJ7" s="10" t="s">
        <v>78</v>
      </c>
      <c r="AK7" s="10" t="s">
        <v>78</v>
      </c>
      <c r="AL7" s="10" t="s">
        <v>78</v>
      </c>
      <c r="AM7" s="10" t="s">
        <v>78</v>
      </c>
      <c r="AN7" s="10" t="s">
        <v>78</v>
      </c>
      <c r="AO7" s="10"/>
      <c r="AP7" s="10">
        <v>214</v>
      </c>
      <c r="AQ7" s="10">
        <v>370</v>
      </c>
      <c r="AR7" s="10">
        <v>84</v>
      </c>
      <c r="AS7" s="10"/>
      <c r="AT7" s="10">
        <v>254</v>
      </c>
      <c r="AU7" s="10">
        <v>239</v>
      </c>
      <c r="AV7" s="10">
        <v>284</v>
      </c>
      <c r="AW7" s="10">
        <v>95</v>
      </c>
      <c r="AX7" s="10">
        <v>17</v>
      </c>
    </row>
    <row r="8" spans="2:50" ht="30" customHeight="1" x14ac:dyDescent="0.25">
      <c r="B8" s="11" t="s">
        <v>19</v>
      </c>
      <c r="C8" s="11">
        <v>1029</v>
      </c>
      <c r="D8" s="11">
        <v>510</v>
      </c>
      <c r="E8" s="11">
        <v>512</v>
      </c>
      <c r="F8" s="11"/>
      <c r="G8" s="11">
        <v>125</v>
      </c>
      <c r="H8" s="11">
        <v>180</v>
      </c>
      <c r="I8" s="11">
        <v>197</v>
      </c>
      <c r="J8" s="11">
        <v>171</v>
      </c>
      <c r="K8" s="11">
        <v>143</v>
      </c>
      <c r="L8" s="11">
        <v>212</v>
      </c>
      <c r="M8" s="11"/>
      <c r="N8" s="11">
        <v>266</v>
      </c>
      <c r="O8" s="11">
        <v>285</v>
      </c>
      <c r="P8" s="11">
        <v>201</v>
      </c>
      <c r="Q8" s="11">
        <v>276</v>
      </c>
      <c r="R8" s="11"/>
      <c r="S8" s="11">
        <v>149</v>
      </c>
      <c r="T8" s="11">
        <v>135</v>
      </c>
      <c r="U8" s="11">
        <v>72</v>
      </c>
      <c r="V8" s="11">
        <v>86</v>
      </c>
      <c r="W8" s="11">
        <v>72</v>
      </c>
      <c r="X8" s="11">
        <v>96</v>
      </c>
      <c r="Y8" s="11">
        <v>71</v>
      </c>
      <c r="Z8" s="11">
        <v>40</v>
      </c>
      <c r="AA8" s="11">
        <v>124</v>
      </c>
      <c r="AB8" s="11">
        <v>95</v>
      </c>
      <c r="AC8" s="11">
        <v>48</v>
      </c>
      <c r="AD8" s="11">
        <v>41</v>
      </c>
      <c r="AE8" s="11"/>
      <c r="AF8" s="11">
        <v>374</v>
      </c>
      <c r="AG8" s="11">
        <v>438</v>
      </c>
      <c r="AH8" s="11">
        <v>129</v>
      </c>
      <c r="AI8" s="11"/>
      <c r="AJ8" s="11" t="s">
        <v>78</v>
      </c>
      <c r="AK8" s="11" t="s">
        <v>78</v>
      </c>
      <c r="AL8" s="11" t="s">
        <v>78</v>
      </c>
      <c r="AM8" s="11" t="s">
        <v>78</v>
      </c>
      <c r="AN8" s="11" t="s">
        <v>78</v>
      </c>
      <c r="AO8" s="11"/>
      <c r="AP8" s="11">
        <v>205</v>
      </c>
      <c r="AQ8" s="11">
        <v>378</v>
      </c>
      <c r="AR8" s="11">
        <v>85</v>
      </c>
      <c r="AS8" s="11"/>
      <c r="AT8" s="11">
        <v>262</v>
      </c>
      <c r="AU8" s="11">
        <v>241</v>
      </c>
      <c r="AV8" s="11">
        <v>289</v>
      </c>
      <c r="AW8" s="11">
        <v>95</v>
      </c>
      <c r="AX8" s="11">
        <v>15</v>
      </c>
    </row>
    <row r="9" spans="2:50" ht="60" x14ac:dyDescent="0.25">
      <c r="B9" s="15" t="s">
        <v>414</v>
      </c>
      <c r="C9" s="14">
        <v>0.36107609336760599</v>
      </c>
      <c r="D9" s="14">
        <v>0.44409692635478798</v>
      </c>
      <c r="E9" s="14">
        <v>0.278147193593558</v>
      </c>
      <c r="F9" s="14"/>
      <c r="G9" s="14">
        <v>0.35141147880566598</v>
      </c>
      <c r="H9" s="14">
        <v>0.37958829942835198</v>
      </c>
      <c r="I9" s="14">
        <v>0.34300901701452502</v>
      </c>
      <c r="J9" s="14">
        <v>0.32217791778884503</v>
      </c>
      <c r="K9" s="14">
        <v>0.42031869989952803</v>
      </c>
      <c r="L9" s="14">
        <v>0.35932990579247798</v>
      </c>
      <c r="M9" s="14"/>
      <c r="N9" s="14">
        <v>0.49467745134073798</v>
      </c>
      <c r="O9" s="14">
        <v>0.39414331521585699</v>
      </c>
      <c r="P9" s="14">
        <v>0.28291467425311601</v>
      </c>
      <c r="Q9" s="14">
        <v>0.25590805847193898</v>
      </c>
      <c r="R9" s="14"/>
      <c r="S9" s="14">
        <v>0.44169996166462699</v>
      </c>
      <c r="T9" s="14">
        <v>0.31811343981731999</v>
      </c>
      <c r="U9" s="14">
        <v>0.32881206922825601</v>
      </c>
      <c r="V9" s="14">
        <v>0.36684615193544801</v>
      </c>
      <c r="W9" s="14">
        <v>0.30771131130090801</v>
      </c>
      <c r="X9" s="14">
        <v>0.254591532357824</v>
      </c>
      <c r="Y9" s="14">
        <v>0.39680067250885798</v>
      </c>
      <c r="Z9" s="14">
        <v>0.398791408965739</v>
      </c>
      <c r="AA9" s="14">
        <v>0.39712909998068902</v>
      </c>
      <c r="AB9" s="14">
        <v>0.37568505378713801</v>
      </c>
      <c r="AC9" s="14">
        <v>0.372032225468508</v>
      </c>
      <c r="AD9" s="14">
        <v>0.34171750988242999</v>
      </c>
      <c r="AE9" s="14"/>
      <c r="AF9" s="14">
        <v>0.30779412561811298</v>
      </c>
      <c r="AG9" s="14">
        <v>0.40213155678050599</v>
      </c>
      <c r="AH9" s="14">
        <v>0.39589930097826298</v>
      </c>
      <c r="AI9" s="14"/>
      <c r="AJ9" s="14" t="s">
        <v>79</v>
      </c>
      <c r="AK9" s="14" t="s">
        <v>79</v>
      </c>
      <c r="AL9" s="14" t="s">
        <v>79</v>
      </c>
      <c r="AM9" s="14" t="s">
        <v>79</v>
      </c>
      <c r="AN9" s="14" t="s">
        <v>79</v>
      </c>
      <c r="AO9" s="14"/>
      <c r="AP9" s="14">
        <v>0.45155288796485399</v>
      </c>
      <c r="AQ9" s="14">
        <v>0.34565445255768601</v>
      </c>
      <c r="AR9" s="14">
        <v>0.42004410479757298</v>
      </c>
      <c r="AS9" s="14"/>
      <c r="AT9" s="14">
        <v>0.24266101819907901</v>
      </c>
      <c r="AU9" s="14">
        <v>0.34712927471754901</v>
      </c>
      <c r="AV9" s="14">
        <v>0.46941680028133598</v>
      </c>
      <c r="AW9" s="14">
        <v>0.45983870382878</v>
      </c>
      <c r="AX9" s="14">
        <v>0.58828752024160502</v>
      </c>
    </row>
    <row r="10" spans="2:50" ht="45" x14ac:dyDescent="0.25">
      <c r="B10" s="15" t="s">
        <v>415</v>
      </c>
      <c r="C10" s="14">
        <v>0.36255842569888203</v>
      </c>
      <c r="D10" s="14">
        <v>0.32719381239872097</v>
      </c>
      <c r="E10" s="14">
        <v>0.39588692585028001</v>
      </c>
      <c r="F10" s="14"/>
      <c r="G10" s="14">
        <v>0.40099704939117897</v>
      </c>
      <c r="H10" s="14">
        <v>0.41896352826275601</v>
      </c>
      <c r="I10" s="14">
        <v>0.38610961257561299</v>
      </c>
      <c r="J10" s="14">
        <v>0.36976473347432298</v>
      </c>
      <c r="K10" s="14">
        <v>0.25080653376259499</v>
      </c>
      <c r="L10" s="14">
        <v>0.33949246132795802</v>
      </c>
      <c r="M10" s="14"/>
      <c r="N10" s="14">
        <v>0.32092201240527901</v>
      </c>
      <c r="O10" s="14">
        <v>0.369872546052956</v>
      </c>
      <c r="P10" s="14">
        <v>0.40647693579944899</v>
      </c>
      <c r="Q10" s="14">
        <v>0.36420909363124199</v>
      </c>
      <c r="R10" s="14"/>
      <c r="S10" s="14">
        <v>0.35670262843244599</v>
      </c>
      <c r="T10" s="14">
        <v>0.39135410032701501</v>
      </c>
      <c r="U10" s="14">
        <v>0.39276673792944</v>
      </c>
      <c r="V10" s="14">
        <v>0.302500836511296</v>
      </c>
      <c r="W10" s="14">
        <v>0.401979462767802</v>
      </c>
      <c r="X10" s="14">
        <v>0.42796167753309899</v>
      </c>
      <c r="Y10" s="14">
        <v>0.39118414857054401</v>
      </c>
      <c r="Z10" s="14">
        <v>0.39616818704234302</v>
      </c>
      <c r="AA10" s="14">
        <v>0.32209357193732002</v>
      </c>
      <c r="AB10" s="14">
        <v>0.30586518326314099</v>
      </c>
      <c r="AC10" s="14">
        <v>0.32543236484641103</v>
      </c>
      <c r="AD10" s="14">
        <v>0.35384668675122499</v>
      </c>
      <c r="AE10" s="14"/>
      <c r="AF10" s="14">
        <v>0.35158035167257401</v>
      </c>
      <c r="AG10" s="14">
        <v>0.38704270566629501</v>
      </c>
      <c r="AH10" s="14">
        <v>0.30813808208365401</v>
      </c>
      <c r="AI10" s="14"/>
      <c r="AJ10" s="14" t="s">
        <v>79</v>
      </c>
      <c r="AK10" s="14" t="s">
        <v>79</v>
      </c>
      <c r="AL10" s="14" t="s">
        <v>79</v>
      </c>
      <c r="AM10" s="14" t="s">
        <v>79</v>
      </c>
      <c r="AN10" s="14" t="s">
        <v>79</v>
      </c>
      <c r="AO10" s="14"/>
      <c r="AP10" s="14">
        <v>0.34683867578307198</v>
      </c>
      <c r="AQ10" s="14">
        <v>0.40848147063419499</v>
      </c>
      <c r="AR10" s="14">
        <v>0.43990042788608302</v>
      </c>
      <c r="AS10" s="14"/>
      <c r="AT10" s="14">
        <v>0.36411915563249603</v>
      </c>
      <c r="AU10" s="14">
        <v>0.38771618568842398</v>
      </c>
      <c r="AV10" s="14">
        <v>0.37422992097220498</v>
      </c>
      <c r="AW10" s="14">
        <v>0.28417315193141601</v>
      </c>
      <c r="AX10" s="14">
        <v>0.34392534540351799</v>
      </c>
    </row>
    <row r="11" spans="2:50" ht="60" x14ac:dyDescent="0.25">
      <c r="B11" s="15" t="s">
        <v>416</v>
      </c>
      <c r="C11" s="14">
        <v>0.10170068352093101</v>
      </c>
      <c r="D11" s="14">
        <v>7.4827431355785304E-2</v>
      </c>
      <c r="E11" s="14">
        <v>0.12983291354472601</v>
      </c>
      <c r="F11" s="14"/>
      <c r="G11" s="14">
        <v>8.4995257625706894E-2</v>
      </c>
      <c r="H11" s="14">
        <v>5.9924774509677599E-2</v>
      </c>
      <c r="I11" s="14">
        <v>7.93958525557137E-2</v>
      </c>
      <c r="J11" s="14">
        <v>0.110434960953242</v>
      </c>
      <c r="K11" s="14">
        <v>0.132689087195942</v>
      </c>
      <c r="L11" s="14">
        <v>0.13984406121227999</v>
      </c>
      <c r="M11" s="14"/>
      <c r="N11" s="14">
        <v>7.4702193988459606E-2</v>
      </c>
      <c r="O11" s="14">
        <v>8.2405762009842301E-2</v>
      </c>
      <c r="P11" s="14">
        <v>0.10883766617848099</v>
      </c>
      <c r="Q11" s="14">
        <v>0.14275975653480499</v>
      </c>
      <c r="R11" s="14"/>
      <c r="S11" s="14">
        <v>9.1074642534812303E-2</v>
      </c>
      <c r="T11" s="14">
        <v>0.10884580827900001</v>
      </c>
      <c r="U11" s="14">
        <v>5.9079593941468903E-2</v>
      </c>
      <c r="V11" s="14">
        <v>9.8529573753596097E-2</v>
      </c>
      <c r="W11" s="14">
        <v>0.14846001562761099</v>
      </c>
      <c r="X11" s="14">
        <v>0.13214620068303501</v>
      </c>
      <c r="Y11" s="14">
        <v>0.126439931958161</v>
      </c>
      <c r="Z11" s="14">
        <v>0.10550151717272301</v>
      </c>
      <c r="AA11" s="14">
        <v>6.5579806950581798E-2</v>
      </c>
      <c r="AB11" s="14">
        <v>0.107747993567769</v>
      </c>
      <c r="AC11" s="14">
        <v>0.135916643710361</v>
      </c>
      <c r="AD11" s="14">
        <v>5.35806737769422E-2</v>
      </c>
      <c r="AE11" s="14"/>
      <c r="AF11" s="14">
        <v>0.15601266344994799</v>
      </c>
      <c r="AG11" s="14">
        <v>7.4283242584639197E-2</v>
      </c>
      <c r="AH11" s="14">
        <v>6.8341679168201899E-2</v>
      </c>
      <c r="AI11" s="14"/>
      <c r="AJ11" s="14" t="s">
        <v>79</v>
      </c>
      <c r="AK11" s="14" t="s">
        <v>79</v>
      </c>
      <c r="AL11" s="14" t="s">
        <v>79</v>
      </c>
      <c r="AM11" s="14" t="s">
        <v>79</v>
      </c>
      <c r="AN11" s="14" t="s">
        <v>79</v>
      </c>
      <c r="AO11" s="14"/>
      <c r="AP11" s="14">
        <v>9.7229644052983302E-2</v>
      </c>
      <c r="AQ11" s="14">
        <v>0.109019977226505</v>
      </c>
      <c r="AR11" s="14">
        <v>5.7626201096210299E-2</v>
      </c>
      <c r="AS11" s="14"/>
      <c r="AT11" s="14">
        <v>0.16828195498732301</v>
      </c>
      <c r="AU11" s="14">
        <v>7.8261197111303707E-2</v>
      </c>
      <c r="AV11" s="14">
        <v>5.5852293440303603E-2</v>
      </c>
      <c r="AW11" s="14">
        <v>0.101767455580207</v>
      </c>
      <c r="AX11" s="14">
        <v>0</v>
      </c>
    </row>
    <row r="12" spans="2:50" x14ac:dyDescent="0.25">
      <c r="B12" s="15" t="s">
        <v>70</v>
      </c>
      <c r="C12" s="23">
        <v>0.17466479741258001</v>
      </c>
      <c r="D12" s="23">
        <v>0.15388182989070601</v>
      </c>
      <c r="E12" s="23">
        <v>0.19613296701143601</v>
      </c>
      <c r="F12" s="23"/>
      <c r="G12" s="23">
        <v>0.16259621417744799</v>
      </c>
      <c r="H12" s="23">
        <v>0.141523397799214</v>
      </c>
      <c r="I12" s="23">
        <v>0.191485517854149</v>
      </c>
      <c r="J12" s="23">
        <v>0.19762238778359001</v>
      </c>
      <c r="K12" s="23">
        <v>0.19618567914193399</v>
      </c>
      <c r="L12" s="23">
        <v>0.16133357166728399</v>
      </c>
      <c r="M12" s="23"/>
      <c r="N12" s="23">
        <v>0.109698342265523</v>
      </c>
      <c r="O12" s="23">
        <v>0.153578376721344</v>
      </c>
      <c r="P12" s="23">
        <v>0.201770723768954</v>
      </c>
      <c r="Q12" s="23">
        <v>0.23712309136201401</v>
      </c>
      <c r="R12" s="23"/>
      <c r="S12" s="23">
        <v>0.11052276736811401</v>
      </c>
      <c r="T12" s="23">
        <v>0.181686651576664</v>
      </c>
      <c r="U12" s="23">
        <v>0.21934159890083499</v>
      </c>
      <c r="V12" s="23">
        <v>0.23212343779965899</v>
      </c>
      <c r="W12" s="23">
        <v>0.141849210303679</v>
      </c>
      <c r="X12" s="23">
        <v>0.185300589426042</v>
      </c>
      <c r="Y12" s="23">
        <v>8.5575246962436693E-2</v>
      </c>
      <c r="Z12" s="23">
        <v>9.9538886819194594E-2</v>
      </c>
      <c r="AA12" s="23">
        <v>0.215197521131409</v>
      </c>
      <c r="AB12" s="23">
        <v>0.21070176938195201</v>
      </c>
      <c r="AC12" s="23">
        <v>0.166618765974721</v>
      </c>
      <c r="AD12" s="23">
        <v>0.25085512958940298</v>
      </c>
      <c r="AE12" s="23"/>
      <c r="AF12" s="23">
        <v>0.18461285925936499</v>
      </c>
      <c r="AG12" s="23">
        <v>0.136542494968559</v>
      </c>
      <c r="AH12" s="23">
        <v>0.22762093776988099</v>
      </c>
      <c r="AI12" s="23"/>
      <c r="AJ12" s="23" t="s">
        <v>79</v>
      </c>
      <c r="AK12" s="23" t="s">
        <v>79</v>
      </c>
      <c r="AL12" s="23" t="s">
        <v>79</v>
      </c>
      <c r="AM12" s="23" t="s">
        <v>79</v>
      </c>
      <c r="AN12" s="23" t="s">
        <v>79</v>
      </c>
      <c r="AO12" s="23"/>
      <c r="AP12" s="23">
        <v>0.10437879219909101</v>
      </c>
      <c r="AQ12" s="23">
        <v>0.136844099581614</v>
      </c>
      <c r="AR12" s="23">
        <v>8.2429266220133204E-2</v>
      </c>
      <c r="AS12" s="23"/>
      <c r="AT12" s="23">
        <v>0.22493787118110301</v>
      </c>
      <c r="AU12" s="23">
        <v>0.18689334248272399</v>
      </c>
      <c r="AV12" s="23">
        <v>0.10050098530615501</v>
      </c>
      <c r="AW12" s="23">
        <v>0.15422068865959701</v>
      </c>
      <c r="AX12" s="23">
        <v>6.7787134354877696E-2</v>
      </c>
    </row>
    <row r="13" spans="2:50" x14ac:dyDescent="0.25">
      <c r="B13" s="28" t="s">
        <v>543</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F22"/>
  <sheetViews>
    <sheetView showGridLines="0" topLeftCell="A11" workbookViewId="0">
      <pane xSplit="2" topLeftCell="C1" activePane="topRight" state="frozen"/>
      <selection pane="topRight" activeCell="B16" sqref="B16"/>
    </sheetView>
  </sheetViews>
  <sheetFormatPr defaultColWidth="10.85546875" defaultRowHeight="15" x14ac:dyDescent="0.25"/>
  <cols>
    <col min="2" max="2" width="25.7109375" customWidth="1"/>
    <col min="3" max="6" width="20.7109375" customWidth="1"/>
  </cols>
  <sheetData>
    <row r="2" spans="2:6" ht="39.950000000000003" customHeight="1" x14ac:dyDescent="0.25">
      <c r="D2" s="34" t="s">
        <v>74</v>
      </c>
      <c r="E2" s="30"/>
      <c r="F2" s="30"/>
    </row>
    <row r="6" spans="2:6" ht="50.1" customHeight="1" x14ac:dyDescent="0.25">
      <c r="B6" s="17" t="s">
        <v>14</v>
      </c>
      <c r="C6" s="17" t="s">
        <v>419</v>
      </c>
      <c r="D6" s="17" t="s">
        <v>420</v>
      </c>
      <c r="E6" s="17" t="s">
        <v>421</v>
      </c>
    </row>
    <row r="7" spans="2:6" x14ac:dyDescent="0.25">
      <c r="B7" s="15" t="s">
        <v>65</v>
      </c>
      <c r="C7" s="14">
        <v>0.16058932226855699</v>
      </c>
      <c r="D7" s="14">
        <v>0.150629346896517</v>
      </c>
      <c r="E7" s="14">
        <v>0.15863246644135201</v>
      </c>
    </row>
    <row r="8" spans="2:6" x14ac:dyDescent="0.25">
      <c r="B8" s="15" t="s">
        <v>66</v>
      </c>
      <c r="C8" s="14">
        <v>0.45334733584538101</v>
      </c>
      <c r="D8" s="14">
        <v>0.41231272009363701</v>
      </c>
      <c r="E8" s="14">
        <v>0.48411380966820899</v>
      </c>
    </row>
    <row r="9" spans="2:6" x14ac:dyDescent="0.25">
      <c r="B9" s="15" t="s">
        <v>67</v>
      </c>
      <c r="C9" s="14">
        <v>0.229151227910383</v>
      </c>
      <c r="D9" s="14">
        <v>0.27558839902065702</v>
      </c>
      <c r="E9" s="14">
        <v>0.21037663963852599</v>
      </c>
    </row>
    <row r="10" spans="2:6" x14ac:dyDescent="0.25">
      <c r="B10" s="15" t="s">
        <v>68</v>
      </c>
      <c r="C10" s="14">
        <v>4.1753029314076401E-2</v>
      </c>
      <c r="D10" s="14">
        <v>4.4123619068411397E-2</v>
      </c>
      <c r="E10" s="14">
        <v>4.17607374927094E-2</v>
      </c>
    </row>
    <row r="11" spans="2:6" x14ac:dyDescent="0.25">
      <c r="B11" s="15" t="s">
        <v>69</v>
      </c>
      <c r="C11" s="14">
        <v>9.8683473300571201E-3</v>
      </c>
      <c r="D11" s="14">
        <v>1.0634055052401E-2</v>
      </c>
      <c r="E11" s="14">
        <v>1.3954718375182E-2</v>
      </c>
    </row>
    <row r="12" spans="2:6" x14ac:dyDescent="0.25">
      <c r="B12" s="15" t="s">
        <v>70</v>
      </c>
      <c r="C12" s="14">
        <v>0.10529073733154599</v>
      </c>
      <c r="D12" s="14">
        <v>0.106711859868377</v>
      </c>
      <c r="E12" s="14">
        <v>9.1161628384021101E-2</v>
      </c>
    </row>
    <row r="13" spans="2:6" x14ac:dyDescent="0.25">
      <c r="B13" s="20" t="s">
        <v>71</v>
      </c>
      <c r="C13" s="18">
        <v>0.61393665811393705</v>
      </c>
      <c r="D13" s="18">
        <v>0.56294206699015403</v>
      </c>
      <c r="E13" s="18">
        <v>0.64274627610956103</v>
      </c>
    </row>
    <row r="14" spans="2:6" x14ac:dyDescent="0.25">
      <c r="B14" s="20" t="s">
        <v>72</v>
      </c>
      <c r="C14" s="18">
        <v>5.16213766441335E-2</v>
      </c>
      <c r="D14" s="18">
        <v>5.4757674120812401E-2</v>
      </c>
      <c r="E14" s="18">
        <v>5.5715455867891402E-2</v>
      </c>
    </row>
    <row r="15" spans="2:6" x14ac:dyDescent="0.25">
      <c r="B15" s="20" t="s">
        <v>73</v>
      </c>
      <c r="C15" s="19">
        <v>0.56231528146980403</v>
      </c>
      <c r="D15" s="19">
        <v>0.50818439286934103</v>
      </c>
      <c r="E15" s="19">
        <v>0.58703082024166997</v>
      </c>
    </row>
    <row r="16" spans="2:6" x14ac:dyDescent="0.25">
      <c r="B16" s="28" t="s">
        <v>542</v>
      </c>
      <c r="C16" s="16"/>
      <c r="D16" s="16"/>
      <c r="E16" s="16"/>
    </row>
    <row r="17" spans="2:2" x14ac:dyDescent="0.25">
      <c r="B17" t="s">
        <v>75</v>
      </c>
    </row>
    <row r="18" spans="2:2" x14ac:dyDescent="0.25">
      <c r="B18" t="s">
        <v>76</v>
      </c>
    </row>
    <row r="22" spans="2:2" x14ac:dyDescent="0.2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422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1031</v>
      </c>
      <c r="D7" s="10">
        <v>488</v>
      </c>
      <c r="E7" s="10">
        <v>542</v>
      </c>
      <c r="F7" s="10"/>
      <c r="G7" s="10">
        <v>135</v>
      </c>
      <c r="H7" s="10">
        <v>175</v>
      </c>
      <c r="I7" s="10">
        <v>120</v>
      </c>
      <c r="J7" s="10">
        <v>175</v>
      </c>
      <c r="K7" s="10">
        <v>177</v>
      </c>
      <c r="L7" s="10">
        <v>249</v>
      </c>
      <c r="M7" s="10"/>
      <c r="N7" s="10">
        <v>306</v>
      </c>
      <c r="O7" s="10">
        <v>263</v>
      </c>
      <c r="P7" s="10">
        <v>229</v>
      </c>
      <c r="Q7" s="10">
        <v>230</v>
      </c>
      <c r="R7" s="10"/>
      <c r="S7" s="10">
        <v>134</v>
      </c>
      <c r="T7" s="10">
        <v>144</v>
      </c>
      <c r="U7" s="10">
        <v>94</v>
      </c>
      <c r="V7" s="10">
        <v>110</v>
      </c>
      <c r="W7" s="10">
        <v>76</v>
      </c>
      <c r="X7" s="10">
        <v>71</v>
      </c>
      <c r="Y7" s="10">
        <v>99</v>
      </c>
      <c r="Z7" s="10">
        <v>45</v>
      </c>
      <c r="AA7" s="10">
        <v>111</v>
      </c>
      <c r="AB7" s="10">
        <v>88</v>
      </c>
      <c r="AC7" s="10">
        <v>46</v>
      </c>
      <c r="AD7" s="10">
        <v>13</v>
      </c>
      <c r="AE7" s="10"/>
      <c r="AF7" s="10">
        <v>396</v>
      </c>
      <c r="AG7" s="10">
        <v>430</v>
      </c>
      <c r="AH7" s="10">
        <v>120</v>
      </c>
      <c r="AI7" s="10"/>
      <c r="AJ7" s="10" t="s">
        <v>78</v>
      </c>
      <c r="AK7" s="10" t="s">
        <v>78</v>
      </c>
      <c r="AL7" s="10" t="s">
        <v>78</v>
      </c>
      <c r="AM7" s="10" t="s">
        <v>78</v>
      </c>
      <c r="AN7" s="10" t="s">
        <v>78</v>
      </c>
      <c r="AO7" s="10"/>
      <c r="AP7" s="10">
        <v>262</v>
      </c>
      <c r="AQ7" s="10">
        <v>361</v>
      </c>
      <c r="AR7" s="10">
        <v>78</v>
      </c>
      <c r="AS7" s="10"/>
      <c r="AT7" s="10">
        <v>248</v>
      </c>
      <c r="AU7" s="10">
        <v>246</v>
      </c>
      <c r="AV7" s="10">
        <v>274</v>
      </c>
      <c r="AW7" s="10">
        <v>93</v>
      </c>
      <c r="AX7" s="10">
        <v>15</v>
      </c>
    </row>
    <row r="8" spans="2:50" ht="30" customHeight="1" x14ac:dyDescent="0.25">
      <c r="B8" s="11" t="s">
        <v>19</v>
      </c>
      <c r="C8" s="11">
        <v>1021</v>
      </c>
      <c r="D8" s="11">
        <v>497</v>
      </c>
      <c r="E8" s="11">
        <v>523</v>
      </c>
      <c r="F8" s="11"/>
      <c r="G8" s="11">
        <v>160</v>
      </c>
      <c r="H8" s="11">
        <v>172</v>
      </c>
      <c r="I8" s="11">
        <v>151</v>
      </c>
      <c r="J8" s="11">
        <v>177</v>
      </c>
      <c r="K8" s="11">
        <v>144</v>
      </c>
      <c r="L8" s="11">
        <v>216</v>
      </c>
      <c r="M8" s="11"/>
      <c r="N8" s="11">
        <v>287</v>
      </c>
      <c r="O8" s="11">
        <v>247</v>
      </c>
      <c r="P8" s="11">
        <v>249</v>
      </c>
      <c r="Q8" s="11">
        <v>235</v>
      </c>
      <c r="R8" s="11"/>
      <c r="S8" s="11">
        <v>138</v>
      </c>
      <c r="T8" s="11">
        <v>131</v>
      </c>
      <c r="U8" s="11">
        <v>92</v>
      </c>
      <c r="V8" s="11">
        <v>98</v>
      </c>
      <c r="W8" s="11">
        <v>71</v>
      </c>
      <c r="X8" s="11">
        <v>88</v>
      </c>
      <c r="Y8" s="11">
        <v>93</v>
      </c>
      <c r="Z8" s="11">
        <v>42</v>
      </c>
      <c r="AA8" s="11">
        <v>102</v>
      </c>
      <c r="AB8" s="11">
        <v>90</v>
      </c>
      <c r="AC8" s="11">
        <v>55</v>
      </c>
      <c r="AD8" s="11">
        <v>21</v>
      </c>
      <c r="AE8" s="11"/>
      <c r="AF8" s="11">
        <v>379</v>
      </c>
      <c r="AG8" s="11">
        <v>419</v>
      </c>
      <c r="AH8" s="11">
        <v>126</v>
      </c>
      <c r="AI8" s="11"/>
      <c r="AJ8" s="11" t="s">
        <v>78</v>
      </c>
      <c r="AK8" s="11" t="s">
        <v>78</v>
      </c>
      <c r="AL8" s="11" t="s">
        <v>78</v>
      </c>
      <c r="AM8" s="11" t="s">
        <v>78</v>
      </c>
      <c r="AN8" s="11" t="s">
        <v>78</v>
      </c>
      <c r="AO8" s="11"/>
      <c r="AP8" s="11">
        <v>247</v>
      </c>
      <c r="AQ8" s="11">
        <v>371</v>
      </c>
      <c r="AR8" s="11">
        <v>74</v>
      </c>
      <c r="AS8" s="11"/>
      <c r="AT8" s="11">
        <v>239</v>
      </c>
      <c r="AU8" s="11">
        <v>254</v>
      </c>
      <c r="AV8" s="11">
        <v>276</v>
      </c>
      <c r="AW8" s="11">
        <v>93</v>
      </c>
      <c r="AX8" s="11">
        <v>14</v>
      </c>
    </row>
    <row r="9" spans="2:50" x14ac:dyDescent="0.25">
      <c r="B9" s="15" t="s">
        <v>65</v>
      </c>
      <c r="C9" s="14">
        <v>0.150629346896517</v>
      </c>
      <c r="D9" s="14">
        <v>0.19609385583681699</v>
      </c>
      <c r="E9" s="14">
        <v>0.10762761383531901</v>
      </c>
      <c r="F9" s="14"/>
      <c r="G9" s="14">
        <v>0.204850594299157</v>
      </c>
      <c r="H9" s="14">
        <v>0.20884209804762</v>
      </c>
      <c r="I9" s="14">
        <v>0.12858197876323699</v>
      </c>
      <c r="J9" s="14">
        <v>0.14690275992568999</v>
      </c>
      <c r="K9" s="14">
        <v>0.114247327734792</v>
      </c>
      <c r="L9" s="14">
        <v>0.10677050522946099</v>
      </c>
      <c r="M9" s="14"/>
      <c r="N9" s="14">
        <v>0.199731506839673</v>
      </c>
      <c r="O9" s="14">
        <v>0.15570268199114401</v>
      </c>
      <c r="P9" s="14">
        <v>0.132424434522523</v>
      </c>
      <c r="Q9" s="14">
        <v>0.10674901306217</v>
      </c>
      <c r="R9" s="14"/>
      <c r="S9" s="14">
        <v>0.19705884020644601</v>
      </c>
      <c r="T9" s="14">
        <v>0.14542648542153</v>
      </c>
      <c r="U9" s="14">
        <v>0.132504467835144</v>
      </c>
      <c r="V9" s="14">
        <v>0.14531903190492601</v>
      </c>
      <c r="W9" s="14">
        <v>0.192839279434625</v>
      </c>
      <c r="X9" s="14">
        <v>0.162719372345769</v>
      </c>
      <c r="Y9" s="14">
        <v>8.8500681198241601E-2</v>
      </c>
      <c r="Z9" s="14">
        <v>9.6988611254346505E-2</v>
      </c>
      <c r="AA9" s="14">
        <v>0.14374056838252</v>
      </c>
      <c r="AB9" s="14">
        <v>0.14414079058570101</v>
      </c>
      <c r="AC9" s="14">
        <v>0.208574077900019</v>
      </c>
      <c r="AD9" s="14">
        <v>7.9521667303730406E-2</v>
      </c>
      <c r="AE9" s="14"/>
      <c r="AF9" s="14">
        <v>0.14076125503058501</v>
      </c>
      <c r="AG9" s="14">
        <v>0.15518056388527501</v>
      </c>
      <c r="AH9" s="14">
        <v>0.17539412610642999</v>
      </c>
      <c r="AI9" s="14"/>
      <c r="AJ9" s="14" t="s">
        <v>79</v>
      </c>
      <c r="AK9" s="14" t="s">
        <v>79</v>
      </c>
      <c r="AL9" s="14" t="s">
        <v>79</v>
      </c>
      <c r="AM9" s="14" t="s">
        <v>79</v>
      </c>
      <c r="AN9" s="14" t="s">
        <v>79</v>
      </c>
      <c r="AO9" s="14"/>
      <c r="AP9" s="14">
        <v>0.18755262891551699</v>
      </c>
      <c r="AQ9" s="14">
        <v>0.15901313384586699</v>
      </c>
      <c r="AR9" s="14">
        <v>0.15541820482138999</v>
      </c>
      <c r="AS9" s="14"/>
      <c r="AT9" s="14">
        <v>0.115849733981975</v>
      </c>
      <c r="AU9" s="14">
        <v>9.4993541849733895E-2</v>
      </c>
      <c r="AV9" s="14">
        <v>0.199444011409595</v>
      </c>
      <c r="AW9" s="14">
        <v>0.25950499987541797</v>
      </c>
      <c r="AX9" s="14">
        <v>0.19497836631724899</v>
      </c>
    </row>
    <row r="10" spans="2:50" x14ac:dyDescent="0.25">
      <c r="B10" s="15" t="s">
        <v>66</v>
      </c>
      <c r="C10" s="14">
        <v>0.41231272009363701</v>
      </c>
      <c r="D10" s="14">
        <v>0.41333215959151798</v>
      </c>
      <c r="E10" s="14">
        <v>0.41029533711684402</v>
      </c>
      <c r="F10" s="14"/>
      <c r="G10" s="14">
        <v>0.41809358127507201</v>
      </c>
      <c r="H10" s="14">
        <v>0.396017853545716</v>
      </c>
      <c r="I10" s="14">
        <v>0.38773641412384102</v>
      </c>
      <c r="J10" s="14">
        <v>0.41434875883809902</v>
      </c>
      <c r="K10" s="14">
        <v>0.45644749623637498</v>
      </c>
      <c r="L10" s="14">
        <v>0.40705836289102998</v>
      </c>
      <c r="M10" s="14"/>
      <c r="N10" s="14">
        <v>0.45739094367182398</v>
      </c>
      <c r="O10" s="14">
        <v>0.47390691068000601</v>
      </c>
      <c r="P10" s="14">
        <v>0.39956704874675197</v>
      </c>
      <c r="Q10" s="14">
        <v>0.30175942354527802</v>
      </c>
      <c r="R10" s="14"/>
      <c r="S10" s="14">
        <v>0.36484636730838799</v>
      </c>
      <c r="T10" s="14">
        <v>0.49783829033975602</v>
      </c>
      <c r="U10" s="14">
        <v>0.348851861929241</v>
      </c>
      <c r="V10" s="14">
        <v>0.46376883822946502</v>
      </c>
      <c r="W10" s="14">
        <v>0.40053263152379698</v>
      </c>
      <c r="X10" s="14">
        <v>0.44287280851516803</v>
      </c>
      <c r="Y10" s="14">
        <v>0.32901516396359698</v>
      </c>
      <c r="Z10" s="14">
        <v>0.40168291107360798</v>
      </c>
      <c r="AA10" s="14">
        <v>0.40307778038927999</v>
      </c>
      <c r="AB10" s="14">
        <v>0.41601970013225198</v>
      </c>
      <c r="AC10" s="14">
        <v>0.39574399890725398</v>
      </c>
      <c r="AD10" s="14">
        <v>0.59509630854235096</v>
      </c>
      <c r="AE10" s="14"/>
      <c r="AF10" s="14">
        <v>0.41005701353818902</v>
      </c>
      <c r="AG10" s="14">
        <v>0.41432077480130303</v>
      </c>
      <c r="AH10" s="14">
        <v>0.35440127351697998</v>
      </c>
      <c r="AI10" s="14"/>
      <c r="AJ10" s="14" t="s">
        <v>79</v>
      </c>
      <c r="AK10" s="14" t="s">
        <v>79</v>
      </c>
      <c r="AL10" s="14" t="s">
        <v>79</v>
      </c>
      <c r="AM10" s="14" t="s">
        <v>79</v>
      </c>
      <c r="AN10" s="14" t="s">
        <v>79</v>
      </c>
      <c r="AO10" s="14"/>
      <c r="AP10" s="14">
        <v>0.44634246830753699</v>
      </c>
      <c r="AQ10" s="14">
        <v>0.42677791743391402</v>
      </c>
      <c r="AR10" s="14">
        <v>0.49971902598770801</v>
      </c>
      <c r="AS10" s="14"/>
      <c r="AT10" s="14">
        <v>0.37429726213196302</v>
      </c>
      <c r="AU10" s="14">
        <v>0.45385775712908899</v>
      </c>
      <c r="AV10" s="14">
        <v>0.43570685797016001</v>
      </c>
      <c r="AW10" s="14">
        <v>0.41300356928577298</v>
      </c>
      <c r="AX10" s="14">
        <v>0.57122678469129295</v>
      </c>
    </row>
    <row r="11" spans="2:50" x14ac:dyDescent="0.25">
      <c r="B11" s="15" t="s">
        <v>67</v>
      </c>
      <c r="C11" s="14">
        <v>0.27558839902065702</v>
      </c>
      <c r="D11" s="14">
        <v>0.249124911353798</v>
      </c>
      <c r="E11" s="14">
        <v>0.30126565054104198</v>
      </c>
      <c r="F11" s="14"/>
      <c r="G11" s="14">
        <v>0.23680610908791899</v>
      </c>
      <c r="H11" s="14">
        <v>0.223059950518775</v>
      </c>
      <c r="I11" s="14">
        <v>0.33988715498817301</v>
      </c>
      <c r="J11" s="14">
        <v>0.27536814504705698</v>
      </c>
      <c r="K11" s="14">
        <v>0.26570622720211701</v>
      </c>
      <c r="L11" s="14">
        <v>0.30807870720890002</v>
      </c>
      <c r="M11" s="14"/>
      <c r="N11" s="14">
        <v>0.221723757432229</v>
      </c>
      <c r="O11" s="14">
        <v>0.27530934801676099</v>
      </c>
      <c r="P11" s="14">
        <v>0.27208040125190502</v>
      </c>
      <c r="Q11" s="14">
        <v>0.34917538994646502</v>
      </c>
      <c r="R11" s="14"/>
      <c r="S11" s="14">
        <v>0.27845184731532902</v>
      </c>
      <c r="T11" s="14">
        <v>0.170616555643158</v>
      </c>
      <c r="U11" s="14">
        <v>0.31804475207171101</v>
      </c>
      <c r="V11" s="14">
        <v>0.29494414727217499</v>
      </c>
      <c r="W11" s="14">
        <v>0.27256579186547603</v>
      </c>
      <c r="X11" s="14">
        <v>0.20709580327549901</v>
      </c>
      <c r="Y11" s="14">
        <v>0.38116138131806199</v>
      </c>
      <c r="Z11" s="14">
        <v>0.254181042118168</v>
      </c>
      <c r="AA11" s="14">
        <v>0.301872745811882</v>
      </c>
      <c r="AB11" s="14">
        <v>0.29651151580456198</v>
      </c>
      <c r="AC11" s="14">
        <v>0.26368684562245998</v>
      </c>
      <c r="AD11" s="14">
        <v>0.32538202415391898</v>
      </c>
      <c r="AE11" s="14"/>
      <c r="AF11" s="14">
        <v>0.27810905405213399</v>
      </c>
      <c r="AG11" s="14">
        <v>0.271519798774638</v>
      </c>
      <c r="AH11" s="14">
        <v>0.30279686890631802</v>
      </c>
      <c r="AI11" s="14"/>
      <c r="AJ11" s="14" t="s">
        <v>79</v>
      </c>
      <c r="AK11" s="14" t="s">
        <v>79</v>
      </c>
      <c r="AL11" s="14" t="s">
        <v>79</v>
      </c>
      <c r="AM11" s="14" t="s">
        <v>79</v>
      </c>
      <c r="AN11" s="14" t="s">
        <v>79</v>
      </c>
      <c r="AO11" s="14"/>
      <c r="AP11" s="14">
        <v>0.27711535505907497</v>
      </c>
      <c r="AQ11" s="14">
        <v>0.253065570319007</v>
      </c>
      <c r="AR11" s="14">
        <v>0.27512977660072901</v>
      </c>
      <c r="AS11" s="14"/>
      <c r="AT11" s="14">
        <v>0.33635183242514599</v>
      </c>
      <c r="AU11" s="14">
        <v>0.26222259830626599</v>
      </c>
      <c r="AV11" s="14">
        <v>0.24479895554129999</v>
      </c>
      <c r="AW11" s="14">
        <v>0.24075248035937599</v>
      </c>
      <c r="AX11" s="14">
        <v>0.13301820114428101</v>
      </c>
    </row>
    <row r="12" spans="2:50" x14ac:dyDescent="0.25">
      <c r="B12" s="15" t="s">
        <v>68</v>
      </c>
      <c r="C12" s="14">
        <v>4.4123619068411397E-2</v>
      </c>
      <c r="D12" s="14">
        <v>4.7779349917253799E-2</v>
      </c>
      <c r="E12" s="14">
        <v>4.07229550966706E-2</v>
      </c>
      <c r="F12" s="14"/>
      <c r="G12" s="14">
        <v>4.7663856985783799E-2</v>
      </c>
      <c r="H12" s="14">
        <v>2.9802176875250198E-2</v>
      </c>
      <c r="I12" s="14">
        <v>3.5258305688996801E-2</v>
      </c>
      <c r="J12" s="14">
        <v>5.4696622678206103E-2</v>
      </c>
      <c r="K12" s="14">
        <v>5.1275452309150801E-2</v>
      </c>
      <c r="L12" s="14">
        <v>4.5656101695216597E-2</v>
      </c>
      <c r="M12" s="14"/>
      <c r="N12" s="14">
        <v>3.7498432106086499E-2</v>
      </c>
      <c r="O12" s="14">
        <v>2.7567034763273799E-2</v>
      </c>
      <c r="P12" s="14">
        <v>4.0672163610251597E-2</v>
      </c>
      <c r="Q12" s="14">
        <v>7.0110211320090599E-2</v>
      </c>
      <c r="R12" s="14"/>
      <c r="S12" s="14">
        <v>7.4593147108295801E-2</v>
      </c>
      <c r="T12" s="14">
        <v>3.8934450034682502E-2</v>
      </c>
      <c r="U12" s="14">
        <v>2.7880355779857799E-2</v>
      </c>
      <c r="V12" s="14">
        <v>3.0143283912199701E-2</v>
      </c>
      <c r="W12" s="14">
        <v>1.2035840160165401E-2</v>
      </c>
      <c r="X12" s="14">
        <v>6.7823123643844296E-2</v>
      </c>
      <c r="Y12" s="14">
        <v>7.4652229387852806E-2</v>
      </c>
      <c r="Z12" s="14">
        <v>7.5926890267911606E-2</v>
      </c>
      <c r="AA12" s="14">
        <v>1.7136340902820301E-2</v>
      </c>
      <c r="AB12" s="14">
        <v>3.3555600205101697E-2</v>
      </c>
      <c r="AC12" s="14">
        <v>4.40842329513167E-2</v>
      </c>
      <c r="AD12" s="14">
        <v>0</v>
      </c>
      <c r="AE12" s="14"/>
      <c r="AF12" s="14">
        <v>5.56252690406914E-2</v>
      </c>
      <c r="AG12" s="14">
        <v>4.3285189930284303E-2</v>
      </c>
      <c r="AH12" s="14">
        <v>3.2218125725403897E-2</v>
      </c>
      <c r="AI12" s="14"/>
      <c r="AJ12" s="14" t="s">
        <v>79</v>
      </c>
      <c r="AK12" s="14" t="s">
        <v>79</v>
      </c>
      <c r="AL12" s="14" t="s">
        <v>79</v>
      </c>
      <c r="AM12" s="14" t="s">
        <v>79</v>
      </c>
      <c r="AN12" s="14" t="s">
        <v>79</v>
      </c>
      <c r="AO12" s="14"/>
      <c r="AP12" s="14">
        <v>3.7587370015173802E-2</v>
      </c>
      <c r="AQ12" s="14">
        <v>4.8778541977143798E-2</v>
      </c>
      <c r="AR12" s="14">
        <v>2.15322705732384E-2</v>
      </c>
      <c r="AS12" s="14"/>
      <c r="AT12" s="14">
        <v>2.9304732897979701E-2</v>
      </c>
      <c r="AU12" s="14">
        <v>7.1407148253527397E-2</v>
      </c>
      <c r="AV12" s="14">
        <v>4.5533364151335999E-2</v>
      </c>
      <c r="AW12" s="14">
        <v>8.9768130449178404E-3</v>
      </c>
      <c r="AX12" s="14">
        <v>0</v>
      </c>
    </row>
    <row r="13" spans="2:50" x14ac:dyDescent="0.25">
      <c r="B13" s="15" t="s">
        <v>69</v>
      </c>
      <c r="C13" s="14">
        <v>1.0634055052401E-2</v>
      </c>
      <c r="D13" s="14">
        <v>8.4129454994673596E-3</v>
      </c>
      <c r="E13" s="14">
        <v>1.2766908754311799E-2</v>
      </c>
      <c r="F13" s="14"/>
      <c r="G13" s="14">
        <v>0</v>
      </c>
      <c r="H13" s="14">
        <v>1.3490116242764499E-2</v>
      </c>
      <c r="I13" s="14">
        <v>2.1639245159352598E-2</v>
      </c>
      <c r="J13" s="14">
        <v>1.6941229040115999E-2</v>
      </c>
      <c r="K13" s="14">
        <v>9.6336090827425797E-3</v>
      </c>
      <c r="L13" s="14">
        <v>4.0796179133177997E-3</v>
      </c>
      <c r="M13" s="14"/>
      <c r="N13" s="14">
        <v>0</v>
      </c>
      <c r="O13" s="14">
        <v>6.3248832635227504E-3</v>
      </c>
      <c r="P13" s="14">
        <v>1.7165316955670602E-2</v>
      </c>
      <c r="Q13" s="14">
        <v>2.1359178080368801E-2</v>
      </c>
      <c r="R13" s="14"/>
      <c r="S13" s="14">
        <v>0</v>
      </c>
      <c r="T13" s="14">
        <v>1.54125042916885E-2</v>
      </c>
      <c r="U13" s="14">
        <v>1.9827286096698201E-2</v>
      </c>
      <c r="V13" s="14">
        <v>6.9073391438736797E-3</v>
      </c>
      <c r="W13" s="14">
        <v>1.0038519915626E-2</v>
      </c>
      <c r="X13" s="14">
        <v>0</v>
      </c>
      <c r="Y13" s="14">
        <v>1.03034031876742E-2</v>
      </c>
      <c r="Z13" s="14">
        <v>2.8015061740586399E-2</v>
      </c>
      <c r="AA13" s="14">
        <v>2.1369111832621399E-2</v>
      </c>
      <c r="AB13" s="14">
        <v>0</v>
      </c>
      <c r="AC13" s="14">
        <v>2.4172365043806501E-2</v>
      </c>
      <c r="AD13" s="14">
        <v>0</v>
      </c>
      <c r="AE13" s="14"/>
      <c r="AF13" s="14">
        <v>1.1745555170451401E-2</v>
      </c>
      <c r="AG13" s="14">
        <v>1.12670041843843E-2</v>
      </c>
      <c r="AH13" s="14">
        <v>1.34709104478637E-2</v>
      </c>
      <c r="AI13" s="14"/>
      <c r="AJ13" s="14" t="s">
        <v>79</v>
      </c>
      <c r="AK13" s="14" t="s">
        <v>79</v>
      </c>
      <c r="AL13" s="14" t="s">
        <v>79</v>
      </c>
      <c r="AM13" s="14" t="s">
        <v>79</v>
      </c>
      <c r="AN13" s="14" t="s">
        <v>79</v>
      </c>
      <c r="AO13" s="14"/>
      <c r="AP13" s="14">
        <v>7.8615321316112905E-3</v>
      </c>
      <c r="AQ13" s="14">
        <v>1.03474074933239E-2</v>
      </c>
      <c r="AR13" s="14">
        <v>0</v>
      </c>
      <c r="AS13" s="14"/>
      <c r="AT13" s="14">
        <v>6.6786979617168302E-3</v>
      </c>
      <c r="AU13" s="14">
        <v>1.16896468198687E-2</v>
      </c>
      <c r="AV13" s="14">
        <v>1.0713445398321E-2</v>
      </c>
      <c r="AW13" s="14">
        <v>1.0659163720808299E-2</v>
      </c>
      <c r="AX13" s="14">
        <v>0</v>
      </c>
    </row>
    <row r="14" spans="2:50" x14ac:dyDescent="0.25">
      <c r="B14" s="15" t="s">
        <v>70</v>
      </c>
      <c r="C14" s="14">
        <v>0.106711859868377</v>
      </c>
      <c r="D14" s="14">
        <v>8.5256777801144698E-2</v>
      </c>
      <c r="E14" s="14">
        <v>0.127321534655812</v>
      </c>
      <c r="F14" s="14"/>
      <c r="G14" s="14">
        <v>9.2585858352067396E-2</v>
      </c>
      <c r="H14" s="14">
        <v>0.128787804769875</v>
      </c>
      <c r="I14" s="14">
        <v>8.6896901276399305E-2</v>
      </c>
      <c r="J14" s="14">
        <v>9.1742484470832303E-2</v>
      </c>
      <c r="K14" s="14">
        <v>0.10268988743482201</v>
      </c>
      <c r="L14" s="14">
        <v>0.128356705062075</v>
      </c>
      <c r="M14" s="14"/>
      <c r="N14" s="14">
        <v>8.36553599501874E-2</v>
      </c>
      <c r="O14" s="14">
        <v>6.1189141285292098E-2</v>
      </c>
      <c r="P14" s="14">
        <v>0.138090634912898</v>
      </c>
      <c r="Q14" s="14">
        <v>0.15084678404562801</v>
      </c>
      <c r="R14" s="14"/>
      <c r="S14" s="14">
        <v>8.5049798061541504E-2</v>
      </c>
      <c r="T14" s="14">
        <v>0.13177171426918399</v>
      </c>
      <c r="U14" s="14">
        <v>0.152891276287348</v>
      </c>
      <c r="V14" s="14">
        <v>5.8917359537360103E-2</v>
      </c>
      <c r="W14" s="14">
        <v>0.11198793710031001</v>
      </c>
      <c r="X14" s="14">
        <v>0.11948889221972001</v>
      </c>
      <c r="Y14" s="14">
        <v>0.116367140944572</v>
      </c>
      <c r="Z14" s="14">
        <v>0.14320548354537899</v>
      </c>
      <c r="AA14" s="14">
        <v>0.11280345268087701</v>
      </c>
      <c r="AB14" s="14">
        <v>0.109772393272383</v>
      </c>
      <c r="AC14" s="14">
        <v>6.3738479575143295E-2</v>
      </c>
      <c r="AD14" s="14">
        <v>0</v>
      </c>
      <c r="AE14" s="14"/>
      <c r="AF14" s="14">
        <v>0.103701853167949</v>
      </c>
      <c r="AG14" s="14">
        <v>0.10442666842411601</v>
      </c>
      <c r="AH14" s="14">
        <v>0.12171869529700501</v>
      </c>
      <c r="AI14" s="14"/>
      <c r="AJ14" s="14" t="s">
        <v>79</v>
      </c>
      <c r="AK14" s="14" t="s">
        <v>79</v>
      </c>
      <c r="AL14" s="14" t="s">
        <v>79</v>
      </c>
      <c r="AM14" s="14" t="s">
        <v>79</v>
      </c>
      <c r="AN14" s="14" t="s">
        <v>79</v>
      </c>
      <c r="AO14" s="14"/>
      <c r="AP14" s="14">
        <v>4.35406455710865E-2</v>
      </c>
      <c r="AQ14" s="14">
        <v>0.102017428930744</v>
      </c>
      <c r="AR14" s="14">
        <v>4.8200722016934303E-2</v>
      </c>
      <c r="AS14" s="14"/>
      <c r="AT14" s="14">
        <v>0.13751774060121899</v>
      </c>
      <c r="AU14" s="14">
        <v>0.10582930764151501</v>
      </c>
      <c r="AV14" s="14">
        <v>6.3803365529288503E-2</v>
      </c>
      <c r="AW14" s="14">
        <v>6.7102973713706299E-2</v>
      </c>
      <c r="AX14" s="14">
        <v>0.10077664784717701</v>
      </c>
    </row>
    <row r="15" spans="2:50" x14ac:dyDescent="0.25">
      <c r="B15" s="15" t="s">
        <v>71</v>
      </c>
      <c r="C15" s="18">
        <v>0.56294206699015403</v>
      </c>
      <c r="D15" s="18">
        <v>0.60942601542833597</v>
      </c>
      <c r="E15" s="18">
        <v>0.51792295095216301</v>
      </c>
      <c r="F15" s="18"/>
      <c r="G15" s="18">
        <v>0.62294417557422899</v>
      </c>
      <c r="H15" s="18">
        <v>0.60485995159333505</v>
      </c>
      <c r="I15" s="18">
        <v>0.51631839288707804</v>
      </c>
      <c r="J15" s="18">
        <v>0.56125151876378898</v>
      </c>
      <c r="K15" s="18">
        <v>0.570694823971167</v>
      </c>
      <c r="L15" s="18">
        <v>0.513828868120491</v>
      </c>
      <c r="M15" s="18"/>
      <c r="N15" s="18">
        <v>0.65712245051149698</v>
      </c>
      <c r="O15" s="18">
        <v>0.62960959267115002</v>
      </c>
      <c r="P15" s="18">
        <v>0.53199148326927503</v>
      </c>
      <c r="Q15" s="18">
        <v>0.40850843660744701</v>
      </c>
      <c r="R15" s="18"/>
      <c r="S15" s="18">
        <v>0.56190520751483397</v>
      </c>
      <c r="T15" s="18">
        <v>0.64326477576128704</v>
      </c>
      <c r="U15" s="18">
        <v>0.48135632976438403</v>
      </c>
      <c r="V15" s="18">
        <v>0.60908787013439203</v>
      </c>
      <c r="W15" s="18">
        <v>0.59337191095842301</v>
      </c>
      <c r="X15" s="18">
        <v>0.60559218086093702</v>
      </c>
      <c r="Y15" s="18">
        <v>0.41751584516183898</v>
      </c>
      <c r="Z15" s="18">
        <v>0.49867152232795398</v>
      </c>
      <c r="AA15" s="18">
        <v>0.54681834877180002</v>
      </c>
      <c r="AB15" s="18">
        <v>0.56016049071795304</v>
      </c>
      <c r="AC15" s="18">
        <v>0.60431807680727301</v>
      </c>
      <c r="AD15" s="18">
        <v>0.67461797584608096</v>
      </c>
      <c r="AE15" s="18"/>
      <c r="AF15" s="18">
        <v>0.55081826856877403</v>
      </c>
      <c r="AG15" s="18">
        <v>0.56950133868657704</v>
      </c>
      <c r="AH15" s="18">
        <v>0.52979539962340905</v>
      </c>
      <c r="AI15" s="18"/>
      <c r="AJ15" s="18" t="s">
        <v>79</v>
      </c>
      <c r="AK15" s="18" t="s">
        <v>79</v>
      </c>
      <c r="AL15" s="18" t="s">
        <v>79</v>
      </c>
      <c r="AM15" s="18" t="s">
        <v>79</v>
      </c>
      <c r="AN15" s="18" t="s">
        <v>79</v>
      </c>
      <c r="AO15" s="18"/>
      <c r="AP15" s="18">
        <v>0.63389509722305304</v>
      </c>
      <c r="AQ15" s="18">
        <v>0.58579105127978104</v>
      </c>
      <c r="AR15" s="18">
        <v>0.65513723080909803</v>
      </c>
      <c r="AS15" s="18"/>
      <c r="AT15" s="18">
        <v>0.49014699611393803</v>
      </c>
      <c r="AU15" s="18">
        <v>0.54885129897882301</v>
      </c>
      <c r="AV15" s="18">
        <v>0.63515086937975496</v>
      </c>
      <c r="AW15" s="18">
        <v>0.67250856916119195</v>
      </c>
      <c r="AX15" s="18">
        <v>0.76620515100854203</v>
      </c>
    </row>
    <row r="16" spans="2:50" x14ac:dyDescent="0.25">
      <c r="B16" s="15" t="s">
        <v>72</v>
      </c>
      <c r="C16" s="18">
        <v>5.4757674120812401E-2</v>
      </c>
      <c r="D16" s="18">
        <v>5.6192295416721098E-2</v>
      </c>
      <c r="E16" s="18">
        <v>5.3489863850982498E-2</v>
      </c>
      <c r="F16" s="18"/>
      <c r="G16" s="18">
        <v>4.7663856985783799E-2</v>
      </c>
      <c r="H16" s="18">
        <v>4.3292293118014601E-2</v>
      </c>
      <c r="I16" s="18">
        <v>5.6897550848349403E-2</v>
      </c>
      <c r="J16" s="18">
        <v>7.1637851718322001E-2</v>
      </c>
      <c r="K16" s="18">
        <v>6.09090613918934E-2</v>
      </c>
      <c r="L16" s="18">
        <v>4.9735719608534401E-2</v>
      </c>
      <c r="M16" s="18"/>
      <c r="N16" s="18">
        <v>3.7498432106086499E-2</v>
      </c>
      <c r="O16" s="18">
        <v>3.3891918026796503E-2</v>
      </c>
      <c r="P16" s="18">
        <v>5.7837480565922202E-2</v>
      </c>
      <c r="Q16" s="18">
        <v>9.14693894004594E-2</v>
      </c>
      <c r="R16" s="18"/>
      <c r="S16" s="18">
        <v>7.4593147108295801E-2</v>
      </c>
      <c r="T16" s="18">
        <v>5.4346954326371003E-2</v>
      </c>
      <c r="U16" s="18">
        <v>4.7707641876556003E-2</v>
      </c>
      <c r="V16" s="18">
        <v>3.7050623056073401E-2</v>
      </c>
      <c r="W16" s="18">
        <v>2.2074360075791399E-2</v>
      </c>
      <c r="X16" s="18">
        <v>6.7823123643844296E-2</v>
      </c>
      <c r="Y16" s="18">
        <v>8.4955632575527004E-2</v>
      </c>
      <c r="Z16" s="18">
        <v>0.103941952008498</v>
      </c>
      <c r="AA16" s="18">
        <v>3.8505452735441703E-2</v>
      </c>
      <c r="AB16" s="18">
        <v>3.3555600205101697E-2</v>
      </c>
      <c r="AC16" s="18">
        <v>6.8256597995123194E-2</v>
      </c>
      <c r="AD16" s="18">
        <v>0</v>
      </c>
      <c r="AE16" s="18"/>
      <c r="AF16" s="18">
        <v>6.7370824211142794E-2</v>
      </c>
      <c r="AG16" s="18">
        <v>5.4552194114668599E-2</v>
      </c>
      <c r="AH16" s="18">
        <v>4.5689036173267597E-2</v>
      </c>
      <c r="AI16" s="18"/>
      <c r="AJ16" s="18" t="s">
        <v>79</v>
      </c>
      <c r="AK16" s="18" t="s">
        <v>79</v>
      </c>
      <c r="AL16" s="18" t="s">
        <v>79</v>
      </c>
      <c r="AM16" s="18" t="s">
        <v>79</v>
      </c>
      <c r="AN16" s="18" t="s">
        <v>79</v>
      </c>
      <c r="AO16" s="18"/>
      <c r="AP16" s="18">
        <v>4.5448902146785097E-2</v>
      </c>
      <c r="AQ16" s="18">
        <v>5.9125949470467599E-2</v>
      </c>
      <c r="AR16" s="18">
        <v>2.15322705732384E-2</v>
      </c>
      <c r="AS16" s="18"/>
      <c r="AT16" s="18">
        <v>3.5983430859696602E-2</v>
      </c>
      <c r="AU16" s="18">
        <v>8.3096795073396096E-2</v>
      </c>
      <c r="AV16" s="18">
        <v>5.6246809549657002E-2</v>
      </c>
      <c r="AW16" s="18">
        <v>1.9635976765726201E-2</v>
      </c>
      <c r="AX16" s="18">
        <v>0</v>
      </c>
    </row>
    <row r="17" spans="2:50" x14ac:dyDescent="0.25">
      <c r="B17" s="15" t="s">
        <v>73</v>
      </c>
      <c r="C17" s="19">
        <v>0.50818439286934103</v>
      </c>
      <c r="D17" s="19">
        <v>0.55323372001161497</v>
      </c>
      <c r="E17" s="19">
        <v>0.46443308710118097</v>
      </c>
      <c r="F17" s="19"/>
      <c r="G17" s="19">
        <v>0.57528031858844597</v>
      </c>
      <c r="H17" s="19">
        <v>0.56156765847532097</v>
      </c>
      <c r="I17" s="19">
        <v>0.45942084203872902</v>
      </c>
      <c r="J17" s="19">
        <v>0.48961366704546699</v>
      </c>
      <c r="K17" s="19">
        <v>0.50978576257927399</v>
      </c>
      <c r="L17" s="19">
        <v>0.46409314851195599</v>
      </c>
      <c r="M17" s="19"/>
      <c r="N17" s="19">
        <v>0.61962401840541104</v>
      </c>
      <c r="O17" s="19">
        <v>0.59571767464435299</v>
      </c>
      <c r="P17" s="19">
        <v>0.47415400270335301</v>
      </c>
      <c r="Q17" s="19">
        <v>0.317039047206988</v>
      </c>
      <c r="R17" s="19"/>
      <c r="S17" s="19">
        <v>0.48731206040653802</v>
      </c>
      <c r="T17" s="19">
        <v>0.588917821434916</v>
      </c>
      <c r="U17" s="19">
        <v>0.43364868788782801</v>
      </c>
      <c r="V17" s="19">
        <v>0.57203724707831805</v>
      </c>
      <c r="W17" s="19">
        <v>0.57129755088263101</v>
      </c>
      <c r="X17" s="19">
        <v>0.53776905721709301</v>
      </c>
      <c r="Y17" s="19">
        <v>0.33256021258631202</v>
      </c>
      <c r="Z17" s="19">
        <v>0.39472957031945599</v>
      </c>
      <c r="AA17" s="19">
        <v>0.50831289603635799</v>
      </c>
      <c r="AB17" s="19">
        <v>0.52660489051285098</v>
      </c>
      <c r="AC17" s="19">
        <v>0.53606147881215005</v>
      </c>
      <c r="AD17" s="19">
        <v>0.67461797584608096</v>
      </c>
      <c r="AE17" s="19"/>
      <c r="AF17" s="19">
        <v>0.48344744435763098</v>
      </c>
      <c r="AG17" s="19">
        <v>0.51494914457190899</v>
      </c>
      <c r="AH17" s="19">
        <v>0.48410636345014202</v>
      </c>
      <c r="AI17" s="19"/>
      <c r="AJ17" s="19" t="s">
        <v>79</v>
      </c>
      <c r="AK17" s="19" t="s">
        <v>79</v>
      </c>
      <c r="AL17" s="19" t="s">
        <v>79</v>
      </c>
      <c r="AM17" s="19" t="s">
        <v>79</v>
      </c>
      <c r="AN17" s="19" t="s">
        <v>79</v>
      </c>
      <c r="AO17" s="19"/>
      <c r="AP17" s="19">
        <v>0.58844619507626805</v>
      </c>
      <c r="AQ17" s="19">
        <v>0.52666510180931403</v>
      </c>
      <c r="AR17" s="19">
        <v>0.63360496023585999</v>
      </c>
      <c r="AS17" s="19"/>
      <c r="AT17" s="19">
        <v>0.45416356525424101</v>
      </c>
      <c r="AU17" s="19">
        <v>0.465754503905427</v>
      </c>
      <c r="AV17" s="19">
        <v>0.57890405983009796</v>
      </c>
      <c r="AW17" s="19">
        <v>0.65287259239546602</v>
      </c>
      <c r="AX17" s="19">
        <v>0.76620515100854203</v>
      </c>
    </row>
    <row r="18" spans="2:50" x14ac:dyDescent="0.25">
      <c r="B18" s="28" t="s">
        <v>542</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423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1031</v>
      </c>
      <c r="D7" s="10">
        <v>488</v>
      </c>
      <c r="E7" s="10">
        <v>542</v>
      </c>
      <c r="F7" s="10"/>
      <c r="G7" s="10">
        <v>135</v>
      </c>
      <c r="H7" s="10">
        <v>175</v>
      </c>
      <c r="I7" s="10">
        <v>120</v>
      </c>
      <c r="J7" s="10">
        <v>175</v>
      </c>
      <c r="K7" s="10">
        <v>177</v>
      </c>
      <c r="L7" s="10">
        <v>249</v>
      </c>
      <c r="M7" s="10"/>
      <c r="N7" s="10">
        <v>306</v>
      </c>
      <c r="O7" s="10">
        <v>263</v>
      </c>
      <c r="P7" s="10">
        <v>229</v>
      </c>
      <c r="Q7" s="10">
        <v>230</v>
      </c>
      <c r="R7" s="10"/>
      <c r="S7" s="10">
        <v>134</v>
      </c>
      <c r="T7" s="10">
        <v>144</v>
      </c>
      <c r="U7" s="10">
        <v>94</v>
      </c>
      <c r="V7" s="10">
        <v>110</v>
      </c>
      <c r="W7" s="10">
        <v>76</v>
      </c>
      <c r="X7" s="10">
        <v>71</v>
      </c>
      <c r="Y7" s="10">
        <v>99</v>
      </c>
      <c r="Z7" s="10">
        <v>45</v>
      </c>
      <c r="AA7" s="10">
        <v>111</v>
      </c>
      <c r="AB7" s="10">
        <v>88</v>
      </c>
      <c r="AC7" s="10">
        <v>46</v>
      </c>
      <c r="AD7" s="10">
        <v>13</v>
      </c>
      <c r="AE7" s="10"/>
      <c r="AF7" s="10">
        <v>396</v>
      </c>
      <c r="AG7" s="10">
        <v>430</v>
      </c>
      <c r="AH7" s="10">
        <v>120</v>
      </c>
      <c r="AI7" s="10"/>
      <c r="AJ7" s="10" t="s">
        <v>78</v>
      </c>
      <c r="AK7" s="10" t="s">
        <v>78</v>
      </c>
      <c r="AL7" s="10" t="s">
        <v>78</v>
      </c>
      <c r="AM7" s="10" t="s">
        <v>78</v>
      </c>
      <c r="AN7" s="10" t="s">
        <v>78</v>
      </c>
      <c r="AO7" s="10"/>
      <c r="AP7" s="10">
        <v>262</v>
      </c>
      <c r="AQ7" s="10">
        <v>361</v>
      </c>
      <c r="AR7" s="10">
        <v>78</v>
      </c>
      <c r="AS7" s="10"/>
      <c r="AT7" s="10">
        <v>248</v>
      </c>
      <c r="AU7" s="10">
        <v>246</v>
      </c>
      <c r="AV7" s="10">
        <v>274</v>
      </c>
      <c r="AW7" s="10">
        <v>93</v>
      </c>
      <c r="AX7" s="10">
        <v>15</v>
      </c>
    </row>
    <row r="8" spans="2:50" ht="30" customHeight="1" x14ac:dyDescent="0.25">
      <c r="B8" s="11" t="s">
        <v>19</v>
      </c>
      <c r="C8" s="11">
        <v>1021</v>
      </c>
      <c r="D8" s="11">
        <v>497</v>
      </c>
      <c r="E8" s="11">
        <v>523</v>
      </c>
      <c r="F8" s="11"/>
      <c r="G8" s="11">
        <v>160</v>
      </c>
      <c r="H8" s="11">
        <v>172</v>
      </c>
      <c r="I8" s="11">
        <v>151</v>
      </c>
      <c r="J8" s="11">
        <v>177</v>
      </c>
      <c r="K8" s="11">
        <v>144</v>
      </c>
      <c r="L8" s="11">
        <v>216</v>
      </c>
      <c r="M8" s="11"/>
      <c r="N8" s="11">
        <v>287</v>
      </c>
      <c r="O8" s="11">
        <v>247</v>
      </c>
      <c r="P8" s="11">
        <v>249</v>
      </c>
      <c r="Q8" s="11">
        <v>235</v>
      </c>
      <c r="R8" s="11"/>
      <c r="S8" s="11">
        <v>138</v>
      </c>
      <c r="T8" s="11">
        <v>131</v>
      </c>
      <c r="U8" s="11">
        <v>92</v>
      </c>
      <c r="V8" s="11">
        <v>98</v>
      </c>
      <c r="W8" s="11">
        <v>71</v>
      </c>
      <c r="X8" s="11">
        <v>88</v>
      </c>
      <c r="Y8" s="11">
        <v>93</v>
      </c>
      <c r="Z8" s="11">
        <v>42</v>
      </c>
      <c r="AA8" s="11">
        <v>102</v>
      </c>
      <c r="AB8" s="11">
        <v>90</v>
      </c>
      <c r="AC8" s="11">
        <v>55</v>
      </c>
      <c r="AD8" s="11">
        <v>21</v>
      </c>
      <c r="AE8" s="11"/>
      <c r="AF8" s="11">
        <v>379</v>
      </c>
      <c r="AG8" s="11">
        <v>419</v>
      </c>
      <c r="AH8" s="11">
        <v>126</v>
      </c>
      <c r="AI8" s="11"/>
      <c r="AJ8" s="11" t="s">
        <v>78</v>
      </c>
      <c r="AK8" s="11" t="s">
        <v>78</v>
      </c>
      <c r="AL8" s="11" t="s">
        <v>78</v>
      </c>
      <c r="AM8" s="11" t="s">
        <v>78</v>
      </c>
      <c r="AN8" s="11" t="s">
        <v>78</v>
      </c>
      <c r="AO8" s="11"/>
      <c r="AP8" s="11">
        <v>247</v>
      </c>
      <c r="AQ8" s="11">
        <v>371</v>
      </c>
      <c r="AR8" s="11">
        <v>74</v>
      </c>
      <c r="AS8" s="11"/>
      <c r="AT8" s="11">
        <v>239</v>
      </c>
      <c r="AU8" s="11">
        <v>254</v>
      </c>
      <c r="AV8" s="11">
        <v>276</v>
      </c>
      <c r="AW8" s="11">
        <v>93</v>
      </c>
      <c r="AX8" s="11">
        <v>14</v>
      </c>
    </row>
    <row r="9" spans="2:50" x14ac:dyDescent="0.25">
      <c r="B9" s="15" t="s">
        <v>65</v>
      </c>
      <c r="C9" s="14">
        <v>0.15863246644135201</v>
      </c>
      <c r="D9" s="14">
        <v>0.212228296310249</v>
      </c>
      <c r="E9" s="14">
        <v>0.10790613755992801</v>
      </c>
      <c r="F9" s="14"/>
      <c r="G9" s="14">
        <v>0.21378159052256701</v>
      </c>
      <c r="H9" s="14">
        <v>0.17401660050407</v>
      </c>
      <c r="I9" s="14">
        <v>0.11411052581044601</v>
      </c>
      <c r="J9" s="14">
        <v>0.175389255754624</v>
      </c>
      <c r="K9" s="14">
        <v>0.121753610376692</v>
      </c>
      <c r="L9" s="14">
        <v>0.147390617610939</v>
      </c>
      <c r="M9" s="14"/>
      <c r="N9" s="14">
        <v>0.16440729879997401</v>
      </c>
      <c r="O9" s="14">
        <v>0.19627014976064</v>
      </c>
      <c r="P9" s="14">
        <v>0.14791001377108001</v>
      </c>
      <c r="Q9" s="14">
        <v>0.12562198307508901</v>
      </c>
      <c r="R9" s="14"/>
      <c r="S9" s="14">
        <v>0.22941558982124099</v>
      </c>
      <c r="T9" s="14">
        <v>0.116858980765396</v>
      </c>
      <c r="U9" s="14">
        <v>8.9084828064340704E-2</v>
      </c>
      <c r="V9" s="14">
        <v>0.177489167954581</v>
      </c>
      <c r="W9" s="14">
        <v>0.22831801779113101</v>
      </c>
      <c r="X9" s="14">
        <v>0.19036814775307501</v>
      </c>
      <c r="Y9" s="14">
        <v>0.13267554821477501</v>
      </c>
      <c r="Z9" s="14">
        <v>0.12857212892502701</v>
      </c>
      <c r="AA9" s="14">
        <v>0.13455147575154</v>
      </c>
      <c r="AB9" s="14">
        <v>0.12552948411482101</v>
      </c>
      <c r="AC9" s="14">
        <v>0.21801078397544199</v>
      </c>
      <c r="AD9" s="14">
        <v>7.9521667303730406E-2</v>
      </c>
      <c r="AE9" s="14"/>
      <c r="AF9" s="14">
        <v>0.14021092082531</v>
      </c>
      <c r="AG9" s="14">
        <v>0.18100239493436099</v>
      </c>
      <c r="AH9" s="14">
        <v>0.17794052080303699</v>
      </c>
      <c r="AI9" s="14"/>
      <c r="AJ9" s="14" t="s">
        <v>79</v>
      </c>
      <c r="AK9" s="14" t="s">
        <v>79</v>
      </c>
      <c r="AL9" s="14" t="s">
        <v>79</v>
      </c>
      <c r="AM9" s="14" t="s">
        <v>79</v>
      </c>
      <c r="AN9" s="14" t="s">
        <v>79</v>
      </c>
      <c r="AO9" s="14"/>
      <c r="AP9" s="14">
        <v>0.21938739022757101</v>
      </c>
      <c r="AQ9" s="14">
        <v>0.18888776257120199</v>
      </c>
      <c r="AR9" s="14">
        <v>0.102012924435954</v>
      </c>
      <c r="AS9" s="14"/>
      <c r="AT9" s="14">
        <v>0.103762649004587</v>
      </c>
      <c r="AU9" s="14">
        <v>0.140286850536886</v>
      </c>
      <c r="AV9" s="14">
        <v>0.20285036294917799</v>
      </c>
      <c r="AW9" s="14">
        <v>0.20368768441131299</v>
      </c>
      <c r="AX9" s="14">
        <v>0.28622269606963702</v>
      </c>
    </row>
    <row r="10" spans="2:50" x14ac:dyDescent="0.25">
      <c r="B10" s="15" t="s">
        <v>66</v>
      </c>
      <c r="C10" s="14">
        <v>0.48411380966820899</v>
      </c>
      <c r="D10" s="14">
        <v>0.45217810219230198</v>
      </c>
      <c r="E10" s="14">
        <v>0.51358890166288196</v>
      </c>
      <c r="F10" s="14"/>
      <c r="G10" s="14">
        <v>0.44801301011919298</v>
      </c>
      <c r="H10" s="14">
        <v>0.43505831637755499</v>
      </c>
      <c r="I10" s="14">
        <v>0.478781589733343</v>
      </c>
      <c r="J10" s="14">
        <v>0.54174458215997701</v>
      </c>
      <c r="K10" s="14">
        <v>0.50184679564052403</v>
      </c>
      <c r="L10" s="14">
        <v>0.49464499115011401</v>
      </c>
      <c r="M10" s="14"/>
      <c r="N10" s="14">
        <v>0.53100471255552895</v>
      </c>
      <c r="O10" s="14">
        <v>0.507985036015415</v>
      </c>
      <c r="P10" s="14">
        <v>0.46309313817069497</v>
      </c>
      <c r="Q10" s="14">
        <v>0.42681088531855499</v>
      </c>
      <c r="R10" s="14"/>
      <c r="S10" s="14">
        <v>0.42626232611897702</v>
      </c>
      <c r="T10" s="14">
        <v>0.54022308596072899</v>
      </c>
      <c r="U10" s="14">
        <v>0.47774534337638402</v>
      </c>
      <c r="V10" s="14">
        <v>0.55492081217087397</v>
      </c>
      <c r="W10" s="14">
        <v>0.43748666966160599</v>
      </c>
      <c r="X10" s="14">
        <v>0.47688996597611899</v>
      </c>
      <c r="Y10" s="14">
        <v>0.51578749364885401</v>
      </c>
      <c r="Z10" s="14">
        <v>0.36047925885711002</v>
      </c>
      <c r="AA10" s="14">
        <v>0.51945511514196496</v>
      </c>
      <c r="AB10" s="14">
        <v>0.50202486580349803</v>
      </c>
      <c r="AC10" s="14">
        <v>0.464266049837886</v>
      </c>
      <c r="AD10" s="14">
        <v>0.31086208006518601</v>
      </c>
      <c r="AE10" s="14"/>
      <c r="AF10" s="14">
        <v>0.47589798682485501</v>
      </c>
      <c r="AG10" s="14">
        <v>0.49070098139308899</v>
      </c>
      <c r="AH10" s="14">
        <v>0.43051715086146097</v>
      </c>
      <c r="AI10" s="14"/>
      <c r="AJ10" s="14" t="s">
        <v>79</v>
      </c>
      <c r="AK10" s="14" t="s">
        <v>79</v>
      </c>
      <c r="AL10" s="14" t="s">
        <v>79</v>
      </c>
      <c r="AM10" s="14" t="s">
        <v>79</v>
      </c>
      <c r="AN10" s="14" t="s">
        <v>79</v>
      </c>
      <c r="AO10" s="14"/>
      <c r="AP10" s="14">
        <v>0.49474174820537697</v>
      </c>
      <c r="AQ10" s="14">
        <v>0.488378077794351</v>
      </c>
      <c r="AR10" s="14">
        <v>0.59484739021416499</v>
      </c>
      <c r="AS10" s="14"/>
      <c r="AT10" s="14">
        <v>0.53491856812164895</v>
      </c>
      <c r="AU10" s="14">
        <v>0.45747540341672299</v>
      </c>
      <c r="AV10" s="14">
        <v>0.50570260760699803</v>
      </c>
      <c r="AW10" s="14">
        <v>0.53921257127294597</v>
      </c>
      <c r="AX10" s="14">
        <v>0.33887626357074402</v>
      </c>
    </row>
    <row r="11" spans="2:50" x14ac:dyDescent="0.25">
      <c r="B11" s="15" t="s">
        <v>67</v>
      </c>
      <c r="C11" s="14">
        <v>0.21037663963852599</v>
      </c>
      <c r="D11" s="14">
        <v>0.210682617334953</v>
      </c>
      <c r="E11" s="14">
        <v>0.21046028159793201</v>
      </c>
      <c r="F11" s="14"/>
      <c r="G11" s="14">
        <v>0.209228623260344</v>
      </c>
      <c r="H11" s="14">
        <v>0.20520726741492601</v>
      </c>
      <c r="I11" s="14">
        <v>0.28183912707896502</v>
      </c>
      <c r="J11" s="14">
        <v>0.15508813219221301</v>
      </c>
      <c r="K11" s="14">
        <v>0.22752190772710401</v>
      </c>
      <c r="L11" s="14">
        <v>0.199364504561965</v>
      </c>
      <c r="M11" s="14"/>
      <c r="N11" s="14">
        <v>0.16573303789074501</v>
      </c>
      <c r="O11" s="14">
        <v>0.188687726610169</v>
      </c>
      <c r="P11" s="14">
        <v>0.21743072740660899</v>
      </c>
      <c r="Q11" s="14">
        <v>0.27324675729518499</v>
      </c>
      <c r="R11" s="14"/>
      <c r="S11" s="14">
        <v>0.20934442840582199</v>
      </c>
      <c r="T11" s="14">
        <v>0.16697309815324299</v>
      </c>
      <c r="U11" s="14">
        <v>0.22525914392450699</v>
      </c>
      <c r="V11" s="14">
        <v>0.184032162409554</v>
      </c>
      <c r="W11" s="14">
        <v>0.221822763843183</v>
      </c>
      <c r="X11" s="14">
        <v>0.18809202479544701</v>
      </c>
      <c r="Y11" s="14">
        <v>0.187349903896353</v>
      </c>
      <c r="Z11" s="14">
        <v>0.26720561709834301</v>
      </c>
      <c r="AA11" s="14">
        <v>0.200286149290481</v>
      </c>
      <c r="AB11" s="14">
        <v>0.243834455098693</v>
      </c>
      <c r="AC11" s="14">
        <v>0.20909896589535101</v>
      </c>
      <c r="AD11" s="14">
        <v>0.494380527986582</v>
      </c>
      <c r="AE11" s="14"/>
      <c r="AF11" s="14">
        <v>0.22247828862987901</v>
      </c>
      <c r="AG11" s="14">
        <v>0.184033606763496</v>
      </c>
      <c r="AH11" s="14">
        <v>0.24566432904310301</v>
      </c>
      <c r="AI11" s="14"/>
      <c r="AJ11" s="14" t="s">
        <v>79</v>
      </c>
      <c r="AK11" s="14" t="s">
        <v>79</v>
      </c>
      <c r="AL11" s="14" t="s">
        <v>79</v>
      </c>
      <c r="AM11" s="14" t="s">
        <v>79</v>
      </c>
      <c r="AN11" s="14" t="s">
        <v>79</v>
      </c>
      <c r="AO11" s="14"/>
      <c r="AP11" s="14">
        <v>0.19114994897736801</v>
      </c>
      <c r="AQ11" s="14">
        <v>0.16787376134775001</v>
      </c>
      <c r="AR11" s="14">
        <v>0.187339550023263</v>
      </c>
      <c r="AS11" s="14"/>
      <c r="AT11" s="14">
        <v>0.21953380238890599</v>
      </c>
      <c r="AU11" s="14">
        <v>0.24970157765116099</v>
      </c>
      <c r="AV11" s="14">
        <v>0.166928311087612</v>
      </c>
      <c r="AW11" s="14">
        <v>0.13987942717311699</v>
      </c>
      <c r="AX11" s="14">
        <v>0.27412439251244197</v>
      </c>
    </row>
    <row r="12" spans="2:50" x14ac:dyDescent="0.25">
      <c r="B12" s="15" t="s">
        <v>68</v>
      </c>
      <c r="C12" s="14">
        <v>4.17607374927094E-2</v>
      </c>
      <c r="D12" s="14">
        <v>4.28835423249289E-2</v>
      </c>
      <c r="E12" s="14">
        <v>4.0766535518930301E-2</v>
      </c>
      <c r="F12" s="14"/>
      <c r="G12" s="14">
        <v>6.0897628196913897E-2</v>
      </c>
      <c r="H12" s="14">
        <v>6.6385914618615802E-2</v>
      </c>
      <c r="I12" s="14">
        <v>3.3115638520152799E-2</v>
      </c>
      <c r="J12" s="14">
        <v>1.5928419096081801E-2</v>
      </c>
      <c r="K12" s="14">
        <v>4.2624181870464302E-2</v>
      </c>
      <c r="L12" s="14">
        <v>3.4573570945032897E-2</v>
      </c>
      <c r="M12" s="14"/>
      <c r="N12" s="14">
        <v>4.3916032705276699E-2</v>
      </c>
      <c r="O12" s="14">
        <v>3.3687589476781903E-2</v>
      </c>
      <c r="P12" s="14">
        <v>4.1060509306581401E-2</v>
      </c>
      <c r="Q12" s="14">
        <v>4.8927749755249501E-2</v>
      </c>
      <c r="R12" s="14"/>
      <c r="S12" s="14">
        <v>4.7834113218361597E-2</v>
      </c>
      <c r="T12" s="14">
        <v>5.2696040473522401E-2</v>
      </c>
      <c r="U12" s="14">
        <v>3.8619475209480399E-2</v>
      </c>
      <c r="V12" s="14">
        <v>0</v>
      </c>
      <c r="W12" s="14">
        <v>1.39879530701752E-2</v>
      </c>
      <c r="X12" s="14">
        <v>3.6889415541720399E-2</v>
      </c>
      <c r="Y12" s="14">
        <v>7.0669308887832002E-2</v>
      </c>
      <c r="Z12" s="14">
        <v>3.9495714175941901E-2</v>
      </c>
      <c r="AA12" s="14">
        <v>5.8186207605069297E-2</v>
      </c>
      <c r="AB12" s="14">
        <v>4.0528473861191697E-2</v>
      </c>
      <c r="AC12" s="14">
        <v>4.4835512679960603E-2</v>
      </c>
      <c r="AD12" s="14">
        <v>5.0627266380078098E-2</v>
      </c>
      <c r="AE12" s="14"/>
      <c r="AF12" s="14">
        <v>4.9582336815095399E-2</v>
      </c>
      <c r="AG12" s="14">
        <v>3.66088849063987E-2</v>
      </c>
      <c r="AH12" s="14">
        <v>1.42350974430715E-2</v>
      </c>
      <c r="AI12" s="14"/>
      <c r="AJ12" s="14" t="s">
        <v>79</v>
      </c>
      <c r="AK12" s="14" t="s">
        <v>79</v>
      </c>
      <c r="AL12" s="14" t="s">
        <v>79</v>
      </c>
      <c r="AM12" s="14" t="s">
        <v>79</v>
      </c>
      <c r="AN12" s="14" t="s">
        <v>79</v>
      </c>
      <c r="AO12" s="14"/>
      <c r="AP12" s="14">
        <v>2.7741577124807099E-2</v>
      </c>
      <c r="AQ12" s="14">
        <v>5.2889840361937002E-2</v>
      </c>
      <c r="AR12" s="14">
        <v>5.4420972803466999E-2</v>
      </c>
      <c r="AS12" s="14"/>
      <c r="AT12" s="14">
        <v>4.4097400498504698E-2</v>
      </c>
      <c r="AU12" s="14">
        <v>3.8157609296927499E-2</v>
      </c>
      <c r="AV12" s="14">
        <v>4.8177105839505199E-2</v>
      </c>
      <c r="AW12" s="14">
        <v>4.1992577077079797E-2</v>
      </c>
      <c r="AX12" s="14">
        <v>0</v>
      </c>
    </row>
    <row r="13" spans="2:50" x14ac:dyDescent="0.25">
      <c r="B13" s="15" t="s">
        <v>69</v>
      </c>
      <c r="C13" s="14">
        <v>1.3954718375182E-2</v>
      </c>
      <c r="D13" s="14">
        <v>1.3464871957982899E-2</v>
      </c>
      <c r="E13" s="14">
        <v>1.4445786610847699E-2</v>
      </c>
      <c r="F13" s="14"/>
      <c r="G13" s="14">
        <v>1.69297055763542E-2</v>
      </c>
      <c r="H13" s="14">
        <v>0</v>
      </c>
      <c r="I13" s="14">
        <v>1.5304723857122501E-2</v>
      </c>
      <c r="J13" s="14">
        <v>3.03812569133565E-2</v>
      </c>
      <c r="K13" s="14">
        <v>2.0527630298317601E-2</v>
      </c>
      <c r="L13" s="14">
        <v>4.0908682480864699E-3</v>
      </c>
      <c r="M13" s="14"/>
      <c r="N13" s="14">
        <v>1.33996622648216E-2</v>
      </c>
      <c r="O13" s="14">
        <v>1.07262750898337E-2</v>
      </c>
      <c r="P13" s="14">
        <v>2.01683834999828E-2</v>
      </c>
      <c r="Q13" s="14">
        <v>1.16217691386669E-2</v>
      </c>
      <c r="R13" s="14"/>
      <c r="S13" s="14">
        <v>2.1536518609006999E-2</v>
      </c>
      <c r="T13" s="14">
        <v>8.6906861334143E-3</v>
      </c>
      <c r="U13" s="14">
        <v>2.9150929630536299E-2</v>
      </c>
      <c r="V13" s="14">
        <v>1.5661281399469599E-2</v>
      </c>
      <c r="W13" s="14">
        <v>2.0155458016461299E-2</v>
      </c>
      <c r="X13" s="14">
        <v>0</v>
      </c>
      <c r="Y13" s="14">
        <v>0</v>
      </c>
      <c r="Z13" s="14">
        <v>2.8015061740586399E-2</v>
      </c>
      <c r="AA13" s="14">
        <v>2.0424502416915801E-2</v>
      </c>
      <c r="AB13" s="14">
        <v>0</v>
      </c>
      <c r="AC13" s="14">
        <v>2.2724509206706801E-2</v>
      </c>
      <c r="AD13" s="14">
        <v>0</v>
      </c>
      <c r="AE13" s="14"/>
      <c r="AF13" s="14">
        <v>2.0123748728558901E-2</v>
      </c>
      <c r="AG13" s="14">
        <v>7.4369336686456499E-3</v>
      </c>
      <c r="AH13" s="14">
        <v>2.11362684703192E-2</v>
      </c>
      <c r="AI13" s="14"/>
      <c r="AJ13" s="14" t="s">
        <v>79</v>
      </c>
      <c r="AK13" s="14" t="s">
        <v>79</v>
      </c>
      <c r="AL13" s="14" t="s">
        <v>79</v>
      </c>
      <c r="AM13" s="14" t="s">
        <v>79</v>
      </c>
      <c r="AN13" s="14" t="s">
        <v>79</v>
      </c>
      <c r="AO13" s="14"/>
      <c r="AP13" s="14">
        <v>1.2123043010807501E-2</v>
      </c>
      <c r="AQ13" s="14">
        <v>1.95750130871719E-2</v>
      </c>
      <c r="AR13" s="14">
        <v>0</v>
      </c>
      <c r="AS13" s="14"/>
      <c r="AT13" s="14">
        <v>9.6910562878283792E-3</v>
      </c>
      <c r="AU13" s="14">
        <v>1.8155252055062601E-2</v>
      </c>
      <c r="AV13" s="14">
        <v>1.80391439895825E-2</v>
      </c>
      <c r="AW13" s="14">
        <v>0</v>
      </c>
      <c r="AX13" s="14">
        <v>0</v>
      </c>
    </row>
    <row r="14" spans="2:50" x14ac:dyDescent="0.25">
      <c r="B14" s="15" t="s">
        <v>70</v>
      </c>
      <c r="C14" s="14">
        <v>9.1161628384021101E-2</v>
      </c>
      <c r="D14" s="14">
        <v>6.8562569879584798E-2</v>
      </c>
      <c r="E14" s="14">
        <v>0.112832357049479</v>
      </c>
      <c r="F14" s="14"/>
      <c r="G14" s="14">
        <v>5.1149442324628099E-2</v>
      </c>
      <c r="H14" s="14">
        <v>0.11933190108483301</v>
      </c>
      <c r="I14" s="14">
        <v>7.6848394999970801E-2</v>
      </c>
      <c r="J14" s="14">
        <v>8.1468353883747305E-2</v>
      </c>
      <c r="K14" s="14">
        <v>8.5725874086897302E-2</v>
      </c>
      <c r="L14" s="14">
        <v>0.11993544748386301</v>
      </c>
      <c r="M14" s="14"/>
      <c r="N14" s="14">
        <v>8.1539255783653397E-2</v>
      </c>
      <c r="O14" s="14">
        <v>6.2643223047160898E-2</v>
      </c>
      <c r="P14" s="14">
        <v>0.110337227845051</v>
      </c>
      <c r="Q14" s="14">
        <v>0.113770855417254</v>
      </c>
      <c r="R14" s="14"/>
      <c r="S14" s="14">
        <v>6.5607023826591296E-2</v>
      </c>
      <c r="T14" s="14">
        <v>0.11455810851369599</v>
      </c>
      <c r="U14" s="14">
        <v>0.14014027979475099</v>
      </c>
      <c r="V14" s="14">
        <v>6.7896576065521394E-2</v>
      </c>
      <c r="W14" s="14">
        <v>7.8229137617443101E-2</v>
      </c>
      <c r="X14" s="14">
        <v>0.107760445933639</v>
      </c>
      <c r="Y14" s="14">
        <v>9.3517745352186599E-2</v>
      </c>
      <c r="Z14" s="14">
        <v>0.17623221920299101</v>
      </c>
      <c r="AA14" s="14">
        <v>6.7096549794029195E-2</v>
      </c>
      <c r="AB14" s="14">
        <v>8.8082721121796603E-2</v>
      </c>
      <c r="AC14" s="14">
        <v>4.10641784046539E-2</v>
      </c>
      <c r="AD14" s="14">
        <v>6.4608458264423393E-2</v>
      </c>
      <c r="AE14" s="14"/>
      <c r="AF14" s="14">
        <v>9.1706718176302396E-2</v>
      </c>
      <c r="AG14" s="14">
        <v>0.10021719833400999</v>
      </c>
      <c r="AH14" s="14">
        <v>0.110506633379008</v>
      </c>
      <c r="AI14" s="14"/>
      <c r="AJ14" s="14" t="s">
        <v>79</v>
      </c>
      <c r="AK14" s="14" t="s">
        <v>79</v>
      </c>
      <c r="AL14" s="14" t="s">
        <v>79</v>
      </c>
      <c r="AM14" s="14" t="s">
        <v>79</v>
      </c>
      <c r="AN14" s="14" t="s">
        <v>79</v>
      </c>
      <c r="AO14" s="14"/>
      <c r="AP14" s="14">
        <v>5.48562924540692E-2</v>
      </c>
      <c r="AQ14" s="14">
        <v>8.23955448375875E-2</v>
      </c>
      <c r="AR14" s="14">
        <v>6.1379162523150503E-2</v>
      </c>
      <c r="AS14" s="14"/>
      <c r="AT14" s="14">
        <v>8.7996523698524801E-2</v>
      </c>
      <c r="AU14" s="14">
        <v>9.6223307043240294E-2</v>
      </c>
      <c r="AV14" s="14">
        <v>5.8302468527125298E-2</v>
      </c>
      <c r="AW14" s="14">
        <v>7.5227740065544599E-2</v>
      </c>
      <c r="AX14" s="14">
        <v>0.10077664784717701</v>
      </c>
    </row>
    <row r="15" spans="2:50" x14ac:dyDescent="0.25">
      <c r="B15" s="15" t="s">
        <v>71</v>
      </c>
      <c r="C15" s="18">
        <v>0.64274627610956103</v>
      </c>
      <c r="D15" s="18">
        <v>0.66440639850255101</v>
      </c>
      <c r="E15" s="18">
        <v>0.62149503922281102</v>
      </c>
      <c r="F15" s="18"/>
      <c r="G15" s="18">
        <v>0.66179460064175999</v>
      </c>
      <c r="H15" s="18">
        <v>0.60907491688162496</v>
      </c>
      <c r="I15" s="18">
        <v>0.59289211554378896</v>
      </c>
      <c r="J15" s="18">
        <v>0.71713383791460095</v>
      </c>
      <c r="K15" s="18">
        <v>0.623600406017217</v>
      </c>
      <c r="L15" s="18">
        <v>0.64203560876105303</v>
      </c>
      <c r="M15" s="18"/>
      <c r="N15" s="18">
        <v>0.69541201135550301</v>
      </c>
      <c r="O15" s="18">
        <v>0.70425518577605495</v>
      </c>
      <c r="P15" s="18">
        <v>0.61100315194177501</v>
      </c>
      <c r="Q15" s="18">
        <v>0.55243286839364403</v>
      </c>
      <c r="R15" s="18"/>
      <c r="S15" s="18">
        <v>0.65567791594021796</v>
      </c>
      <c r="T15" s="18">
        <v>0.65708206672612501</v>
      </c>
      <c r="U15" s="18">
        <v>0.56683017144072501</v>
      </c>
      <c r="V15" s="18">
        <v>0.732409980125455</v>
      </c>
      <c r="W15" s="18">
        <v>0.66580468745273802</v>
      </c>
      <c r="X15" s="18">
        <v>0.66725811372919397</v>
      </c>
      <c r="Y15" s="18">
        <v>0.64846304186362802</v>
      </c>
      <c r="Z15" s="18">
        <v>0.48905138778213703</v>
      </c>
      <c r="AA15" s="18">
        <v>0.65400659089350499</v>
      </c>
      <c r="AB15" s="18">
        <v>0.62755434991831904</v>
      </c>
      <c r="AC15" s="18">
        <v>0.68227683381332804</v>
      </c>
      <c r="AD15" s="18">
        <v>0.39038374736891601</v>
      </c>
      <c r="AE15" s="18"/>
      <c r="AF15" s="18">
        <v>0.61610890765016402</v>
      </c>
      <c r="AG15" s="18">
        <v>0.67170337632745003</v>
      </c>
      <c r="AH15" s="18">
        <v>0.60845767166449805</v>
      </c>
      <c r="AI15" s="18"/>
      <c r="AJ15" s="18" t="s">
        <v>79</v>
      </c>
      <c r="AK15" s="18" t="s">
        <v>79</v>
      </c>
      <c r="AL15" s="18" t="s">
        <v>79</v>
      </c>
      <c r="AM15" s="18" t="s">
        <v>79</v>
      </c>
      <c r="AN15" s="18" t="s">
        <v>79</v>
      </c>
      <c r="AO15" s="18"/>
      <c r="AP15" s="18">
        <v>0.71412913843294801</v>
      </c>
      <c r="AQ15" s="18">
        <v>0.67726584036555404</v>
      </c>
      <c r="AR15" s="18">
        <v>0.69686031465011899</v>
      </c>
      <c r="AS15" s="18"/>
      <c r="AT15" s="18">
        <v>0.63868121712623604</v>
      </c>
      <c r="AU15" s="18">
        <v>0.59776225395360805</v>
      </c>
      <c r="AV15" s="18">
        <v>0.70855297055617505</v>
      </c>
      <c r="AW15" s="18">
        <v>0.74290025568425799</v>
      </c>
      <c r="AX15" s="18">
        <v>0.62509895964038098</v>
      </c>
    </row>
    <row r="16" spans="2:50" x14ac:dyDescent="0.25">
      <c r="B16" s="15" t="s">
        <v>72</v>
      </c>
      <c r="C16" s="18">
        <v>5.5715455867891402E-2</v>
      </c>
      <c r="D16" s="18">
        <v>5.6348414282911798E-2</v>
      </c>
      <c r="E16" s="18">
        <v>5.5212322129778002E-2</v>
      </c>
      <c r="F16" s="18"/>
      <c r="G16" s="18">
        <v>7.7827333773268004E-2</v>
      </c>
      <c r="H16" s="18">
        <v>6.6385914618615802E-2</v>
      </c>
      <c r="I16" s="18">
        <v>4.8420362377275303E-2</v>
      </c>
      <c r="J16" s="18">
        <v>4.6309676009438298E-2</v>
      </c>
      <c r="K16" s="18">
        <v>6.3151812168781907E-2</v>
      </c>
      <c r="L16" s="18">
        <v>3.8664439193119397E-2</v>
      </c>
      <c r="M16" s="18"/>
      <c r="N16" s="18">
        <v>5.7315694970098398E-2</v>
      </c>
      <c r="O16" s="18">
        <v>4.4413864566615599E-2</v>
      </c>
      <c r="P16" s="18">
        <v>6.1228892806564197E-2</v>
      </c>
      <c r="Q16" s="18">
        <v>6.0549518893916403E-2</v>
      </c>
      <c r="R16" s="18"/>
      <c r="S16" s="18">
        <v>6.9370631827368606E-2</v>
      </c>
      <c r="T16" s="18">
        <v>6.1386726606936698E-2</v>
      </c>
      <c r="U16" s="18">
        <v>6.7770404840016701E-2</v>
      </c>
      <c r="V16" s="18">
        <v>1.5661281399469599E-2</v>
      </c>
      <c r="W16" s="18">
        <v>3.4143411086636502E-2</v>
      </c>
      <c r="X16" s="18">
        <v>3.6889415541720399E-2</v>
      </c>
      <c r="Y16" s="18">
        <v>7.0669308887832002E-2</v>
      </c>
      <c r="Z16" s="18">
        <v>6.7510775916528307E-2</v>
      </c>
      <c r="AA16" s="18">
        <v>7.8610710021985095E-2</v>
      </c>
      <c r="AB16" s="18">
        <v>4.0528473861191697E-2</v>
      </c>
      <c r="AC16" s="18">
        <v>6.7560021886667404E-2</v>
      </c>
      <c r="AD16" s="18">
        <v>5.0627266380078098E-2</v>
      </c>
      <c r="AE16" s="18"/>
      <c r="AF16" s="18">
        <v>6.9706085543654303E-2</v>
      </c>
      <c r="AG16" s="18">
        <v>4.4045818575044401E-2</v>
      </c>
      <c r="AH16" s="18">
        <v>3.5371365913390802E-2</v>
      </c>
      <c r="AI16" s="18"/>
      <c r="AJ16" s="18" t="s">
        <v>79</v>
      </c>
      <c r="AK16" s="18" t="s">
        <v>79</v>
      </c>
      <c r="AL16" s="18" t="s">
        <v>79</v>
      </c>
      <c r="AM16" s="18" t="s">
        <v>79</v>
      </c>
      <c r="AN16" s="18" t="s">
        <v>79</v>
      </c>
      <c r="AO16" s="18"/>
      <c r="AP16" s="18">
        <v>3.9864620135614502E-2</v>
      </c>
      <c r="AQ16" s="18">
        <v>7.2464853449108801E-2</v>
      </c>
      <c r="AR16" s="18">
        <v>5.4420972803466999E-2</v>
      </c>
      <c r="AS16" s="18"/>
      <c r="AT16" s="18">
        <v>5.3788456786332997E-2</v>
      </c>
      <c r="AU16" s="18">
        <v>5.6312861351990103E-2</v>
      </c>
      <c r="AV16" s="18">
        <v>6.6216249829087803E-2</v>
      </c>
      <c r="AW16" s="18">
        <v>4.1992577077079797E-2</v>
      </c>
      <c r="AX16" s="18">
        <v>0</v>
      </c>
    </row>
    <row r="17" spans="2:50" x14ac:dyDescent="0.25">
      <c r="B17" s="15" t="s">
        <v>73</v>
      </c>
      <c r="C17" s="19">
        <v>0.58703082024166997</v>
      </c>
      <c r="D17" s="19">
        <v>0.60805798421963897</v>
      </c>
      <c r="E17" s="19">
        <v>0.56628271709303302</v>
      </c>
      <c r="F17" s="19"/>
      <c r="G17" s="19">
        <v>0.58396726686849199</v>
      </c>
      <c r="H17" s="19">
        <v>0.54268900226300898</v>
      </c>
      <c r="I17" s="19">
        <v>0.54447175316651397</v>
      </c>
      <c r="J17" s="19">
        <v>0.67082416190516303</v>
      </c>
      <c r="K17" s="19">
        <v>0.56044859384843504</v>
      </c>
      <c r="L17" s="19">
        <v>0.60337116956793402</v>
      </c>
      <c r="M17" s="19"/>
      <c r="N17" s="19">
        <v>0.63809631638540498</v>
      </c>
      <c r="O17" s="19">
        <v>0.65984132120943895</v>
      </c>
      <c r="P17" s="19">
        <v>0.54977425913521105</v>
      </c>
      <c r="Q17" s="19">
        <v>0.49188334949972801</v>
      </c>
      <c r="R17" s="19"/>
      <c r="S17" s="19">
        <v>0.58630728411284905</v>
      </c>
      <c r="T17" s="19">
        <v>0.59569534011918801</v>
      </c>
      <c r="U17" s="19">
        <v>0.499059766600708</v>
      </c>
      <c r="V17" s="19">
        <v>0.71674869872598501</v>
      </c>
      <c r="W17" s="19">
        <v>0.63166127636610103</v>
      </c>
      <c r="X17" s="19">
        <v>0.63036869818747299</v>
      </c>
      <c r="Y17" s="19">
        <v>0.57779373297579595</v>
      </c>
      <c r="Z17" s="19">
        <v>0.42154061186560898</v>
      </c>
      <c r="AA17" s="19">
        <v>0.57539588087152005</v>
      </c>
      <c r="AB17" s="19">
        <v>0.58702587605712697</v>
      </c>
      <c r="AC17" s="19">
        <v>0.61471681192665995</v>
      </c>
      <c r="AD17" s="19">
        <v>0.33975648098883798</v>
      </c>
      <c r="AE17" s="19"/>
      <c r="AF17" s="19">
        <v>0.54640282210651003</v>
      </c>
      <c r="AG17" s="19">
        <v>0.62765755775240595</v>
      </c>
      <c r="AH17" s="19">
        <v>0.57308630575110697</v>
      </c>
      <c r="AI17" s="19"/>
      <c r="AJ17" s="19" t="s">
        <v>79</v>
      </c>
      <c r="AK17" s="19" t="s">
        <v>79</v>
      </c>
      <c r="AL17" s="19" t="s">
        <v>79</v>
      </c>
      <c r="AM17" s="19" t="s">
        <v>79</v>
      </c>
      <c r="AN17" s="19" t="s">
        <v>79</v>
      </c>
      <c r="AO17" s="19"/>
      <c r="AP17" s="19">
        <v>0.67426451829733303</v>
      </c>
      <c r="AQ17" s="19">
        <v>0.60480098691644502</v>
      </c>
      <c r="AR17" s="19">
        <v>0.64243934184665197</v>
      </c>
      <c r="AS17" s="19"/>
      <c r="AT17" s="19">
        <v>0.58489276033990301</v>
      </c>
      <c r="AU17" s="19">
        <v>0.54144939260161795</v>
      </c>
      <c r="AV17" s="19">
        <v>0.64233672072708703</v>
      </c>
      <c r="AW17" s="19">
        <v>0.70090767860717795</v>
      </c>
      <c r="AX17" s="19">
        <v>0.62509895964038098</v>
      </c>
    </row>
    <row r="18" spans="2:50" x14ac:dyDescent="0.25">
      <c r="B18" s="28" t="s">
        <v>542</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424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1031</v>
      </c>
      <c r="D7" s="10">
        <v>488</v>
      </c>
      <c r="E7" s="10">
        <v>542</v>
      </c>
      <c r="F7" s="10"/>
      <c r="G7" s="10">
        <v>135</v>
      </c>
      <c r="H7" s="10">
        <v>175</v>
      </c>
      <c r="I7" s="10">
        <v>120</v>
      </c>
      <c r="J7" s="10">
        <v>175</v>
      </c>
      <c r="K7" s="10">
        <v>177</v>
      </c>
      <c r="L7" s="10">
        <v>249</v>
      </c>
      <c r="M7" s="10"/>
      <c r="N7" s="10">
        <v>306</v>
      </c>
      <c r="O7" s="10">
        <v>263</v>
      </c>
      <c r="P7" s="10">
        <v>229</v>
      </c>
      <c r="Q7" s="10">
        <v>230</v>
      </c>
      <c r="R7" s="10"/>
      <c r="S7" s="10">
        <v>134</v>
      </c>
      <c r="T7" s="10">
        <v>144</v>
      </c>
      <c r="U7" s="10">
        <v>94</v>
      </c>
      <c r="V7" s="10">
        <v>110</v>
      </c>
      <c r="W7" s="10">
        <v>76</v>
      </c>
      <c r="X7" s="10">
        <v>71</v>
      </c>
      <c r="Y7" s="10">
        <v>99</v>
      </c>
      <c r="Z7" s="10">
        <v>45</v>
      </c>
      <c r="AA7" s="10">
        <v>111</v>
      </c>
      <c r="AB7" s="10">
        <v>88</v>
      </c>
      <c r="AC7" s="10">
        <v>46</v>
      </c>
      <c r="AD7" s="10">
        <v>13</v>
      </c>
      <c r="AE7" s="10"/>
      <c r="AF7" s="10">
        <v>396</v>
      </c>
      <c r="AG7" s="10">
        <v>430</v>
      </c>
      <c r="AH7" s="10">
        <v>120</v>
      </c>
      <c r="AI7" s="10"/>
      <c r="AJ7" s="10" t="s">
        <v>78</v>
      </c>
      <c r="AK7" s="10" t="s">
        <v>78</v>
      </c>
      <c r="AL7" s="10" t="s">
        <v>78</v>
      </c>
      <c r="AM7" s="10" t="s">
        <v>78</v>
      </c>
      <c r="AN7" s="10" t="s">
        <v>78</v>
      </c>
      <c r="AO7" s="10"/>
      <c r="AP7" s="10">
        <v>262</v>
      </c>
      <c r="AQ7" s="10">
        <v>361</v>
      </c>
      <c r="AR7" s="10">
        <v>78</v>
      </c>
      <c r="AS7" s="10"/>
      <c r="AT7" s="10">
        <v>248</v>
      </c>
      <c r="AU7" s="10">
        <v>246</v>
      </c>
      <c r="AV7" s="10">
        <v>274</v>
      </c>
      <c r="AW7" s="10">
        <v>93</v>
      </c>
      <c r="AX7" s="10">
        <v>15</v>
      </c>
    </row>
    <row r="8" spans="2:50" ht="30" customHeight="1" x14ac:dyDescent="0.25">
      <c r="B8" s="11" t="s">
        <v>19</v>
      </c>
      <c r="C8" s="11">
        <v>1021</v>
      </c>
      <c r="D8" s="11">
        <v>497</v>
      </c>
      <c r="E8" s="11">
        <v>523</v>
      </c>
      <c r="F8" s="11"/>
      <c r="G8" s="11">
        <v>160</v>
      </c>
      <c r="H8" s="11">
        <v>172</v>
      </c>
      <c r="I8" s="11">
        <v>151</v>
      </c>
      <c r="J8" s="11">
        <v>177</v>
      </c>
      <c r="K8" s="11">
        <v>144</v>
      </c>
      <c r="L8" s="11">
        <v>216</v>
      </c>
      <c r="M8" s="11"/>
      <c r="N8" s="11">
        <v>287</v>
      </c>
      <c r="O8" s="11">
        <v>247</v>
      </c>
      <c r="P8" s="11">
        <v>249</v>
      </c>
      <c r="Q8" s="11">
        <v>235</v>
      </c>
      <c r="R8" s="11"/>
      <c r="S8" s="11">
        <v>138</v>
      </c>
      <c r="T8" s="11">
        <v>131</v>
      </c>
      <c r="U8" s="11">
        <v>92</v>
      </c>
      <c r="V8" s="11">
        <v>98</v>
      </c>
      <c r="W8" s="11">
        <v>71</v>
      </c>
      <c r="X8" s="11">
        <v>88</v>
      </c>
      <c r="Y8" s="11">
        <v>93</v>
      </c>
      <c r="Z8" s="11">
        <v>42</v>
      </c>
      <c r="AA8" s="11">
        <v>102</v>
      </c>
      <c r="AB8" s="11">
        <v>90</v>
      </c>
      <c r="AC8" s="11">
        <v>55</v>
      </c>
      <c r="AD8" s="11">
        <v>21</v>
      </c>
      <c r="AE8" s="11"/>
      <c r="AF8" s="11">
        <v>379</v>
      </c>
      <c r="AG8" s="11">
        <v>419</v>
      </c>
      <c r="AH8" s="11">
        <v>126</v>
      </c>
      <c r="AI8" s="11"/>
      <c r="AJ8" s="11" t="s">
        <v>78</v>
      </c>
      <c r="AK8" s="11" t="s">
        <v>78</v>
      </c>
      <c r="AL8" s="11" t="s">
        <v>78</v>
      </c>
      <c r="AM8" s="11" t="s">
        <v>78</v>
      </c>
      <c r="AN8" s="11" t="s">
        <v>78</v>
      </c>
      <c r="AO8" s="11"/>
      <c r="AP8" s="11">
        <v>247</v>
      </c>
      <c r="AQ8" s="11">
        <v>371</v>
      </c>
      <c r="AR8" s="11">
        <v>74</v>
      </c>
      <c r="AS8" s="11"/>
      <c r="AT8" s="11">
        <v>239</v>
      </c>
      <c r="AU8" s="11">
        <v>254</v>
      </c>
      <c r="AV8" s="11">
        <v>276</v>
      </c>
      <c r="AW8" s="11">
        <v>93</v>
      </c>
      <c r="AX8" s="11">
        <v>14</v>
      </c>
    </row>
    <row r="9" spans="2:50" x14ac:dyDescent="0.25">
      <c r="B9" s="15" t="s">
        <v>65</v>
      </c>
      <c r="C9" s="14">
        <v>0.16058932226855699</v>
      </c>
      <c r="D9" s="14">
        <v>0.220389382964429</v>
      </c>
      <c r="E9" s="14">
        <v>0.103961701740938</v>
      </c>
      <c r="F9" s="14"/>
      <c r="G9" s="14">
        <v>0.212333813906318</v>
      </c>
      <c r="H9" s="14">
        <v>0.20066787887291301</v>
      </c>
      <c r="I9" s="14">
        <v>0.11160362377321099</v>
      </c>
      <c r="J9" s="14">
        <v>0.17495809745134799</v>
      </c>
      <c r="K9" s="14">
        <v>0.14156429245073299</v>
      </c>
      <c r="L9" s="14">
        <v>0.12539867399101801</v>
      </c>
      <c r="M9" s="14"/>
      <c r="N9" s="14">
        <v>0.165888208162042</v>
      </c>
      <c r="O9" s="14">
        <v>0.17893526749810801</v>
      </c>
      <c r="P9" s="14">
        <v>0.171744145425136</v>
      </c>
      <c r="Q9" s="14">
        <v>0.12523170892434801</v>
      </c>
      <c r="R9" s="14"/>
      <c r="S9" s="14">
        <v>0.196852804707489</v>
      </c>
      <c r="T9" s="14">
        <v>0.16505652096457299</v>
      </c>
      <c r="U9" s="14">
        <v>9.3431948074387997E-2</v>
      </c>
      <c r="V9" s="14">
        <v>0.15502324939484499</v>
      </c>
      <c r="W9" s="14">
        <v>0.21049768201949801</v>
      </c>
      <c r="X9" s="14">
        <v>0.198848030250036</v>
      </c>
      <c r="Y9" s="14">
        <v>8.8257708076963398E-2</v>
      </c>
      <c r="Z9" s="14">
        <v>0.123331038682125</v>
      </c>
      <c r="AA9" s="14">
        <v>0.15700727627664901</v>
      </c>
      <c r="AB9" s="14">
        <v>0.15377051518128099</v>
      </c>
      <c r="AC9" s="14">
        <v>0.22136542972009099</v>
      </c>
      <c r="AD9" s="14">
        <v>0.16405241881094301</v>
      </c>
      <c r="AE9" s="14"/>
      <c r="AF9" s="14">
        <v>0.14570813418386599</v>
      </c>
      <c r="AG9" s="14">
        <v>0.18178733837736399</v>
      </c>
      <c r="AH9" s="14">
        <v>0.16313000788346699</v>
      </c>
      <c r="AI9" s="14"/>
      <c r="AJ9" s="14" t="s">
        <v>79</v>
      </c>
      <c r="AK9" s="14" t="s">
        <v>79</v>
      </c>
      <c r="AL9" s="14" t="s">
        <v>79</v>
      </c>
      <c r="AM9" s="14" t="s">
        <v>79</v>
      </c>
      <c r="AN9" s="14" t="s">
        <v>79</v>
      </c>
      <c r="AO9" s="14"/>
      <c r="AP9" s="14">
        <v>0.21293541554047099</v>
      </c>
      <c r="AQ9" s="14">
        <v>0.181878273403527</v>
      </c>
      <c r="AR9" s="14">
        <v>0.12310379744557499</v>
      </c>
      <c r="AS9" s="14"/>
      <c r="AT9" s="14">
        <v>0.108575393248398</v>
      </c>
      <c r="AU9" s="14">
        <v>0.14416337470804799</v>
      </c>
      <c r="AV9" s="14">
        <v>0.205483691842649</v>
      </c>
      <c r="AW9" s="14">
        <v>0.25910263466482403</v>
      </c>
      <c r="AX9" s="14">
        <v>0.112546641963831</v>
      </c>
    </row>
    <row r="10" spans="2:50" x14ac:dyDescent="0.25">
      <c r="B10" s="15" t="s">
        <v>66</v>
      </c>
      <c r="C10" s="14">
        <v>0.45334733584538101</v>
      </c>
      <c r="D10" s="14">
        <v>0.43557323651284302</v>
      </c>
      <c r="E10" s="14">
        <v>0.46928952162062698</v>
      </c>
      <c r="F10" s="14"/>
      <c r="G10" s="14">
        <v>0.36487918571297201</v>
      </c>
      <c r="H10" s="14">
        <v>0.42088893135474698</v>
      </c>
      <c r="I10" s="14">
        <v>0.47949521943192602</v>
      </c>
      <c r="J10" s="14">
        <v>0.43855306244554798</v>
      </c>
      <c r="K10" s="14">
        <v>0.49377294880327</v>
      </c>
      <c r="L10" s="14">
        <v>0.51170690623834003</v>
      </c>
      <c r="M10" s="14"/>
      <c r="N10" s="14">
        <v>0.52984344535721595</v>
      </c>
      <c r="O10" s="14">
        <v>0.47001763150681802</v>
      </c>
      <c r="P10" s="14">
        <v>0.39554175460337399</v>
      </c>
      <c r="Q10" s="14">
        <v>0.406072384041611</v>
      </c>
      <c r="R10" s="14"/>
      <c r="S10" s="14">
        <v>0.43044012382201302</v>
      </c>
      <c r="T10" s="14">
        <v>0.43028977500351601</v>
      </c>
      <c r="U10" s="14">
        <v>0.47596265075261202</v>
      </c>
      <c r="V10" s="14">
        <v>0.50061616490857397</v>
      </c>
      <c r="W10" s="14">
        <v>0.44173046424356399</v>
      </c>
      <c r="X10" s="14">
        <v>0.409743827441375</v>
      </c>
      <c r="Y10" s="14">
        <v>0.48855149778783702</v>
      </c>
      <c r="Z10" s="14">
        <v>0.40156557340307902</v>
      </c>
      <c r="AA10" s="14">
        <v>0.52225765138651303</v>
      </c>
      <c r="AB10" s="14">
        <v>0.43504559880376198</v>
      </c>
      <c r="AC10" s="14">
        <v>0.36128039762097203</v>
      </c>
      <c r="AD10" s="14">
        <v>0.58235143007853696</v>
      </c>
      <c r="AE10" s="14"/>
      <c r="AF10" s="14">
        <v>0.48678481126968698</v>
      </c>
      <c r="AG10" s="14">
        <v>0.43660321237174199</v>
      </c>
      <c r="AH10" s="14">
        <v>0.45889525099214201</v>
      </c>
      <c r="AI10" s="14"/>
      <c r="AJ10" s="14" t="s">
        <v>79</v>
      </c>
      <c r="AK10" s="14" t="s">
        <v>79</v>
      </c>
      <c r="AL10" s="14" t="s">
        <v>79</v>
      </c>
      <c r="AM10" s="14" t="s">
        <v>79</v>
      </c>
      <c r="AN10" s="14" t="s">
        <v>79</v>
      </c>
      <c r="AO10" s="14"/>
      <c r="AP10" s="14">
        <v>0.49429381682981699</v>
      </c>
      <c r="AQ10" s="14">
        <v>0.45399909268626298</v>
      </c>
      <c r="AR10" s="14">
        <v>0.53712191696973199</v>
      </c>
      <c r="AS10" s="14"/>
      <c r="AT10" s="14">
        <v>0.463718052386205</v>
      </c>
      <c r="AU10" s="14">
        <v>0.41179489809812803</v>
      </c>
      <c r="AV10" s="14">
        <v>0.49103071534679699</v>
      </c>
      <c r="AW10" s="14">
        <v>0.45265946544872598</v>
      </c>
      <c r="AX10" s="14">
        <v>0.57888193913506103</v>
      </c>
    </row>
    <row r="11" spans="2:50" x14ac:dyDescent="0.25">
      <c r="B11" s="15" t="s">
        <v>67</v>
      </c>
      <c r="C11" s="14">
        <v>0.229151227910383</v>
      </c>
      <c r="D11" s="14">
        <v>0.219058248246634</v>
      </c>
      <c r="E11" s="14">
        <v>0.23916536554758</v>
      </c>
      <c r="F11" s="14"/>
      <c r="G11" s="14">
        <v>0.28067271142178402</v>
      </c>
      <c r="H11" s="14">
        <v>0.22561160149443099</v>
      </c>
      <c r="I11" s="14">
        <v>0.229786081809987</v>
      </c>
      <c r="J11" s="14">
        <v>0.226180243765366</v>
      </c>
      <c r="K11" s="14">
        <v>0.21013546628270699</v>
      </c>
      <c r="L11" s="14">
        <v>0.208431447666692</v>
      </c>
      <c r="M11" s="14"/>
      <c r="N11" s="14">
        <v>0.191438396211599</v>
      </c>
      <c r="O11" s="14">
        <v>0.23735843929019701</v>
      </c>
      <c r="P11" s="14">
        <v>0.236946746254284</v>
      </c>
      <c r="Q11" s="14">
        <v>0.25163335763565298</v>
      </c>
      <c r="R11" s="14"/>
      <c r="S11" s="14">
        <v>0.24470456940233201</v>
      </c>
      <c r="T11" s="14">
        <v>0.23011578519536999</v>
      </c>
      <c r="U11" s="14">
        <v>0.20139895238255701</v>
      </c>
      <c r="V11" s="14">
        <v>0.21704195879694599</v>
      </c>
      <c r="W11" s="14">
        <v>0.225351460019418</v>
      </c>
      <c r="X11" s="14">
        <v>0.19874195106739101</v>
      </c>
      <c r="Y11" s="14">
        <v>0.26362430471607701</v>
      </c>
      <c r="Z11" s="14">
        <v>0.239951103292461</v>
      </c>
      <c r="AA11" s="14">
        <v>0.21032953919421099</v>
      </c>
      <c r="AB11" s="14">
        <v>0.242123472845579</v>
      </c>
      <c r="AC11" s="14">
        <v>0.247038091672065</v>
      </c>
      <c r="AD11" s="14">
        <v>0.25359615111051997</v>
      </c>
      <c r="AE11" s="14"/>
      <c r="AF11" s="14">
        <v>0.20967262462775199</v>
      </c>
      <c r="AG11" s="14">
        <v>0.24055896075300201</v>
      </c>
      <c r="AH11" s="14">
        <v>0.18369261429296199</v>
      </c>
      <c r="AI11" s="14"/>
      <c r="AJ11" s="14" t="s">
        <v>79</v>
      </c>
      <c r="AK11" s="14" t="s">
        <v>79</v>
      </c>
      <c r="AL11" s="14" t="s">
        <v>79</v>
      </c>
      <c r="AM11" s="14" t="s">
        <v>79</v>
      </c>
      <c r="AN11" s="14" t="s">
        <v>79</v>
      </c>
      <c r="AO11" s="14"/>
      <c r="AP11" s="14">
        <v>0.22405804541889501</v>
      </c>
      <c r="AQ11" s="14">
        <v>0.204923431946712</v>
      </c>
      <c r="AR11" s="14">
        <v>0.21886079680213999</v>
      </c>
      <c r="AS11" s="14"/>
      <c r="AT11" s="14">
        <v>0.25541918239341799</v>
      </c>
      <c r="AU11" s="14">
        <v>0.26623479185971299</v>
      </c>
      <c r="AV11" s="14">
        <v>0.175701444259032</v>
      </c>
      <c r="AW11" s="14">
        <v>0.20558992319448999</v>
      </c>
      <c r="AX11" s="14">
        <v>0.15098146796498399</v>
      </c>
    </row>
    <row r="12" spans="2:50" x14ac:dyDescent="0.25">
      <c r="B12" s="15" t="s">
        <v>68</v>
      </c>
      <c r="C12" s="14">
        <v>4.1753029314076401E-2</v>
      </c>
      <c r="D12" s="14">
        <v>4.3866599308913103E-2</v>
      </c>
      <c r="E12" s="14">
        <v>3.9815868559392703E-2</v>
      </c>
      <c r="F12" s="14"/>
      <c r="G12" s="14">
        <v>4.7938104169012903E-2</v>
      </c>
      <c r="H12" s="14">
        <v>1.7677203522663502E-2</v>
      </c>
      <c r="I12" s="14">
        <v>5.9325505904867501E-2</v>
      </c>
      <c r="J12" s="14">
        <v>4.2834193931935903E-2</v>
      </c>
      <c r="K12" s="14">
        <v>5.8409621473653903E-2</v>
      </c>
      <c r="L12" s="14">
        <v>3.2098559475316299E-2</v>
      </c>
      <c r="M12" s="14"/>
      <c r="N12" s="14">
        <v>3.3483781319222597E-2</v>
      </c>
      <c r="O12" s="14">
        <v>4.2931561848995901E-2</v>
      </c>
      <c r="P12" s="14">
        <v>4.8735890851641803E-2</v>
      </c>
      <c r="Q12" s="14">
        <v>4.3777850800418502E-2</v>
      </c>
      <c r="R12" s="14"/>
      <c r="S12" s="14">
        <v>4.3364150814951999E-2</v>
      </c>
      <c r="T12" s="14">
        <v>2.8040123807088299E-2</v>
      </c>
      <c r="U12" s="14">
        <v>3.66675680206342E-2</v>
      </c>
      <c r="V12" s="14">
        <v>2.4986049336545298E-2</v>
      </c>
      <c r="W12" s="14">
        <v>0</v>
      </c>
      <c r="X12" s="14">
        <v>5.4981230669126899E-2</v>
      </c>
      <c r="Y12" s="14">
        <v>7.1625027033813807E-2</v>
      </c>
      <c r="Z12" s="14">
        <v>2.8015061740586399E-2</v>
      </c>
      <c r="AA12" s="14">
        <v>3.0946101347058601E-2</v>
      </c>
      <c r="AB12" s="14">
        <v>7.1689303722429501E-2</v>
      </c>
      <c r="AC12" s="14">
        <v>8.8495342568827101E-2</v>
      </c>
      <c r="AD12" s="14">
        <v>0</v>
      </c>
      <c r="AE12" s="14"/>
      <c r="AF12" s="14">
        <v>6.4119682450586996E-2</v>
      </c>
      <c r="AG12" s="14">
        <v>2.2685294835532201E-2</v>
      </c>
      <c r="AH12" s="14">
        <v>2.2574166115306101E-2</v>
      </c>
      <c r="AI12" s="14"/>
      <c r="AJ12" s="14" t="s">
        <v>79</v>
      </c>
      <c r="AK12" s="14" t="s">
        <v>79</v>
      </c>
      <c r="AL12" s="14" t="s">
        <v>79</v>
      </c>
      <c r="AM12" s="14" t="s">
        <v>79</v>
      </c>
      <c r="AN12" s="14" t="s">
        <v>79</v>
      </c>
      <c r="AO12" s="14"/>
      <c r="AP12" s="14">
        <v>2.7023623603609801E-2</v>
      </c>
      <c r="AQ12" s="14">
        <v>3.4547540212401501E-2</v>
      </c>
      <c r="AR12" s="14">
        <v>8.3874899875508793E-2</v>
      </c>
      <c r="AS12" s="14"/>
      <c r="AT12" s="14">
        <v>4.58321902884316E-2</v>
      </c>
      <c r="AU12" s="14">
        <v>4.63155271213729E-2</v>
      </c>
      <c r="AV12" s="14">
        <v>5.0062380327004899E-2</v>
      </c>
      <c r="AW12" s="14">
        <v>1.53713298669707E-2</v>
      </c>
      <c r="AX12" s="14">
        <v>5.6813303088947498E-2</v>
      </c>
    </row>
    <row r="13" spans="2:50" x14ac:dyDescent="0.25">
      <c r="B13" s="15" t="s">
        <v>69</v>
      </c>
      <c r="C13" s="14">
        <v>9.8683473300571201E-3</v>
      </c>
      <c r="D13" s="14">
        <v>5.1839190124541804E-3</v>
      </c>
      <c r="E13" s="14">
        <v>1.4344261292441599E-2</v>
      </c>
      <c r="F13" s="14"/>
      <c r="G13" s="14">
        <v>1.13666862095408E-2</v>
      </c>
      <c r="H13" s="14">
        <v>0</v>
      </c>
      <c r="I13" s="14">
        <v>1.5015828322603401E-2</v>
      </c>
      <c r="J13" s="14">
        <v>1.6941229040115999E-2</v>
      </c>
      <c r="K13" s="14">
        <v>1.46040201713638E-2</v>
      </c>
      <c r="L13" s="14">
        <v>4.0796179133177997E-3</v>
      </c>
      <c r="M13" s="14"/>
      <c r="N13" s="14">
        <v>2.6297656202446001E-3</v>
      </c>
      <c r="O13" s="14">
        <v>1.35612411159743E-2</v>
      </c>
      <c r="P13" s="14">
        <v>8.6140397270288993E-3</v>
      </c>
      <c r="Q13" s="14">
        <v>1.6295168462829201E-2</v>
      </c>
      <c r="R13" s="14"/>
      <c r="S13" s="14">
        <v>5.4592880580364702E-3</v>
      </c>
      <c r="T13" s="14">
        <v>6.7218181582742002E-3</v>
      </c>
      <c r="U13" s="14">
        <v>1.9827286096698201E-2</v>
      </c>
      <c r="V13" s="14">
        <v>6.9073391438736797E-3</v>
      </c>
      <c r="W13" s="14">
        <v>2.0155458016461299E-2</v>
      </c>
      <c r="X13" s="14">
        <v>0</v>
      </c>
      <c r="Y13" s="14">
        <v>0</v>
      </c>
      <c r="Z13" s="14">
        <v>2.8015061740586399E-2</v>
      </c>
      <c r="AA13" s="14">
        <v>1.16386360831724E-2</v>
      </c>
      <c r="AB13" s="14">
        <v>1.21867519808608E-2</v>
      </c>
      <c r="AC13" s="14">
        <v>1.9396836268781099E-2</v>
      </c>
      <c r="AD13" s="14">
        <v>0</v>
      </c>
      <c r="AE13" s="14"/>
      <c r="AF13" s="14">
        <v>9.1078855759535692E-3</v>
      </c>
      <c r="AG13" s="14">
        <v>9.9840875303653705E-3</v>
      </c>
      <c r="AH13" s="14">
        <v>1.94774943058664E-2</v>
      </c>
      <c r="AI13" s="14"/>
      <c r="AJ13" s="14" t="s">
        <v>79</v>
      </c>
      <c r="AK13" s="14" t="s">
        <v>79</v>
      </c>
      <c r="AL13" s="14" t="s">
        <v>79</v>
      </c>
      <c r="AM13" s="14" t="s">
        <v>79</v>
      </c>
      <c r="AN13" s="14" t="s">
        <v>79</v>
      </c>
      <c r="AO13" s="14"/>
      <c r="AP13" s="14">
        <v>0</v>
      </c>
      <c r="AQ13" s="14">
        <v>1.5042852429094301E-2</v>
      </c>
      <c r="AR13" s="14">
        <v>0</v>
      </c>
      <c r="AS13" s="14"/>
      <c r="AT13" s="14">
        <v>9.6808533389886996E-3</v>
      </c>
      <c r="AU13" s="14">
        <v>1.4187716372852601E-2</v>
      </c>
      <c r="AV13" s="14">
        <v>6.5779198880803399E-3</v>
      </c>
      <c r="AW13" s="14">
        <v>0</v>
      </c>
      <c r="AX13" s="14">
        <v>0</v>
      </c>
    </row>
    <row r="14" spans="2:50" x14ac:dyDescent="0.25">
      <c r="B14" s="15" t="s">
        <v>70</v>
      </c>
      <c r="C14" s="14">
        <v>0.10529073733154599</v>
      </c>
      <c r="D14" s="14">
        <v>7.5928613954726498E-2</v>
      </c>
      <c r="E14" s="14">
        <v>0.13342328123902</v>
      </c>
      <c r="F14" s="14"/>
      <c r="G14" s="14">
        <v>8.2809498580372801E-2</v>
      </c>
      <c r="H14" s="14">
        <v>0.13515438475524499</v>
      </c>
      <c r="I14" s="14">
        <v>0.104773740757405</v>
      </c>
      <c r="J14" s="14">
        <v>0.100533173365686</v>
      </c>
      <c r="K14" s="14">
        <v>8.1513650818271E-2</v>
      </c>
      <c r="L14" s="14">
        <v>0.118284794715316</v>
      </c>
      <c r="M14" s="14"/>
      <c r="N14" s="14">
        <v>7.6716403329676705E-2</v>
      </c>
      <c r="O14" s="14">
        <v>5.7195858739906999E-2</v>
      </c>
      <c r="P14" s="14">
        <v>0.138417423138534</v>
      </c>
      <c r="Q14" s="14">
        <v>0.156989530135139</v>
      </c>
      <c r="R14" s="14"/>
      <c r="S14" s="14">
        <v>7.9179063195177396E-2</v>
      </c>
      <c r="T14" s="14">
        <v>0.13977597687117899</v>
      </c>
      <c r="U14" s="14">
        <v>0.17271159467311101</v>
      </c>
      <c r="V14" s="14">
        <v>9.5425238419216393E-2</v>
      </c>
      <c r="W14" s="14">
        <v>0.102264935701059</v>
      </c>
      <c r="X14" s="14">
        <v>0.137684960572071</v>
      </c>
      <c r="Y14" s="14">
        <v>8.79414623853087E-2</v>
      </c>
      <c r="Z14" s="14">
        <v>0.179122161141163</v>
      </c>
      <c r="AA14" s="14">
        <v>6.7820795712396006E-2</v>
      </c>
      <c r="AB14" s="14">
        <v>8.5184357466088795E-2</v>
      </c>
      <c r="AC14" s="14">
        <v>6.2423902149263903E-2</v>
      </c>
      <c r="AD14" s="14">
        <v>0</v>
      </c>
      <c r="AE14" s="14"/>
      <c r="AF14" s="14">
        <v>8.46068618921548E-2</v>
      </c>
      <c r="AG14" s="14">
        <v>0.108381106131995</v>
      </c>
      <c r="AH14" s="14">
        <v>0.152230466410257</v>
      </c>
      <c r="AI14" s="14"/>
      <c r="AJ14" s="14" t="s">
        <v>79</v>
      </c>
      <c r="AK14" s="14" t="s">
        <v>79</v>
      </c>
      <c r="AL14" s="14" t="s">
        <v>79</v>
      </c>
      <c r="AM14" s="14" t="s">
        <v>79</v>
      </c>
      <c r="AN14" s="14" t="s">
        <v>79</v>
      </c>
      <c r="AO14" s="14"/>
      <c r="AP14" s="14">
        <v>4.16890986072068E-2</v>
      </c>
      <c r="AQ14" s="14">
        <v>0.109608809322003</v>
      </c>
      <c r="AR14" s="14">
        <v>3.7038588907043701E-2</v>
      </c>
      <c r="AS14" s="14"/>
      <c r="AT14" s="14">
        <v>0.116774328344559</v>
      </c>
      <c r="AU14" s="14">
        <v>0.117303691839885</v>
      </c>
      <c r="AV14" s="14">
        <v>7.1143848336437804E-2</v>
      </c>
      <c r="AW14" s="14">
        <v>6.7276646824988295E-2</v>
      </c>
      <c r="AX14" s="14">
        <v>0.10077664784717701</v>
      </c>
    </row>
    <row r="15" spans="2:50" x14ac:dyDescent="0.25">
      <c r="B15" s="15" t="s">
        <v>71</v>
      </c>
      <c r="C15" s="18">
        <v>0.61393665811393705</v>
      </c>
      <c r="D15" s="18">
        <v>0.65596261947727197</v>
      </c>
      <c r="E15" s="18">
        <v>0.57325122336156498</v>
      </c>
      <c r="F15" s="18"/>
      <c r="G15" s="18">
        <v>0.57721299961928996</v>
      </c>
      <c r="H15" s="18">
        <v>0.62155681022765996</v>
      </c>
      <c r="I15" s="18">
        <v>0.59109884320513695</v>
      </c>
      <c r="J15" s="18">
        <v>0.61351115989689697</v>
      </c>
      <c r="K15" s="18">
        <v>0.63533724125400404</v>
      </c>
      <c r="L15" s="18">
        <v>0.63710558022935704</v>
      </c>
      <c r="M15" s="18"/>
      <c r="N15" s="18">
        <v>0.69573165351925703</v>
      </c>
      <c r="O15" s="18">
        <v>0.64895289900492603</v>
      </c>
      <c r="P15" s="18">
        <v>0.56728590002851098</v>
      </c>
      <c r="Q15" s="18">
        <v>0.53130409296596004</v>
      </c>
      <c r="R15" s="18"/>
      <c r="S15" s="18">
        <v>0.62729292852950203</v>
      </c>
      <c r="T15" s="18">
        <v>0.59534629596808897</v>
      </c>
      <c r="U15" s="18">
        <v>0.56939459882700005</v>
      </c>
      <c r="V15" s="18">
        <v>0.65563941430341899</v>
      </c>
      <c r="W15" s="18">
        <v>0.65222814626306203</v>
      </c>
      <c r="X15" s="18">
        <v>0.608591857691411</v>
      </c>
      <c r="Y15" s="18">
        <v>0.576809205864801</v>
      </c>
      <c r="Z15" s="18">
        <v>0.524896612085204</v>
      </c>
      <c r="AA15" s="18">
        <v>0.67926492766316204</v>
      </c>
      <c r="AB15" s="18">
        <v>0.58881611398504197</v>
      </c>
      <c r="AC15" s="18">
        <v>0.58264582734106296</v>
      </c>
      <c r="AD15" s="18">
        <v>0.74640384888947997</v>
      </c>
      <c r="AE15" s="18"/>
      <c r="AF15" s="18">
        <v>0.63249294545355295</v>
      </c>
      <c r="AG15" s="18">
        <v>0.61839055074910598</v>
      </c>
      <c r="AH15" s="18">
        <v>0.622025258875609</v>
      </c>
      <c r="AI15" s="18"/>
      <c r="AJ15" s="18" t="s">
        <v>79</v>
      </c>
      <c r="AK15" s="18" t="s">
        <v>79</v>
      </c>
      <c r="AL15" s="18" t="s">
        <v>79</v>
      </c>
      <c r="AM15" s="18" t="s">
        <v>79</v>
      </c>
      <c r="AN15" s="18" t="s">
        <v>79</v>
      </c>
      <c r="AO15" s="18"/>
      <c r="AP15" s="18">
        <v>0.70722923237028801</v>
      </c>
      <c r="AQ15" s="18">
        <v>0.63587736608978995</v>
      </c>
      <c r="AR15" s="18">
        <v>0.66022571441530697</v>
      </c>
      <c r="AS15" s="18"/>
      <c r="AT15" s="18">
        <v>0.57229344563460305</v>
      </c>
      <c r="AU15" s="18">
        <v>0.55595827280617605</v>
      </c>
      <c r="AV15" s="18">
        <v>0.69651440718944502</v>
      </c>
      <c r="AW15" s="18">
        <v>0.71176210011355101</v>
      </c>
      <c r="AX15" s="18">
        <v>0.69142858109889205</v>
      </c>
    </row>
    <row r="16" spans="2:50" x14ac:dyDescent="0.25">
      <c r="B16" s="15" t="s">
        <v>72</v>
      </c>
      <c r="C16" s="18">
        <v>5.16213766441335E-2</v>
      </c>
      <c r="D16" s="18">
        <v>4.9050518321367302E-2</v>
      </c>
      <c r="E16" s="18">
        <v>5.4160129851834299E-2</v>
      </c>
      <c r="F16" s="18"/>
      <c r="G16" s="18">
        <v>5.9304790378553698E-2</v>
      </c>
      <c r="H16" s="18">
        <v>1.7677203522663502E-2</v>
      </c>
      <c r="I16" s="18">
        <v>7.4341334227470801E-2</v>
      </c>
      <c r="J16" s="18">
        <v>5.9775422972051899E-2</v>
      </c>
      <c r="K16" s="18">
        <v>7.3013641645017793E-2</v>
      </c>
      <c r="L16" s="18">
        <v>3.6178177388634103E-2</v>
      </c>
      <c r="M16" s="18"/>
      <c r="N16" s="18">
        <v>3.6113546939467202E-2</v>
      </c>
      <c r="O16" s="18">
        <v>5.6492802964970203E-2</v>
      </c>
      <c r="P16" s="18">
        <v>5.7349930578670702E-2</v>
      </c>
      <c r="Q16" s="18">
        <v>6.00730192632477E-2</v>
      </c>
      <c r="R16" s="18"/>
      <c r="S16" s="18">
        <v>4.8823438872988498E-2</v>
      </c>
      <c r="T16" s="18">
        <v>3.4761941965362503E-2</v>
      </c>
      <c r="U16" s="18">
        <v>5.6494854117332398E-2</v>
      </c>
      <c r="V16" s="18">
        <v>3.1893388480418998E-2</v>
      </c>
      <c r="W16" s="18">
        <v>2.0155458016461299E-2</v>
      </c>
      <c r="X16" s="18">
        <v>5.4981230669126899E-2</v>
      </c>
      <c r="Y16" s="18">
        <v>7.1625027033813807E-2</v>
      </c>
      <c r="Z16" s="18">
        <v>5.6030123481172797E-2</v>
      </c>
      <c r="AA16" s="18">
        <v>4.2584737430231001E-2</v>
      </c>
      <c r="AB16" s="18">
        <v>8.3876055703290306E-2</v>
      </c>
      <c r="AC16" s="18">
        <v>0.107892178837608</v>
      </c>
      <c r="AD16" s="18">
        <v>0</v>
      </c>
      <c r="AE16" s="18"/>
      <c r="AF16" s="18">
        <v>7.3227568026540596E-2</v>
      </c>
      <c r="AG16" s="18">
        <v>3.2669382365897497E-2</v>
      </c>
      <c r="AH16" s="18">
        <v>4.2051660421172497E-2</v>
      </c>
      <c r="AI16" s="18"/>
      <c r="AJ16" s="18" t="s">
        <v>79</v>
      </c>
      <c r="AK16" s="18" t="s">
        <v>79</v>
      </c>
      <c r="AL16" s="18" t="s">
        <v>79</v>
      </c>
      <c r="AM16" s="18" t="s">
        <v>79</v>
      </c>
      <c r="AN16" s="18" t="s">
        <v>79</v>
      </c>
      <c r="AO16" s="18"/>
      <c r="AP16" s="18">
        <v>2.7023623603609801E-2</v>
      </c>
      <c r="AQ16" s="18">
        <v>4.9590392641495798E-2</v>
      </c>
      <c r="AR16" s="18">
        <v>8.3874899875508793E-2</v>
      </c>
      <c r="AS16" s="18"/>
      <c r="AT16" s="18">
        <v>5.5513043627420301E-2</v>
      </c>
      <c r="AU16" s="18">
        <v>6.0503243494225499E-2</v>
      </c>
      <c r="AV16" s="18">
        <v>5.6640300215085197E-2</v>
      </c>
      <c r="AW16" s="18">
        <v>1.53713298669707E-2</v>
      </c>
      <c r="AX16" s="18">
        <v>5.6813303088947498E-2</v>
      </c>
    </row>
    <row r="17" spans="2:50" x14ac:dyDescent="0.25">
      <c r="B17" s="15" t="s">
        <v>73</v>
      </c>
      <c r="C17" s="19">
        <v>0.56231528146980403</v>
      </c>
      <c r="D17" s="19">
        <v>0.60691210115590499</v>
      </c>
      <c r="E17" s="19">
        <v>0.51909109350973104</v>
      </c>
      <c r="F17" s="19"/>
      <c r="G17" s="19">
        <v>0.51790820924073599</v>
      </c>
      <c r="H17" s="19">
        <v>0.60387960670499596</v>
      </c>
      <c r="I17" s="19">
        <v>0.51675750897766703</v>
      </c>
      <c r="J17" s="19">
        <v>0.55373573692484501</v>
      </c>
      <c r="K17" s="19">
        <v>0.56232359960898604</v>
      </c>
      <c r="L17" s="19">
        <v>0.60092740284072299</v>
      </c>
      <c r="M17" s="19"/>
      <c r="N17" s="19">
        <v>0.65961810657979003</v>
      </c>
      <c r="O17" s="19">
        <v>0.59246009603995597</v>
      </c>
      <c r="P17" s="19">
        <v>0.50993596944983999</v>
      </c>
      <c r="Q17" s="19">
        <v>0.471231073702712</v>
      </c>
      <c r="R17" s="19"/>
      <c r="S17" s="19">
        <v>0.57846948965651301</v>
      </c>
      <c r="T17" s="19">
        <v>0.56058435400272599</v>
      </c>
      <c r="U17" s="19">
        <v>0.51289974470966804</v>
      </c>
      <c r="V17" s="19">
        <v>0.62374602582299998</v>
      </c>
      <c r="W17" s="19">
        <v>0.63207268824660101</v>
      </c>
      <c r="X17" s="19">
        <v>0.55361062702228403</v>
      </c>
      <c r="Y17" s="19">
        <v>0.50518417883098699</v>
      </c>
      <c r="Z17" s="19">
        <v>0.46886648860403102</v>
      </c>
      <c r="AA17" s="19">
        <v>0.63668019023293099</v>
      </c>
      <c r="AB17" s="19">
        <v>0.50494005828175204</v>
      </c>
      <c r="AC17" s="19">
        <v>0.47475364850345497</v>
      </c>
      <c r="AD17" s="19">
        <v>0.74640384888947997</v>
      </c>
      <c r="AE17" s="19"/>
      <c r="AF17" s="19">
        <v>0.55926537742701199</v>
      </c>
      <c r="AG17" s="19">
        <v>0.58572116838320798</v>
      </c>
      <c r="AH17" s="19">
        <v>0.57997359845443597</v>
      </c>
      <c r="AI17" s="19"/>
      <c r="AJ17" s="19" t="s">
        <v>79</v>
      </c>
      <c r="AK17" s="19" t="s">
        <v>79</v>
      </c>
      <c r="AL17" s="19" t="s">
        <v>79</v>
      </c>
      <c r="AM17" s="19" t="s">
        <v>79</v>
      </c>
      <c r="AN17" s="19" t="s">
        <v>79</v>
      </c>
      <c r="AO17" s="19"/>
      <c r="AP17" s="19">
        <v>0.68020560876667802</v>
      </c>
      <c r="AQ17" s="19">
        <v>0.58628697344829395</v>
      </c>
      <c r="AR17" s="19">
        <v>0.57635081453979897</v>
      </c>
      <c r="AS17" s="19"/>
      <c r="AT17" s="19">
        <v>0.516780402007182</v>
      </c>
      <c r="AU17" s="19">
        <v>0.49545502931195101</v>
      </c>
      <c r="AV17" s="19">
        <v>0.63987410697435998</v>
      </c>
      <c r="AW17" s="19">
        <v>0.69639077024658003</v>
      </c>
      <c r="AX17" s="19">
        <v>0.63461527800994399</v>
      </c>
    </row>
    <row r="18" spans="2:50" x14ac:dyDescent="0.25">
      <c r="B18" s="28" t="s">
        <v>542</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F22"/>
  <sheetViews>
    <sheetView showGridLines="0" topLeftCell="A8" workbookViewId="0">
      <pane xSplit="2" topLeftCell="C1" activePane="topRight" state="frozen"/>
      <selection pane="topRight" activeCell="B16" sqref="B16"/>
    </sheetView>
  </sheetViews>
  <sheetFormatPr defaultColWidth="10.85546875" defaultRowHeight="15" x14ac:dyDescent="0.25"/>
  <cols>
    <col min="2" max="2" width="25.7109375" customWidth="1"/>
    <col min="3" max="6" width="20.7109375" customWidth="1"/>
  </cols>
  <sheetData>
    <row r="2" spans="2:6" ht="39.950000000000003" customHeight="1" x14ac:dyDescent="0.25">
      <c r="D2" s="34" t="s">
        <v>74</v>
      </c>
      <c r="E2" s="30"/>
      <c r="F2" s="30"/>
    </row>
    <row r="6" spans="2:6" ht="50.1" customHeight="1" x14ac:dyDescent="0.25">
      <c r="B6" s="17" t="s">
        <v>14</v>
      </c>
      <c r="C6" s="17" t="s">
        <v>425</v>
      </c>
      <c r="D6" s="17" t="s">
        <v>426</v>
      </c>
      <c r="E6" s="17" t="s">
        <v>427</v>
      </c>
    </row>
    <row r="7" spans="2:6" x14ac:dyDescent="0.25">
      <c r="B7" s="15" t="s">
        <v>65</v>
      </c>
      <c r="C7" s="14">
        <v>0.193717111188348</v>
      </c>
      <c r="D7" s="14">
        <v>0.121854127755326</v>
      </c>
      <c r="E7" s="14">
        <v>0.119165852817872</v>
      </c>
    </row>
    <row r="8" spans="2:6" x14ac:dyDescent="0.25">
      <c r="B8" s="15" t="s">
        <v>66</v>
      </c>
      <c r="C8" s="14">
        <v>0.42526278387196198</v>
      </c>
      <c r="D8" s="14">
        <v>0.36964052681432402</v>
      </c>
      <c r="E8" s="14">
        <v>0.4043225718815</v>
      </c>
    </row>
    <row r="9" spans="2:6" x14ac:dyDescent="0.25">
      <c r="B9" s="15" t="s">
        <v>67</v>
      </c>
      <c r="C9" s="14">
        <v>0.190024949127161</v>
      </c>
      <c r="D9" s="14">
        <v>0.266819099303369</v>
      </c>
      <c r="E9" s="14">
        <v>0.24004918949113399</v>
      </c>
    </row>
    <row r="10" spans="2:6" x14ac:dyDescent="0.25">
      <c r="B10" s="15" t="s">
        <v>68</v>
      </c>
      <c r="C10" s="14">
        <v>8.1524939053015805E-2</v>
      </c>
      <c r="D10" s="14">
        <v>0.105611205213737</v>
      </c>
      <c r="E10" s="14">
        <v>0.10190476686305699</v>
      </c>
    </row>
    <row r="11" spans="2:6" x14ac:dyDescent="0.25">
      <c r="B11" s="15" t="s">
        <v>69</v>
      </c>
      <c r="C11" s="14">
        <v>2.24445864863843E-2</v>
      </c>
      <c r="D11" s="14">
        <v>2.26046687053684E-2</v>
      </c>
      <c r="E11" s="14">
        <v>3.17594686341598E-2</v>
      </c>
    </row>
    <row r="12" spans="2:6" x14ac:dyDescent="0.25">
      <c r="B12" s="15" t="s">
        <v>70</v>
      </c>
      <c r="C12" s="14">
        <v>8.7025630273128707E-2</v>
      </c>
      <c r="D12" s="14">
        <v>0.11347037220787499</v>
      </c>
      <c r="E12" s="14">
        <v>0.102798150312277</v>
      </c>
    </row>
    <row r="13" spans="2:6" x14ac:dyDescent="0.25">
      <c r="B13" s="20" t="s">
        <v>71</v>
      </c>
      <c r="C13" s="18">
        <v>0.61897989506031004</v>
      </c>
      <c r="D13" s="18">
        <v>0.49149465456965102</v>
      </c>
      <c r="E13" s="18">
        <v>0.52348842469937196</v>
      </c>
    </row>
    <row r="14" spans="2:6" x14ac:dyDescent="0.25">
      <c r="B14" s="20" t="s">
        <v>72</v>
      </c>
      <c r="C14" s="18">
        <v>0.1039695255394</v>
      </c>
      <c r="D14" s="18">
        <v>0.12821587391910599</v>
      </c>
      <c r="E14" s="18">
        <v>0.13366423549721701</v>
      </c>
    </row>
    <row r="15" spans="2:6" x14ac:dyDescent="0.25">
      <c r="B15" s="20" t="s">
        <v>73</v>
      </c>
      <c r="C15" s="19">
        <v>0.51501036952090995</v>
      </c>
      <c r="D15" s="19">
        <v>0.36327878065054497</v>
      </c>
      <c r="E15" s="19">
        <v>0.389824189202155</v>
      </c>
    </row>
    <row r="16" spans="2:6" x14ac:dyDescent="0.25">
      <c r="B16" s="28" t="s">
        <v>543</v>
      </c>
      <c r="C16" s="16"/>
      <c r="D16" s="16"/>
      <c r="E16" s="16"/>
    </row>
    <row r="17" spans="2:2" x14ac:dyDescent="0.25">
      <c r="B17" t="s">
        <v>75</v>
      </c>
    </row>
    <row r="18" spans="2:2" x14ac:dyDescent="0.25">
      <c r="B18" t="s">
        <v>76</v>
      </c>
    </row>
    <row r="22" spans="2:2" x14ac:dyDescent="0.2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X20"/>
  <sheetViews>
    <sheetView showGridLines="0" topLeftCell="A6" workbookViewId="0">
      <pane xSplit="2" topLeftCell="C1" activePane="topRight" state="frozen"/>
      <selection pane="topRight" activeCell="B17" sqref="B17"/>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113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701</v>
      </c>
      <c r="D7" s="10">
        <v>350</v>
      </c>
      <c r="E7" s="10">
        <v>347</v>
      </c>
      <c r="F7" s="10"/>
      <c r="G7" s="10">
        <v>80</v>
      </c>
      <c r="H7" s="10">
        <v>137</v>
      </c>
      <c r="I7" s="10">
        <v>96</v>
      </c>
      <c r="J7" s="10">
        <v>121</v>
      </c>
      <c r="K7" s="10">
        <v>119</v>
      </c>
      <c r="L7" s="10">
        <v>148</v>
      </c>
      <c r="M7" s="10"/>
      <c r="N7" s="10">
        <v>237</v>
      </c>
      <c r="O7" s="10">
        <v>185</v>
      </c>
      <c r="P7" s="10">
        <v>134</v>
      </c>
      <c r="Q7" s="10">
        <v>143</v>
      </c>
      <c r="R7" s="10"/>
      <c r="S7" s="10">
        <v>89</v>
      </c>
      <c r="T7" s="10">
        <v>102</v>
      </c>
      <c r="U7" s="10">
        <v>61</v>
      </c>
      <c r="V7" s="10">
        <v>59</v>
      </c>
      <c r="W7" s="10">
        <v>59</v>
      </c>
      <c r="X7" s="10">
        <v>48</v>
      </c>
      <c r="Y7" s="10">
        <v>65</v>
      </c>
      <c r="Z7" s="10">
        <v>34</v>
      </c>
      <c r="AA7" s="10">
        <v>84</v>
      </c>
      <c r="AB7" s="10">
        <v>64</v>
      </c>
      <c r="AC7" s="10">
        <v>26</v>
      </c>
      <c r="AD7" s="10">
        <v>10</v>
      </c>
      <c r="AE7" s="10"/>
      <c r="AF7" s="10">
        <v>265</v>
      </c>
      <c r="AG7" s="10">
        <v>311</v>
      </c>
      <c r="AH7" s="10">
        <v>65</v>
      </c>
      <c r="AI7" s="10"/>
      <c r="AJ7" s="10" t="s">
        <v>78</v>
      </c>
      <c r="AK7" s="10" t="s">
        <v>78</v>
      </c>
      <c r="AL7" s="10" t="s">
        <v>78</v>
      </c>
      <c r="AM7" s="10" t="s">
        <v>78</v>
      </c>
      <c r="AN7" s="10" t="s">
        <v>78</v>
      </c>
      <c r="AO7" s="10"/>
      <c r="AP7" s="10">
        <v>166</v>
      </c>
      <c r="AQ7" s="10">
        <v>260</v>
      </c>
      <c r="AR7" s="10">
        <v>55</v>
      </c>
      <c r="AS7" s="10"/>
      <c r="AT7" s="10">
        <v>160</v>
      </c>
      <c r="AU7" s="10">
        <v>163</v>
      </c>
      <c r="AV7" s="10">
        <v>211</v>
      </c>
      <c r="AW7" s="10">
        <v>71</v>
      </c>
      <c r="AX7" s="10">
        <v>15</v>
      </c>
    </row>
    <row r="8" spans="2:50" ht="30" customHeight="1" x14ac:dyDescent="0.25">
      <c r="B8" s="11" t="s">
        <v>19</v>
      </c>
      <c r="C8" s="11">
        <v>698</v>
      </c>
      <c r="D8" s="11">
        <v>359</v>
      </c>
      <c r="E8" s="11">
        <v>335</v>
      </c>
      <c r="F8" s="11"/>
      <c r="G8" s="11">
        <v>94</v>
      </c>
      <c r="H8" s="11">
        <v>132</v>
      </c>
      <c r="I8" s="11">
        <v>122</v>
      </c>
      <c r="J8" s="11">
        <v>126</v>
      </c>
      <c r="K8" s="11">
        <v>95</v>
      </c>
      <c r="L8" s="11">
        <v>129</v>
      </c>
      <c r="M8" s="11"/>
      <c r="N8" s="11">
        <v>222</v>
      </c>
      <c r="O8" s="11">
        <v>174</v>
      </c>
      <c r="P8" s="11">
        <v>147</v>
      </c>
      <c r="Q8" s="11">
        <v>153</v>
      </c>
      <c r="R8" s="11"/>
      <c r="S8" s="11">
        <v>89</v>
      </c>
      <c r="T8" s="11">
        <v>91</v>
      </c>
      <c r="U8" s="11">
        <v>59</v>
      </c>
      <c r="V8" s="11">
        <v>53</v>
      </c>
      <c r="W8" s="11">
        <v>55</v>
      </c>
      <c r="X8" s="11">
        <v>61</v>
      </c>
      <c r="Y8" s="11">
        <v>60</v>
      </c>
      <c r="Z8" s="11">
        <v>35</v>
      </c>
      <c r="AA8" s="11">
        <v>77</v>
      </c>
      <c r="AB8" s="11">
        <v>67</v>
      </c>
      <c r="AC8" s="11">
        <v>32</v>
      </c>
      <c r="AD8" s="11">
        <v>17</v>
      </c>
      <c r="AE8" s="11"/>
      <c r="AF8" s="11">
        <v>255</v>
      </c>
      <c r="AG8" s="11">
        <v>305</v>
      </c>
      <c r="AH8" s="11">
        <v>69</v>
      </c>
      <c r="AI8" s="11"/>
      <c r="AJ8" s="11" t="s">
        <v>78</v>
      </c>
      <c r="AK8" s="11" t="s">
        <v>78</v>
      </c>
      <c r="AL8" s="11" t="s">
        <v>78</v>
      </c>
      <c r="AM8" s="11" t="s">
        <v>78</v>
      </c>
      <c r="AN8" s="11" t="s">
        <v>78</v>
      </c>
      <c r="AO8" s="11"/>
      <c r="AP8" s="11">
        <v>157</v>
      </c>
      <c r="AQ8" s="11">
        <v>264</v>
      </c>
      <c r="AR8" s="11">
        <v>54</v>
      </c>
      <c r="AS8" s="11"/>
      <c r="AT8" s="11">
        <v>161</v>
      </c>
      <c r="AU8" s="11">
        <v>165</v>
      </c>
      <c r="AV8" s="11">
        <v>212</v>
      </c>
      <c r="AW8" s="11">
        <v>70</v>
      </c>
      <c r="AX8" s="11">
        <v>13</v>
      </c>
    </row>
    <row r="9" spans="2:50" x14ac:dyDescent="0.25">
      <c r="B9" s="15" t="s">
        <v>107</v>
      </c>
      <c r="C9" s="14">
        <v>0.48694606000379598</v>
      </c>
      <c r="D9" s="14">
        <v>0.52215729698993396</v>
      </c>
      <c r="E9" s="14">
        <v>0.451358684753916</v>
      </c>
      <c r="F9" s="14"/>
      <c r="G9" s="14">
        <v>0.32419861263250899</v>
      </c>
      <c r="H9" s="14">
        <v>0.44681872412647899</v>
      </c>
      <c r="I9" s="14">
        <v>0.45876505503808102</v>
      </c>
      <c r="J9" s="14">
        <v>0.51933089286288903</v>
      </c>
      <c r="K9" s="14">
        <v>0.52306762012874997</v>
      </c>
      <c r="L9" s="14">
        <v>0.61515711038930998</v>
      </c>
      <c r="M9" s="14"/>
      <c r="N9" s="14">
        <v>0.44648871749900898</v>
      </c>
      <c r="O9" s="14">
        <v>0.516840373406384</v>
      </c>
      <c r="P9" s="14">
        <v>0.47936251721830703</v>
      </c>
      <c r="Q9" s="14">
        <v>0.51310111138178705</v>
      </c>
      <c r="R9" s="14"/>
      <c r="S9" s="14">
        <v>0.44958564686271402</v>
      </c>
      <c r="T9" s="14">
        <v>0.47120703896430699</v>
      </c>
      <c r="U9" s="14">
        <v>0.49814942420968999</v>
      </c>
      <c r="V9" s="14">
        <v>0.39199805646036401</v>
      </c>
      <c r="W9" s="14">
        <v>0.462577387356919</v>
      </c>
      <c r="X9" s="14">
        <v>0.43942111199251199</v>
      </c>
      <c r="Y9" s="14">
        <v>0.58712201183054302</v>
      </c>
      <c r="Z9" s="14">
        <v>0.42902272240140599</v>
      </c>
      <c r="AA9" s="14">
        <v>0.50228715131589696</v>
      </c>
      <c r="AB9" s="14">
        <v>0.56591088992632799</v>
      </c>
      <c r="AC9" s="14">
        <v>0.53586805034969998</v>
      </c>
      <c r="AD9" s="14">
        <v>0.55914266564819304</v>
      </c>
      <c r="AE9" s="14"/>
      <c r="AF9" s="14">
        <v>0.57922120709789704</v>
      </c>
      <c r="AG9" s="14">
        <v>0.45213907562295602</v>
      </c>
      <c r="AH9" s="14">
        <v>0.42717489018001897</v>
      </c>
      <c r="AI9" s="14"/>
      <c r="AJ9" s="14" t="s">
        <v>79</v>
      </c>
      <c r="AK9" s="14" t="s">
        <v>79</v>
      </c>
      <c r="AL9" s="14" t="s">
        <v>79</v>
      </c>
      <c r="AM9" s="14" t="s">
        <v>79</v>
      </c>
      <c r="AN9" s="14" t="s">
        <v>79</v>
      </c>
      <c r="AO9" s="14"/>
      <c r="AP9" s="14">
        <v>0.55290914799193802</v>
      </c>
      <c r="AQ9" s="14">
        <v>0.46161459672556598</v>
      </c>
      <c r="AR9" s="14">
        <v>0.45140489764589498</v>
      </c>
      <c r="AS9" s="14"/>
      <c r="AT9" s="14">
        <v>0.54341084338887002</v>
      </c>
      <c r="AU9" s="14">
        <v>0.50019304651067198</v>
      </c>
      <c r="AV9" s="14">
        <v>0.44427261751066799</v>
      </c>
      <c r="AW9" s="14">
        <v>0.44777630651406097</v>
      </c>
      <c r="AX9" s="14">
        <v>0.39563015268607299</v>
      </c>
    </row>
    <row r="10" spans="2:50" ht="30" x14ac:dyDescent="0.25">
      <c r="B10" s="15" t="s">
        <v>110</v>
      </c>
      <c r="C10" s="14">
        <v>0.24352052115727399</v>
      </c>
      <c r="D10" s="14">
        <v>0.27431854713093901</v>
      </c>
      <c r="E10" s="14">
        <v>0.21296210312105099</v>
      </c>
      <c r="F10" s="14"/>
      <c r="G10" s="14">
        <v>0.19146181176316501</v>
      </c>
      <c r="H10" s="14">
        <v>0.24895562955954501</v>
      </c>
      <c r="I10" s="14">
        <v>0.30519160517233301</v>
      </c>
      <c r="J10" s="14">
        <v>0.286330996149328</v>
      </c>
      <c r="K10" s="14">
        <v>0.18920625601932001</v>
      </c>
      <c r="L10" s="14">
        <v>0.215822923032366</v>
      </c>
      <c r="M10" s="14"/>
      <c r="N10" s="14">
        <v>0.25094072924456001</v>
      </c>
      <c r="O10" s="14">
        <v>0.24253063695565999</v>
      </c>
      <c r="P10" s="14">
        <v>0.25242744441471898</v>
      </c>
      <c r="Q10" s="14">
        <v>0.223143077370934</v>
      </c>
      <c r="R10" s="14"/>
      <c r="S10" s="14">
        <v>0.28546530695551903</v>
      </c>
      <c r="T10" s="14">
        <v>0.17956784377558599</v>
      </c>
      <c r="U10" s="14">
        <v>0.19603521103649299</v>
      </c>
      <c r="V10" s="14">
        <v>0.24443298953242401</v>
      </c>
      <c r="W10" s="14">
        <v>0.27645332168150799</v>
      </c>
      <c r="X10" s="14">
        <v>0.29563844230629899</v>
      </c>
      <c r="Y10" s="14">
        <v>0.23846315485164099</v>
      </c>
      <c r="Z10" s="14">
        <v>0.31932054691828599</v>
      </c>
      <c r="AA10" s="14">
        <v>0.32915382546139899</v>
      </c>
      <c r="AB10" s="14">
        <v>0.14194371476231801</v>
      </c>
      <c r="AC10" s="14">
        <v>0.30477941022731903</v>
      </c>
      <c r="AD10" s="14">
        <v>0</v>
      </c>
      <c r="AE10" s="14"/>
      <c r="AF10" s="14">
        <v>0.25212230603757901</v>
      </c>
      <c r="AG10" s="14">
        <v>0.260790604434185</v>
      </c>
      <c r="AH10" s="14">
        <v>0.226357524733939</v>
      </c>
      <c r="AI10" s="14"/>
      <c r="AJ10" s="14" t="s">
        <v>79</v>
      </c>
      <c r="AK10" s="14" t="s">
        <v>79</v>
      </c>
      <c r="AL10" s="14" t="s">
        <v>79</v>
      </c>
      <c r="AM10" s="14" t="s">
        <v>79</v>
      </c>
      <c r="AN10" s="14" t="s">
        <v>79</v>
      </c>
      <c r="AO10" s="14"/>
      <c r="AP10" s="14">
        <v>0.28809219340182501</v>
      </c>
      <c r="AQ10" s="14">
        <v>0.26003185354387298</v>
      </c>
      <c r="AR10" s="14">
        <v>0.199866512052669</v>
      </c>
      <c r="AS10" s="14"/>
      <c r="AT10" s="14">
        <v>0.23801108743532401</v>
      </c>
      <c r="AU10" s="14">
        <v>0.206871409378794</v>
      </c>
      <c r="AV10" s="14">
        <v>0.26403088906122202</v>
      </c>
      <c r="AW10" s="14">
        <v>0.231342494350358</v>
      </c>
      <c r="AX10" s="14">
        <v>0.45536927577083502</v>
      </c>
    </row>
    <row r="11" spans="2:50" x14ac:dyDescent="0.25">
      <c r="B11" s="15" t="s">
        <v>108</v>
      </c>
      <c r="C11" s="14">
        <v>0.18855925717927699</v>
      </c>
      <c r="D11" s="14">
        <v>0.20028477608391701</v>
      </c>
      <c r="E11" s="14">
        <v>0.17533771892362099</v>
      </c>
      <c r="F11" s="14"/>
      <c r="G11" s="14">
        <v>0.49806816162262202</v>
      </c>
      <c r="H11" s="14">
        <v>0.307712481075473</v>
      </c>
      <c r="I11" s="14">
        <v>0.126776151480048</v>
      </c>
      <c r="J11" s="14">
        <v>0.107372241213261</v>
      </c>
      <c r="K11" s="14">
        <v>0.10287814177879701</v>
      </c>
      <c r="L11" s="14">
        <v>4.1481396961999803E-2</v>
      </c>
      <c r="M11" s="14"/>
      <c r="N11" s="14">
        <v>0.206595317870189</v>
      </c>
      <c r="O11" s="14">
        <v>0.19487500778904801</v>
      </c>
      <c r="P11" s="14">
        <v>0.18303923337389</v>
      </c>
      <c r="Q11" s="14">
        <v>0.16274495194140601</v>
      </c>
      <c r="R11" s="14"/>
      <c r="S11" s="14">
        <v>0.21204181574483499</v>
      </c>
      <c r="T11" s="14">
        <v>0.10610865154155</v>
      </c>
      <c r="U11" s="14">
        <v>0.14094007402383599</v>
      </c>
      <c r="V11" s="14">
        <v>0.21046568663554599</v>
      </c>
      <c r="W11" s="14">
        <v>0.231108658069687</v>
      </c>
      <c r="X11" s="14">
        <v>0.267937589974023</v>
      </c>
      <c r="Y11" s="14">
        <v>0.122269322519186</v>
      </c>
      <c r="Z11" s="14">
        <v>0.19188914889869399</v>
      </c>
      <c r="AA11" s="14">
        <v>0.22779195557526599</v>
      </c>
      <c r="AB11" s="14">
        <v>0.108949476973888</v>
      </c>
      <c r="AC11" s="14">
        <v>0.271029028287677</v>
      </c>
      <c r="AD11" s="14">
        <v>0.38636462571788199</v>
      </c>
      <c r="AE11" s="14"/>
      <c r="AF11" s="14">
        <v>9.1988706924794703E-2</v>
      </c>
      <c r="AG11" s="14">
        <v>0.17498119014760499</v>
      </c>
      <c r="AH11" s="14">
        <v>0.32483927354676601</v>
      </c>
      <c r="AI11" s="14"/>
      <c r="AJ11" s="14" t="s">
        <v>79</v>
      </c>
      <c r="AK11" s="14" t="s">
        <v>79</v>
      </c>
      <c r="AL11" s="14" t="s">
        <v>79</v>
      </c>
      <c r="AM11" s="14" t="s">
        <v>79</v>
      </c>
      <c r="AN11" s="14" t="s">
        <v>79</v>
      </c>
      <c r="AO11" s="14"/>
      <c r="AP11" s="14">
        <v>0.12990021426540699</v>
      </c>
      <c r="AQ11" s="14">
        <v>0.241677243042838</v>
      </c>
      <c r="AR11" s="14">
        <v>0.15693716075723499</v>
      </c>
      <c r="AS11" s="14"/>
      <c r="AT11" s="14">
        <v>0.133901333817873</v>
      </c>
      <c r="AU11" s="14">
        <v>0.171820620923402</v>
      </c>
      <c r="AV11" s="14">
        <v>0.23843454138909001</v>
      </c>
      <c r="AW11" s="14">
        <v>0.241188836283804</v>
      </c>
      <c r="AX11" s="14">
        <v>0.39899432948844998</v>
      </c>
    </row>
    <row r="12" spans="2:50" x14ac:dyDescent="0.25">
      <c r="B12" s="15" t="s">
        <v>109</v>
      </c>
      <c r="C12" s="14">
        <v>0.16808055501442801</v>
      </c>
      <c r="D12" s="14">
        <v>0.20417185143971001</v>
      </c>
      <c r="E12" s="14">
        <v>0.12620398007576999</v>
      </c>
      <c r="F12" s="14"/>
      <c r="G12" s="14">
        <v>0.19736493128238</v>
      </c>
      <c r="H12" s="14">
        <v>0.256689057501512</v>
      </c>
      <c r="I12" s="14">
        <v>0.17865827792783801</v>
      </c>
      <c r="J12" s="14">
        <v>0.153806106411499</v>
      </c>
      <c r="K12" s="14">
        <v>0.17641919613672499</v>
      </c>
      <c r="L12" s="14">
        <v>5.41765629305671E-2</v>
      </c>
      <c r="M12" s="14"/>
      <c r="N12" s="14">
        <v>0.25157414101610098</v>
      </c>
      <c r="O12" s="14">
        <v>0.18730154082238001</v>
      </c>
      <c r="P12" s="14">
        <v>9.9708125122297306E-2</v>
      </c>
      <c r="Q12" s="14">
        <v>9.3208062309513701E-2</v>
      </c>
      <c r="R12" s="14"/>
      <c r="S12" s="14">
        <v>0.26008373258954298</v>
      </c>
      <c r="T12" s="14">
        <v>0.21395568943766299</v>
      </c>
      <c r="U12" s="14">
        <v>0.10323661486949499</v>
      </c>
      <c r="V12" s="14">
        <v>0.209899828006163</v>
      </c>
      <c r="W12" s="14">
        <v>0.15428806691841601</v>
      </c>
      <c r="X12" s="14">
        <v>0.14587241559723699</v>
      </c>
      <c r="Y12" s="14">
        <v>0.15100635031120399</v>
      </c>
      <c r="Z12" s="14">
        <v>0.123576347300208</v>
      </c>
      <c r="AA12" s="14">
        <v>0.15319178302178699</v>
      </c>
      <c r="AB12" s="14">
        <v>8.4019574642432204E-2</v>
      </c>
      <c r="AC12" s="14">
        <v>0.21304816753460301</v>
      </c>
      <c r="AD12" s="14">
        <v>0.124864211470316</v>
      </c>
      <c r="AE12" s="14"/>
      <c r="AF12" s="14">
        <v>0.140139941012556</v>
      </c>
      <c r="AG12" s="14">
        <v>0.20145975373460701</v>
      </c>
      <c r="AH12" s="14">
        <v>0.18584587453534099</v>
      </c>
      <c r="AI12" s="14"/>
      <c r="AJ12" s="14" t="s">
        <v>79</v>
      </c>
      <c r="AK12" s="14" t="s">
        <v>79</v>
      </c>
      <c r="AL12" s="14" t="s">
        <v>79</v>
      </c>
      <c r="AM12" s="14" t="s">
        <v>79</v>
      </c>
      <c r="AN12" s="14" t="s">
        <v>79</v>
      </c>
      <c r="AO12" s="14"/>
      <c r="AP12" s="14">
        <v>0.14741893897188699</v>
      </c>
      <c r="AQ12" s="14">
        <v>0.18323406515142299</v>
      </c>
      <c r="AR12" s="14">
        <v>0.142767107989036</v>
      </c>
      <c r="AS12" s="14"/>
      <c r="AT12" s="14">
        <v>8.3476805759168604E-2</v>
      </c>
      <c r="AU12" s="14">
        <v>9.5786427989190001E-2</v>
      </c>
      <c r="AV12" s="14">
        <v>0.21312631018813799</v>
      </c>
      <c r="AW12" s="14">
        <v>0.31065445595937702</v>
      </c>
      <c r="AX12" s="14">
        <v>0.64155305267159701</v>
      </c>
    </row>
    <row r="13" spans="2:50" ht="30" x14ac:dyDescent="0.25">
      <c r="B13" s="15" t="s">
        <v>111</v>
      </c>
      <c r="C13" s="14">
        <v>0.12573795920168801</v>
      </c>
      <c r="D13" s="14">
        <v>0.12796699379042301</v>
      </c>
      <c r="E13" s="14">
        <v>0.119284256400772</v>
      </c>
      <c r="F13" s="14"/>
      <c r="G13" s="14">
        <v>0.14326824127891599</v>
      </c>
      <c r="H13" s="14">
        <v>0.17983316358575499</v>
      </c>
      <c r="I13" s="14">
        <v>0.123232610108148</v>
      </c>
      <c r="J13" s="14">
        <v>0.13686487722196899</v>
      </c>
      <c r="K13" s="14">
        <v>7.6514821009272205E-2</v>
      </c>
      <c r="L13" s="14">
        <v>8.5373500945860298E-2</v>
      </c>
      <c r="M13" s="14"/>
      <c r="N13" s="14">
        <v>0.120934713675179</v>
      </c>
      <c r="O13" s="14">
        <v>0.13415566672073001</v>
      </c>
      <c r="P13" s="14">
        <v>0.10282728089745299</v>
      </c>
      <c r="Q13" s="14">
        <v>0.14648460114259201</v>
      </c>
      <c r="R13" s="14"/>
      <c r="S13" s="14">
        <v>0.225534718752011</v>
      </c>
      <c r="T13" s="14">
        <v>0.112625672544519</v>
      </c>
      <c r="U13" s="14">
        <v>8.4249556985036306E-2</v>
      </c>
      <c r="V13" s="14">
        <v>6.5865647074156805E-2</v>
      </c>
      <c r="W13" s="14">
        <v>0.116516207957666</v>
      </c>
      <c r="X13" s="14">
        <v>0.123495979325962</v>
      </c>
      <c r="Y13" s="14">
        <v>9.6473723289545898E-2</v>
      </c>
      <c r="Z13" s="14">
        <v>0.108324062981561</v>
      </c>
      <c r="AA13" s="14">
        <v>0.13744761859698301</v>
      </c>
      <c r="AB13" s="14">
        <v>0.11394161856211101</v>
      </c>
      <c r="AC13" s="14">
        <v>0.15120527389481001</v>
      </c>
      <c r="AD13" s="14">
        <v>0.124864211470316</v>
      </c>
      <c r="AE13" s="14"/>
      <c r="AF13" s="14">
        <v>0.11997803613071401</v>
      </c>
      <c r="AG13" s="14">
        <v>0.13179271866768699</v>
      </c>
      <c r="AH13" s="14">
        <v>0.145545456231364</v>
      </c>
      <c r="AI13" s="14"/>
      <c r="AJ13" s="14" t="s">
        <v>79</v>
      </c>
      <c r="AK13" s="14" t="s">
        <v>79</v>
      </c>
      <c r="AL13" s="14" t="s">
        <v>79</v>
      </c>
      <c r="AM13" s="14" t="s">
        <v>79</v>
      </c>
      <c r="AN13" s="14" t="s">
        <v>79</v>
      </c>
      <c r="AO13" s="14"/>
      <c r="AP13" s="14">
        <v>0.123233407682728</v>
      </c>
      <c r="AQ13" s="14">
        <v>0.13740299708586801</v>
      </c>
      <c r="AR13" s="14">
        <v>0.117194570907906</v>
      </c>
      <c r="AS13" s="14"/>
      <c r="AT13" s="14">
        <v>0.12328843365780701</v>
      </c>
      <c r="AU13" s="14">
        <v>9.3493219181032705E-2</v>
      </c>
      <c r="AV13" s="14">
        <v>0.13177534757255299</v>
      </c>
      <c r="AW13" s="14">
        <v>0.17204015569379499</v>
      </c>
      <c r="AX13" s="14">
        <v>0.13481806126249901</v>
      </c>
    </row>
    <row r="14" spans="2:50" x14ac:dyDescent="0.25">
      <c r="B14" s="15" t="s">
        <v>97</v>
      </c>
      <c r="C14" s="14">
        <v>1.8113970819579901E-2</v>
      </c>
      <c r="D14" s="14">
        <v>1.49709167206751E-2</v>
      </c>
      <c r="E14" s="14">
        <v>2.1671441234507299E-2</v>
      </c>
      <c r="F14" s="14"/>
      <c r="G14" s="14">
        <v>2.2833608502380399E-2</v>
      </c>
      <c r="H14" s="14">
        <v>1.37747640322572E-2</v>
      </c>
      <c r="I14" s="14">
        <v>0</v>
      </c>
      <c r="J14" s="14">
        <v>1.48421460431726E-2</v>
      </c>
      <c r="K14" s="14">
        <v>1.7764767340889699E-2</v>
      </c>
      <c r="L14" s="14">
        <v>3.9636888815226499E-2</v>
      </c>
      <c r="M14" s="14"/>
      <c r="N14" s="14">
        <v>1.9185609439755901E-2</v>
      </c>
      <c r="O14" s="14">
        <v>3.2363229936451701E-2</v>
      </c>
      <c r="P14" s="14">
        <v>1.2696237483118201E-2</v>
      </c>
      <c r="Q14" s="14">
        <v>5.8237721941025696E-3</v>
      </c>
      <c r="R14" s="14"/>
      <c r="S14" s="14">
        <v>3.1392194043697197E-2</v>
      </c>
      <c r="T14" s="14">
        <v>0</v>
      </c>
      <c r="U14" s="14">
        <v>5.32366092317101E-2</v>
      </c>
      <c r="V14" s="14">
        <v>4.8771557751809198E-2</v>
      </c>
      <c r="W14" s="14">
        <v>2.7117845834219799E-2</v>
      </c>
      <c r="X14" s="14">
        <v>1.50497616214931E-2</v>
      </c>
      <c r="Y14" s="14">
        <v>0</v>
      </c>
      <c r="Z14" s="14">
        <v>4.9339761853258099E-2</v>
      </c>
      <c r="AA14" s="14">
        <v>0</v>
      </c>
      <c r="AB14" s="14">
        <v>0</v>
      </c>
      <c r="AC14" s="14">
        <v>0</v>
      </c>
      <c r="AD14" s="14">
        <v>0</v>
      </c>
      <c r="AE14" s="14"/>
      <c r="AF14" s="14">
        <v>1.9613421243847101E-2</v>
      </c>
      <c r="AG14" s="14">
        <v>8.8324925009015797E-3</v>
      </c>
      <c r="AH14" s="14">
        <v>2.68974861959865E-2</v>
      </c>
      <c r="AI14" s="14"/>
      <c r="AJ14" s="14" t="s">
        <v>79</v>
      </c>
      <c r="AK14" s="14" t="s">
        <v>79</v>
      </c>
      <c r="AL14" s="14" t="s">
        <v>79</v>
      </c>
      <c r="AM14" s="14" t="s">
        <v>79</v>
      </c>
      <c r="AN14" s="14" t="s">
        <v>79</v>
      </c>
      <c r="AO14" s="14"/>
      <c r="AP14" s="14">
        <v>2.1646214368828499E-2</v>
      </c>
      <c r="AQ14" s="14">
        <v>1.15398884033236E-2</v>
      </c>
      <c r="AR14" s="14">
        <v>1.6161225926805099E-2</v>
      </c>
      <c r="AS14" s="14"/>
      <c r="AT14" s="14">
        <v>5.6891499776562E-3</v>
      </c>
      <c r="AU14" s="14">
        <v>1.0293427463578799E-2</v>
      </c>
      <c r="AV14" s="14">
        <v>3.8729873569418302E-2</v>
      </c>
      <c r="AW14" s="14">
        <v>0</v>
      </c>
      <c r="AX14" s="14">
        <v>0</v>
      </c>
    </row>
    <row r="15" spans="2:50" x14ac:dyDescent="0.25">
      <c r="B15" s="15" t="s">
        <v>70</v>
      </c>
      <c r="C15" s="23">
        <v>0.178106134323644</v>
      </c>
      <c r="D15" s="23">
        <v>0.12126635621006999</v>
      </c>
      <c r="E15" s="23">
        <v>0.24091357461735999</v>
      </c>
      <c r="F15" s="23"/>
      <c r="G15" s="23">
        <v>0.12510141570886099</v>
      </c>
      <c r="H15" s="23">
        <v>8.2405694245848204E-2</v>
      </c>
      <c r="I15" s="23">
        <v>0.268919138496514</v>
      </c>
      <c r="J15" s="23">
        <v>0.18891089441856901</v>
      </c>
      <c r="K15" s="23">
        <v>0.22152721152763499</v>
      </c>
      <c r="L15" s="23">
        <v>0.186305378803756</v>
      </c>
      <c r="M15" s="23"/>
      <c r="N15" s="23">
        <v>0.158142082217714</v>
      </c>
      <c r="O15" s="23">
        <v>0.15964381648933099</v>
      </c>
      <c r="P15" s="23">
        <v>0.24150444914229299</v>
      </c>
      <c r="Q15" s="23">
        <v>0.16901285655331999</v>
      </c>
      <c r="R15" s="23"/>
      <c r="S15" s="23">
        <v>0.100370471314711</v>
      </c>
      <c r="T15" s="23">
        <v>0.27480425345593201</v>
      </c>
      <c r="U15" s="23">
        <v>0.20265321291528501</v>
      </c>
      <c r="V15" s="23">
        <v>0.25339473951670899</v>
      </c>
      <c r="W15" s="23">
        <v>0.182450537031386</v>
      </c>
      <c r="X15" s="23">
        <v>0.12554600264129401</v>
      </c>
      <c r="Y15" s="23">
        <v>0.17867022737406499</v>
      </c>
      <c r="Z15" s="23">
        <v>0.122313931916848</v>
      </c>
      <c r="AA15" s="23">
        <v>0.18111639286082601</v>
      </c>
      <c r="AB15" s="23">
        <v>0.18486603215575201</v>
      </c>
      <c r="AC15" s="23">
        <v>0.11326771678366</v>
      </c>
      <c r="AD15" s="23">
        <v>0.117267843540206</v>
      </c>
      <c r="AE15" s="23"/>
      <c r="AF15" s="23">
        <v>0.20865328974811101</v>
      </c>
      <c r="AG15" s="23">
        <v>0.161290634251508</v>
      </c>
      <c r="AH15" s="23">
        <v>0.14393151056102199</v>
      </c>
      <c r="AI15" s="23"/>
      <c r="AJ15" s="23" t="s">
        <v>79</v>
      </c>
      <c r="AK15" s="23" t="s">
        <v>79</v>
      </c>
      <c r="AL15" s="23" t="s">
        <v>79</v>
      </c>
      <c r="AM15" s="23" t="s">
        <v>79</v>
      </c>
      <c r="AN15" s="23" t="s">
        <v>79</v>
      </c>
      <c r="AO15" s="23"/>
      <c r="AP15" s="23">
        <v>0.121952143253926</v>
      </c>
      <c r="AQ15" s="23">
        <v>0.14021598665738699</v>
      </c>
      <c r="AR15" s="23">
        <v>0.234125334404652</v>
      </c>
      <c r="AS15" s="23"/>
      <c r="AT15" s="23">
        <v>0.18864369091642899</v>
      </c>
      <c r="AU15" s="23">
        <v>0.214670573438555</v>
      </c>
      <c r="AV15" s="23">
        <v>0.14667841914778601</v>
      </c>
      <c r="AW15" s="23">
        <v>0.17782269866386399</v>
      </c>
      <c r="AX15" s="23">
        <v>7.61671858464779E-2</v>
      </c>
    </row>
    <row r="16" spans="2:50" x14ac:dyDescent="0.25">
      <c r="B16" s="16" t="s">
        <v>535</v>
      </c>
    </row>
    <row r="17" spans="2:2" x14ac:dyDescent="0.25">
      <c r="B17" t="s">
        <v>75</v>
      </c>
    </row>
    <row r="18" spans="2:2" x14ac:dyDescent="0.25">
      <c r="B18" t="s">
        <v>76</v>
      </c>
    </row>
    <row r="20" spans="2:2" x14ac:dyDescent="0.25">
      <c r="B20"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428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1019</v>
      </c>
      <c r="D7" s="10">
        <v>484</v>
      </c>
      <c r="E7" s="10">
        <v>528</v>
      </c>
      <c r="F7" s="10"/>
      <c r="G7" s="10">
        <v>110</v>
      </c>
      <c r="H7" s="10">
        <v>183</v>
      </c>
      <c r="I7" s="10">
        <v>150</v>
      </c>
      <c r="J7" s="10">
        <v>163</v>
      </c>
      <c r="K7" s="10">
        <v>176</v>
      </c>
      <c r="L7" s="10">
        <v>237</v>
      </c>
      <c r="M7" s="10"/>
      <c r="N7" s="10">
        <v>284</v>
      </c>
      <c r="O7" s="10">
        <v>298</v>
      </c>
      <c r="P7" s="10">
        <v>178</v>
      </c>
      <c r="Q7" s="10">
        <v>258</v>
      </c>
      <c r="R7" s="10"/>
      <c r="S7" s="10">
        <v>145</v>
      </c>
      <c r="T7" s="10">
        <v>145</v>
      </c>
      <c r="U7" s="10">
        <v>74</v>
      </c>
      <c r="V7" s="10">
        <v>97</v>
      </c>
      <c r="W7" s="10">
        <v>77</v>
      </c>
      <c r="X7" s="10">
        <v>80</v>
      </c>
      <c r="Y7" s="10">
        <v>75</v>
      </c>
      <c r="Z7" s="10">
        <v>39</v>
      </c>
      <c r="AA7" s="10">
        <v>135</v>
      </c>
      <c r="AB7" s="10">
        <v>89</v>
      </c>
      <c r="AC7" s="10">
        <v>40</v>
      </c>
      <c r="AD7" s="10">
        <v>23</v>
      </c>
      <c r="AE7" s="10"/>
      <c r="AF7" s="10">
        <v>385</v>
      </c>
      <c r="AG7" s="10">
        <v>437</v>
      </c>
      <c r="AH7" s="10">
        <v>116</v>
      </c>
      <c r="AI7" s="10"/>
      <c r="AJ7" s="10" t="s">
        <v>78</v>
      </c>
      <c r="AK7" s="10" t="s">
        <v>78</v>
      </c>
      <c r="AL7" s="10" t="s">
        <v>78</v>
      </c>
      <c r="AM7" s="10" t="s">
        <v>78</v>
      </c>
      <c r="AN7" s="10" t="s">
        <v>78</v>
      </c>
      <c r="AO7" s="10"/>
      <c r="AP7" s="10">
        <v>214</v>
      </c>
      <c r="AQ7" s="10">
        <v>370</v>
      </c>
      <c r="AR7" s="10">
        <v>84</v>
      </c>
      <c r="AS7" s="10"/>
      <c r="AT7" s="10">
        <v>254</v>
      </c>
      <c r="AU7" s="10">
        <v>239</v>
      </c>
      <c r="AV7" s="10">
        <v>284</v>
      </c>
      <c r="AW7" s="10">
        <v>95</v>
      </c>
      <c r="AX7" s="10">
        <v>17</v>
      </c>
    </row>
    <row r="8" spans="2:50" ht="30" customHeight="1" x14ac:dyDescent="0.25">
      <c r="B8" s="11" t="s">
        <v>19</v>
      </c>
      <c r="C8" s="11">
        <v>1029</v>
      </c>
      <c r="D8" s="11">
        <v>510</v>
      </c>
      <c r="E8" s="11">
        <v>512</v>
      </c>
      <c r="F8" s="11"/>
      <c r="G8" s="11">
        <v>125</v>
      </c>
      <c r="H8" s="11">
        <v>180</v>
      </c>
      <c r="I8" s="11">
        <v>197</v>
      </c>
      <c r="J8" s="11">
        <v>171</v>
      </c>
      <c r="K8" s="11">
        <v>143</v>
      </c>
      <c r="L8" s="11">
        <v>212</v>
      </c>
      <c r="M8" s="11"/>
      <c r="N8" s="11">
        <v>266</v>
      </c>
      <c r="O8" s="11">
        <v>285</v>
      </c>
      <c r="P8" s="11">
        <v>201</v>
      </c>
      <c r="Q8" s="11">
        <v>276</v>
      </c>
      <c r="R8" s="11"/>
      <c r="S8" s="11">
        <v>149</v>
      </c>
      <c r="T8" s="11">
        <v>135</v>
      </c>
      <c r="U8" s="11">
        <v>72</v>
      </c>
      <c r="V8" s="11">
        <v>86</v>
      </c>
      <c r="W8" s="11">
        <v>72</v>
      </c>
      <c r="X8" s="11">
        <v>96</v>
      </c>
      <c r="Y8" s="11">
        <v>71</v>
      </c>
      <c r="Z8" s="11">
        <v>40</v>
      </c>
      <c r="AA8" s="11">
        <v>124</v>
      </c>
      <c r="AB8" s="11">
        <v>95</v>
      </c>
      <c r="AC8" s="11">
        <v>48</v>
      </c>
      <c r="AD8" s="11">
        <v>41</v>
      </c>
      <c r="AE8" s="11"/>
      <c r="AF8" s="11">
        <v>374</v>
      </c>
      <c r="AG8" s="11">
        <v>438</v>
      </c>
      <c r="AH8" s="11">
        <v>129</v>
      </c>
      <c r="AI8" s="11"/>
      <c r="AJ8" s="11" t="s">
        <v>78</v>
      </c>
      <c r="AK8" s="11" t="s">
        <v>78</v>
      </c>
      <c r="AL8" s="11" t="s">
        <v>78</v>
      </c>
      <c r="AM8" s="11" t="s">
        <v>78</v>
      </c>
      <c r="AN8" s="11" t="s">
        <v>78</v>
      </c>
      <c r="AO8" s="11"/>
      <c r="AP8" s="11">
        <v>205</v>
      </c>
      <c r="AQ8" s="11">
        <v>378</v>
      </c>
      <c r="AR8" s="11">
        <v>85</v>
      </c>
      <c r="AS8" s="11"/>
      <c r="AT8" s="11">
        <v>262</v>
      </c>
      <c r="AU8" s="11">
        <v>241</v>
      </c>
      <c r="AV8" s="11">
        <v>289</v>
      </c>
      <c r="AW8" s="11">
        <v>95</v>
      </c>
      <c r="AX8" s="11">
        <v>15</v>
      </c>
    </row>
    <row r="9" spans="2:50" x14ac:dyDescent="0.25">
      <c r="B9" s="15" t="s">
        <v>65</v>
      </c>
      <c r="C9" s="14">
        <v>0.193717111188348</v>
      </c>
      <c r="D9" s="14">
        <v>0.23332860250090601</v>
      </c>
      <c r="E9" s="14">
        <v>0.15044569975476799</v>
      </c>
      <c r="F9" s="14"/>
      <c r="G9" s="14">
        <v>0.16283066576850999</v>
      </c>
      <c r="H9" s="14">
        <v>0.19289398413748099</v>
      </c>
      <c r="I9" s="14">
        <v>0.14786392068880799</v>
      </c>
      <c r="J9" s="14">
        <v>0.19063937874179199</v>
      </c>
      <c r="K9" s="14">
        <v>0.20623509621684299</v>
      </c>
      <c r="L9" s="14">
        <v>0.24927654206733699</v>
      </c>
      <c r="M9" s="14"/>
      <c r="N9" s="14">
        <v>0.27201949595066199</v>
      </c>
      <c r="O9" s="14">
        <v>0.230568185361641</v>
      </c>
      <c r="P9" s="14">
        <v>0.12649006196819201</v>
      </c>
      <c r="Q9" s="14">
        <v>0.129548789514322</v>
      </c>
      <c r="R9" s="14"/>
      <c r="S9" s="14">
        <v>0.21023177438437901</v>
      </c>
      <c r="T9" s="14">
        <v>0.21531689920236299</v>
      </c>
      <c r="U9" s="14">
        <v>0.16904404931451</v>
      </c>
      <c r="V9" s="14">
        <v>0.187342181349298</v>
      </c>
      <c r="W9" s="14">
        <v>0.16658901026926201</v>
      </c>
      <c r="X9" s="14">
        <v>0.20375933061531801</v>
      </c>
      <c r="Y9" s="14">
        <v>0.23537319944143101</v>
      </c>
      <c r="Z9" s="14">
        <v>0.213471686923624</v>
      </c>
      <c r="AA9" s="14">
        <v>0.204365419380449</v>
      </c>
      <c r="AB9" s="14">
        <v>0.17339727911532701</v>
      </c>
      <c r="AC9" s="14">
        <v>0.110881896587296</v>
      </c>
      <c r="AD9" s="14">
        <v>0.16347814180206999</v>
      </c>
      <c r="AE9" s="14"/>
      <c r="AF9" s="14">
        <v>0.164882433257869</v>
      </c>
      <c r="AG9" s="14">
        <v>0.24674535105168</v>
      </c>
      <c r="AH9" s="14">
        <v>8.9723617712159101E-2</v>
      </c>
      <c r="AI9" s="14"/>
      <c r="AJ9" s="14" t="s">
        <v>79</v>
      </c>
      <c r="AK9" s="14" t="s">
        <v>79</v>
      </c>
      <c r="AL9" s="14" t="s">
        <v>79</v>
      </c>
      <c r="AM9" s="14" t="s">
        <v>79</v>
      </c>
      <c r="AN9" s="14" t="s">
        <v>79</v>
      </c>
      <c r="AO9" s="14"/>
      <c r="AP9" s="14">
        <v>0.23560791742738699</v>
      </c>
      <c r="AQ9" s="14">
        <v>0.20665129858644199</v>
      </c>
      <c r="AR9" s="14">
        <v>0.21968693493944</v>
      </c>
      <c r="AS9" s="14"/>
      <c r="AT9" s="14">
        <v>0.15593155477839801</v>
      </c>
      <c r="AU9" s="14">
        <v>0.16383796882940599</v>
      </c>
      <c r="AV9" s="14">
        <v>0.265231083834648</v>
      </c>
      <c r="AW9" s="14">
        <v>0.17640296848991499</v>
      </c>
      <c r="AX9" s="14">
        <v>0.37552275549179498</v>
      </c>
    </row>
    <row r="10" spans="2:50" x14ac:dyDescent="0.25">
      <c r="B10" s="15" t="s">
        <v>66</v>
      </c>
      <c r="C10" s="14">
        <v>0.42526278387196198</v>
      </c>
      <c r="D10" s="14">
        <v>0.43828140335291799</v>
      </c>
      <c r="E10" s="14">
        <v>0.41602692102324801</v>
      </c>
      <c r="F10" s="14"/>
      <c r="G10" s="14">
        <v>0.42356337172416297</v>
      </c>
      <c r="H10" s="14">
        <v>0.40363729198293102</v>
      </c>
      <c r="I10" s="14">
        <v>0.47516436437505699</v>
      </c>
      <c r="J10" s="14">
        <v>0.38653770216122502</v>
      </c>
      <c r="K10" s="14">
        <v>0.40727893681990601</v>
      </c>
      <c r="L10" s="14">
        <v>0.441527045240584</v>
      </c>
      <c r="M10" s="14"/>
      <c r="N10" s="14">
        <v>0.42906191206664201</v>
      </c>
      <c r="O10" s="14">
        <v>0.45131864404563199</v>
      </c>
      <c r="P10" s="14">
        <v>0.39521498071990502</v>
      </c>
      <c r="Q10" s="14">
        <v>0.41494613848585399</v>
      </c>
      <c r="R10" s="14"/>
      <c r="S10" s="14">
        <v>0.46325095316666898</v>
      </c>
      <c r="T10" s="14">
        <v>0.38368575457595699</v>
      </c>
      <c r="U10" s="14">
        <v>0.44250809646192202</v>
      </c>
      <c r="V10" s="14">
        <v>0.309684571415067</v>
      </c>
      <c r="W10" s="14">
        <v>0.36851512318895702</v>
      </c>
      <c r="X10" s="14">
        <v>0.40835087169496098</v>
      </c>
      <c r="Y10" s="14">
        <v>0.45683530688289098</v>
      </c>
      <c r="Z10" s="14">
        <v>0.52842412685447404</v>
      </c>
      <c r="AA10" s="14">
        <v>0.39879369714540702</v>
      </c>
      <c r="AB10" s="14">
        <v>0.49004884440453</v>
      </c>
      <c r="AC10" s="14">
        <v>0.46606325081558098</v>
      </c>
      <c r="AD10" s="14">
        <v>0.50177860622521098</v>
      </c>
      <c r="AE10" s="14"/>
      <c r="AF10" s="14">
        <v>0.41467671380872001</v>
      </c>
      <c r="AG10" s="14">
        <v>0.44269257467321199</v>
      </c>
      <c r="AH10" s="14">
        <v>0.44826865428616702</v>
      </c>
      <c r="AI10" s="14"/>
      <c r="AJ10" s="14" t="s">
        <v>79</v>
      </c>
      <c r="AK10" s="14" t="s">
        <v>79</v>
      </c>
      <c r="AL10" s="14" t="s">
        <v>79</v>
      </c>
      <c r="AM10" s="14" t="s">
        <v>79</v>
      </c>
      <c r="AN10" s="14" t="s">
        <v>79</v>
      </c>
      <c r="AO10" s="14"/>
      <c r="AP10" s="14">
        <v>0.44513285333248798</v>
      </c>
      <c r="AQ10" s="14">
        <v>0.42311274048354103</v>
      </c>
      <c r="AR10" s="14">
        <v>0.45877938654529798</v>
      </c>
      <c r="AS10" s="14"/>
      <c r="AT10" s="14">
        <v>0.40035949866096399</v>
      </c>
      <c r="AU10" s="14">
        <v>0.39901107636399802</v>
      </c>
      <c r="AV10" s="14">
        <v>0.450651345257017</v>
      </c>
      <c r="AW10" s="14">
        <v>0.49159865048447599</v>
      </c>
      <c r="AX10" s="14">
        <v>0.55757187331366198</v>
      </c>
    </row>
    <row r="11" spans="2:50" x14ac:dyDescent="0.25">
      <c r="B11" s="15" t="s">
        <v>67</v>
      </c>
      <c r="C11" s="14">
        <v>0.190024949127161</v>
      </c>
      <c r="D11" s="14">
        <v>0.17909912016742599</v>
      </c>
      <c r="E11" s="14">
        <v>0.203514166344748</v>
      </c>
      <c r="F11" s="14"/>
      <c r="G11" s="14">
        <v>0.17307298537173099</v>
      </c>
      <c r="H11" s="14">
        <v>0.23378176235581899</v>
      </c>
      <c r="I11" s="14">
        <v>0.179391902557933</v>
      </c>
      <c r="J11" s="14">
        <v>0.21720801302316201</v>
      </c>
      <c r="K11" s="14">
        <v>0.17896628670995501</v>
      </c>
      <c r="L11" s="14">
        <v>0.15833742575092999</v>
      </c>
      <c r="M11" s="14"/>
      <c r="N11" s="14">
        <v>0.14747080150796099</v>
      </c>
      <c r="O11" s="14">
        <v>0.13157037141287301</v>
      </c>
      <c r="P11" s="14">
        <v>0.29349660918110898</v>
      </c>
      <c r="Q11" s="14">
        <v>0.21674941573739601</v>
      </c>
      <c r="R11" s="14"/>
      <c r="S11" s="14">
        <v>0.143255642706375</v>
      </c>
      <c r="T11" s="14">
        <v>0.196829659686968</v>
      </c>
      <c r="U11" s="14">
        <v>0.22102916223681901</v>
      </c>
      <c r="V11" s="14">
        <v>0.30968674338032798</v>
      </c>
      <c r="W11" s="14">
        <v>0.230112310236915</v>
      </c>
      <c r="X11" s="14">
        <v>0.19905008731102899</v>
      </c>
      <c r="Y11" s="14">
        <v>0.16594108863618801</v>
      </c>
      <c r="Z11" s="14">
        <v>7.5436983421393794E-2</v>
      </c>
      <c r="AA11" s="14">
        <v>0.19687121196416599</v>
      </c>
      <c r="AB11" s="14">
        <v>0.20165853467070699</v>
      </c>
      <c r="AC11" s="14">
        <v>0.15356291214530199</v>
      </c>
      <c r="AD11" s="14">
        <v>8.9030067084710299E-2</v>
      </c>
      <c r="AE11" s="14"/>
      <c r="AF11" s="14">
        <v>0.22209126555688499</v>
      </c>
      <c r="AG11" s="14">
        <v>0.16388074218170601</v>
      </c>
      <c r="AH11" s="14">
        <v>0.18035509837959501</v>
      </c>
      <c r="AI11" s="14"/>
      <c r="AJ11" s="14" t="s">
        <v>79</v>
      </c>
      <c r="AK11" s="14" t="s">
        <v>79</v>
      </c>
      <c r="AL11" s="14" t="s">
        <v>79</v>
      </c>
      <c r="AM11" s="14" t="s">
        <v>79</v>
      </c>
      <c r="AN11" s="14" t="s">
        <v>79</v>
      </c>
      <c r="AO11" s="14"/>
      <c r="AP11" s="14">
        <v>0.18536360832719601</v>
      </c>
      <c r="AQ11" s="14">
        <v>0.186006242570776</v>
      </c>
      <c r="AR11" s="14">
        <v>0.16010566898352399</v>
      </c>
      <c r="AS11" s="14"/>
      <c r="AT11" s="14">
        <v>0.243094952727164</v>
      </c>
      <c r="AU11" s="14">
        <v>0.216953253043907</v>
      </c>
      <c r="AV11" s="14">
        <v>0.138607521822979</v>
      </c>
      <c r="AW11" s="14">
        <v>0.141807156427988</v>
      </c>
      <c r="AX11" s="14">
        <v>6.6905371194542901E-2</v>
      </c>
    </row>
    <row r="12" spans="2:50" x14ac:dyDescent="0.25">
      <c r="B12" s="15" t="s">
        <v>68</v>
      </c>
      <c r="C12" s="14">
        <v>8.1524939053015805E-2</v>
      </c>
      <c r="D12" s="14">
        <v>6.2461476506015599E-2</v>
      </c>
      <c r="E12" s="14">
        <v>9.9997641547392199E-2</v>
      </c>
      <c r="F12" s="14"/>
      <c r="G12" s="14">
        <v>9.2613299007879804E-2</v>
      </c>
      <c r="H12" s="14">
        <v>9.6044751380766694E-2</v>
      </c>
      <c r="I12" s="14">
        <v>6.2891727022124103E-2</v>
      </c>
      <c r="J12" s="14">
        <v>9.5146611788293506E-2</v>
      </c>
      <c r="K12" s="14">
        <v>8.0874162152806101E-2</v>
      </c>
      <c r="L12" s="14">
        <v>6.9444529940296096E-2</v>
      </c>
      <c r="M12" s="14"/>
      <c r="N12" s="14">
        <v>6.5421226180619907E-2</v>
      </c>
      <c r="O12" s="14">
        <v>7.63274785328064E-2</v>
      </c>
      <c r="P12" s="14">
        <v>8.4195217435073993E-2</v>
      </c>
      <c r="Q12" s="14">
        <v>0.100704551211886</v>
      </c>
      <c r="R12" s="14"/>
      <c r="S12" s="14">
        <v>7.0095017709251098E-2</v>
      </c>
      <c r="T12" s="14">
        <v>0.12610240054082</v>
      </c>
      <c r="U12" s="14">
        <v>7.7960953814547804E-2</v>
      </c>
      <c r="V12" s="14">
        <v>8.7032375037033802E-2</v>
      </c>
      <c r="W12" s="14">
        <v>8.60625676502383E-2</v>
      </c>
      <c r="X12" s="14">
        <v>4.5518065029277299E-2</v>
      </c>
      <c r="Y12" s="14">
        <v>7.5474955385952197E-2</v>
      </c>
      <c r="Z12" s="14">
        <v>0</v>
      </c>
      <c r="AA12" s="14">
        <v>9.2305453546466201E-2</v>
      </c>
      <c r="AB12" s="14">
        <v>8.4557998067298204E-2</v>
      </c>
      <c r="AC12" s="14">
        <v>6.0073576005598303E-2</v>
      </c>
      <c r="AD12" s="14">
        <v>0.124019727701074</v>
      </c>
      <c r="AE12" s="14"/>
      <c r="AF12" s="14">
        <v>8.6079794223975103E-2</v>
      </c>
      <c r="AG12" s="14">
        <v>7.7558940248407898E-2</v>
      </c>
      <c r="AH12" s="14">
        <v>8.1828440252061596E-2</v>
      </c>
      <c r="AI12" s="14"/>
      <c r="AJ12" s="14" t="s">
        <v>79</v>
      </c>
      <c r="AK12" s="14" t="s">
        <v>79</v>
      </c>
      <c r="AL12" s="14" t="s">
        <v>79</v>
      </c>
      <c r="AM12" s="14" t="s">
        <v>79</v>
      </c>
      <c r="AN12" s="14" t="s">
        <v>79</v>
      </c>
      <c r="AO12" s="14"/>
      <c r="AP12" s="14">
        <v>6.3444362405200294E-2</v>
      </c>
      <c r="AQ12" s="14">
        <v>7.8801364325436704E-2</v>
      </c>
      <c r="AR12" s="14">
        <v>8.6935924995296301E-2</v>
      </c>
      <c r="AS12" s="14"/>
      <c r="AT12" s="14">
        <v>0.10860589167694901</v>
      </c>
      <c r="AU12" s="14">
        <v>7.7602284985646294E-2</v>
      </c>
      <c r="AV12" s="14">
        <v>5.2397057747588599E-2</v>
      </c>
      <c r="AW12" s="14">
        <v>9.9539215053867106E-2</v>
      </c>
      <c r="AX12" s="14">
        <v>0</v>
      </c>
    </row>
    <row r="13" spans="2:50" x14ac:dyDescent="0.25">
      <c r="B13" s="15" t="s">
        <v>69</v>
      </c>
      <c r="C13" s="14">
        <v>2.24445864863843E-2</v>
      </c>
      <c r="D13" s="14">
        <v>2.79630195358231E-2</v>
      </c>
      <c r="E13" s="14">
        <v>1.37811135010961E-2</v>
      </c>
      <c r="F13" s="14"/>
      <c r="G13" s="14">
        <v>7.2411526391023004E-3</v>
      </c>
      <c r="H13" s="14">
        <v>1.9142659305179398E-2</v>
      </c>
      <c r="I13" s="14">
        <v>3.3498539072580998E-2</v>
      </c>
      <c r="J13" s="14">
        <v>3.9634000552202099E-2</v>
      </c>
      <c r="K13" s="14">
        <v>1.13993392699233E-2</v>
      </c>
      <c r="L13" s="14">
        <v>1.7540327412667402E-2</v>
      </c>
      <c r="M13" s="14"/>
      <c r="N13" s="14">
        <v>1.7594854723502099E-2</v>
      </c>
      <c r="O13" s="14">
        <v>2.8989871008500302E-2</v>
      </c>
      <c r="P13" s="14">
        <v>3.7513367572001799E-2</v>
      </c>
      <c r="Q13" s="14">
        <v>9.4631668531751298E-3</v>
      </c>
      <c r="R13" s="14"/>
      <c r="S13" s="14">
        <v>2.67391160947726E-2</v>
      </c>
      <c r="T13" s="14">
        <v>1.35004540697984E-2</v>
      </c>
      <c r="U13" s="14">
        <v>2.6138937691964001E-2</v>
      </c>
      <c r="V13" s="14">
        <v>1.42125974756151E-2</v>
      </c>
      <c r="W13" s="14">
        <v>2.8335993461925099E-2</v>
      </c>
      <c r="X13" s="14">
        <v>2.30669078351005E-2</v>
      </c>
      <c r="Y13" s="14">
        <v>2.54401568638584E-2</v>
      </c>
      <c r="Z13" s="14">
        <v>0</v>
      </c>
      <c r="AA13" s="14">
        <v>2.0692422158564299E-2</v>
      </c>
      <c r="AB13" s="14">
        <v>0</v>
      </c>
      <c r="AC13" s="14">
        <v>7.8526062564767601E-2</v>
      </c>
      <c r="AD13" s="14">
        <v>4.3949180265724197E-2</v>
      </c>
      <c r="AE13" s="14"/>
      <c r="AF13" s="14">
        <v>3.6850642413111798E-2</v>
      </c>
      <c r="AG13" s="14">
        <v>1.2660014080233701E-2</v>
      </c>
      <c r="AH13" s="14">
        <v>2.2148156756624199E-2</v>
      </c>
      <c r="AI13" s="14"/>
      <c r="AJ13" s="14" t="s">
        <v>79</v>
      </c>
      <c r="AK13" s="14" t="s">
        <v>79</v>
      </c>
      <c r="AL13" s="14" t="s">
        <v>79</v>
      </c>
      <c r="AM13" s="14" t="s">
        <v>79</v>
      </c>
      <c r="AN13" s="14" t="s">
        <v>79</v>
      </c>
      <c r="AO13" s="14"/>
      <c r="AP13" s="14">
        <v>1.4101089394240599E-2</v>
      </c>
      <c r="AQ13" s="14">
        <v>1.7443028970219598E-2</v>
      </c>
      <c r="AR13" s="14">
        <v>2.0996468010296199E-2</v>
      </c>
      <c r="AS13" s="14"/>
      <c r="AT13" s="14">
        <v>9.2989704618799997E-3</v>
      </c>
      <c r="AU13" s="14">
        <v>2.4104526450799101E-2</v>
      </c>
      <c r="AV13" s="14">
        <v>3.3428877182573903E-2</v>
      </c>
      <c r="AW13" s="14">
        <v>9.5529766945833504E-3</v>
      </c>
      <c r="AX13" s="14">
        <v>0</v>
      </c>
    </row>
    <row r="14" spans="2:50" x14ac:dyDescent="0.25">
      <c r="B14" s="15" t="s">
        <v>70</v>
      </c>
      <c r="C14" s="14">
        <v>8.7025630273128707E-2</v>
      </c>
      <c r="D14" s="14">
        <v>5.8866377936912198E-2</v>
      </c>
      <c r="E14" s="14">
        <v>0.116234457828748</v>
      </c>
      <c r="F14" s="14"/>
      <c r="G14" s="14">
        <v>0.14067852548861301</v>
      </c>
      <c r="H14" s="14">
        <v>5.4499550837823603E-2</v>
      </c>
      <c r="I14" s="14">
        <v>0.10118954628349699</v>
      </c>
      <c r="J14" s="14">
        <v>7.0834293733325698E-2</v>
      </c>
      <c r="K14" s="14">
        <v>0.115246178830566</v>
      </c>
      <c r="L14" s="14">
        <v>6.3874129588185502E-2</v>
      </c>
      <c r="M14" s="14"/>
      <c r="N14" s="14">
        <v>6.8431709570612995E-2</v>
      </c>
      <c r="O14" s="14">
        <v>8.1225449638547706E-2</v>
      </c>
      <c r="P14" s="14">
        <v>6.3089763123717404E-2</v>
      </c>
      <c r="Q14" s="14">
        <v>0.128587938197368</v>
      </c>
      <c r="R14" s="14"/>
      <c r="S14" s="14">
        <v>8.6427495938553894E-2</v>
      </c>
      <c r="T14" s="14">
        <v>6.4564831924093E-2</v>
      </c>
      <c r="U14" s="14">
        <v>6.3318800480236498E-2</v>
      </c>
      <c r="V14" s="14">
        <v>9.2041531342657107E-2</v>
      </c>
      <c r="W14" s="14">
        <v>0.120384995192703</v>
      </c>
      <c r="X14" s="14">
        <v>0.12025473751431399</v>
      </c>
      <c r="Y14" s="14">
        <v>4.0935292789678598E-2</v>
      </c>
      <c r="Z14" s="14">
        <v>0.18266720280050799</v>
      </c>
      <c r="AA14" s="14">
        <v>8.69717958049471E-2</v>
      </c>
      <c r="AB14" s="14">
        <v>5.0337343742137802E-2</v>
      </c>
      <c r="AC14" s="14">
        <v>0.13089230188145601</v>
      </c>
      <c r="AD14" s="14">
        <v>7.7744276921209998E-2</v>
      </c>
      <c r="AE14" s="14"/>
      <c r="AF14" s="14">
        <v>7.5419150739438806E-2</v>
      </c>
      <c r="AG14" s="14">
        <v>5.6462377764759597E-2</v>
      </c>
      <c r="AH14" s="14">
        <v>0.17767603261339401</v>
      </c>
      <c r="AI14" s="14"/>
      <c r="AJ14" s="14" t="s">
        <v>79</v>
      </c>
      <c r="AK14" s="14" t="s">
        <v>79</v>
      </c>
      <c r="AL14" s="14" t="s">
        <v>79</v>
      </c>
      <c r="AM14" s="14" t="s">
        <v>79</v>
      </c>
      <c r="AN14" s="14" t="s">
        <v>79</v>
      </c>
      <c r="AO14" s="14"/>
      <c r="AP14" s="14">
        <v>5.6350169113487801E-2</v>
      </c>
      <c r="AQ14" s="14">
        <v>8.7985325063584405E-2</v>
      </c>
      <c r="AR14" s="14">
        <v>5.3495616526145498E-2</v>
      </c>
      <c r="AS14" s="14"/>
      <c r="AT14" s="14">
        <v>8.2709131694645097E-2</v>
      </c>
      <c r="AU14" s="14">
        <v>0.11849089032624301</v>
      </c>
      <c r="AV14" s="14">
        <v>5.9684114155193702E-2</v>
      </c>
      <c r="AW14" s="14">
        <v>8.1099032849171193E-2</v>
      </c>
      <c r="AX14" s="14">
        <v>0</v>
      </c>
    </row>
    <row r="15" spans="2:50" x14ac:dyDescent="0.25">
      <c r="B15" s="15" t="s">
        <v>71</v>
      </c>
      <c r="C15" s="18">
        <v>0.61897989506031004</v>
      </c>
      <c r="D15" s="18">
        <v>0.67161000585382302</v>
      </c>
      <c r="E15" s="18">
        <v>0.56647262077801597</v>
      </c>
      <c r="F15" s="18"/>
      <c r="G15" s="18">
        <v>0.58639403749267305</v>
      </c>
      <c r="H15" s="18">
        <v>0.59653127612041201</v>
      </c>
      <c r="I15" s="18">
        <v>0.62302828506386498</v>
      </c>
      <c r="J15" s="18">
        <v>0.577177080903017</v>
      </c>
      <c r="K15" s="18">
        <v>0.61351403303674901</v>
      </c>
      <c r="L15" s="18">
        <v>0.69080358730792102</v>
      </c>
      <c r="M15" s="18"/>
      <c r="N15" s="18">
        <v>0.70108140801730401</v>
      </c>
      <c r="O15" s="18">
        <v>0.68188682940727297</v>
      </c>
      <c r="P15" s="18">
        <v>0.52170504268809803</v>
      </c>
      <c r="Q15" s="18">
        <v>0.54449492800017596</v>
      </c>
      <c r="R15" s="18"/>
      <c r="S15" s="18">
        <v>0.67348272755104699</v>
      </c>
      <c r="T15" s="18">
        <v>0.59900265377831996</v>
      </c>
      <c r="U15" s="18">
        <v>0.61155214577643302</v>
      </c>
      <c r="V15" s="18">
        <v>0.49702675276436598</v>
      </c>
      <c r="W15" s="18">
        <v>0.53510413345821894</v>
      </c>
      <c r="X15" s="18">
        <v>0.61211020231027902</v>
      </c>
      <c r="Y15" s="18">
        <v>0.69220850632432296</v>
      </c>
      <c r="Z15" s="18">
        <v>0.74189581377809799</v>
      </c>
      <c r="AA15" s="18">
        <v>0.60315911652585696</v>
      </c>
      <c r="AB15" s="18">
        <v>0.66344612351985699</v>
      </c>
      <c r="AC15" s="18">
        <v>0.57694514740287595</v>
      </c>
      <c r="AD15" s="18">
        <v>0.66525674802728096</v>
      </c>
      <c r="AE15" s="18"/>
      <c r="AF15" s="18">
        <v>0.57955914706658895</v>
      </c>
      <c r="AG15" s="18">
        <v>0.68943792572489204</v>
      </c>
      <c r="AH15" s="18">
        <v>0.537992271998326</v>
      </c>
      <c r="AI15" s="18"/>
      <c r="AJ15" s="18" t="s">
        <v>79</v>
      </c>
      <c r="AK15" s="18" t="s">
        <v>79</v>
      </c>
      <c r="AL15" s="18" t="s">
        <v>79</v>
      </c>
      <c r="AM15" s="18" t="s">
        <v>79</v>
      </c>
      <c r="AN15" s="18" t="s">
        <v>79</v>
      </c>
      <c r="AO15" s="18"/>
      <c r="AP15" s="18">
        <v>0.68074077075987505</v>
      </c>
      <c r="AQ15" s="18">
        <v>0.62976403906998302</v>
      </c>
      <c r="AR15" s="18">
        <v>0.67846632148473796</v>
      </c>
      <c r="AS15" s="18"/>
      <c r="AT15" s="18">
        <v>0.55629105343936203</v>
      </c>
      <c r="AU15" s="18">
        <v>0.56284904519340495</v>
      </c>
      <c r="AV15" s="18">
        <v>0.715882429091665</v>
      </c>
      <c r="AW15" s="18">
        <v>0.66800161897439103</v>
      </c>
      <c r="AX15" s="18">
        <v>0.93309462880545702</v>
      </c>
    </row>
    <row r="16" spans="2:50" x14ac:dyDescent="0.25">
      <c r="B16" s="15" t="s">
        <v>72</v>
      </c>
      <c r="C16" s="18">
        <v>0.1039695255394</v>
      </c>
      <c r="D16" s="18">
        <v>9.0424496041838706E-2</v>
      </c>
      <c r="E16" s="18">
        <v>0.113778755048488</v>
      </c>
      <c r="F16" s="18"/>
      <c r="G16" s="18">
        <v>9.9854451646982104E-2</v>
      </c>
      <c r="H16" s="18">
        <v>0.115187410685946</v>
      </c>
      <c r="I16" s="18">
        <v>9.6390266094704996E-2</v>
      </c>
      <c r="J16" s="18">
        <v>0.13478061234049599</v>
      </c>
      <c r="K16" s="18">
        <v>9.2273501422729498E-2</v>
      </c>
      <c r="L16" s="18">
        <v>8.6984857352963393E-2</v>
      </c>
      <c r="M16" s="18"/>
      <c r="N16" s="18">
        <v>8.3016080904122005E-2</v>
      </c>
      <c r="O16" s="18">
        <v>0.105317349541307</v>
      </c>
      <c r="P16" s="18">
        <v>0.121708585007076</v>
      </c>
      <c r="Q16" s="18">
        <v>0.110167718065061</v>
      </c>
      <c r="R16" s="18"/>
      <c r="S16" s="18">
        <v>9.6834133804023795E-2</v>
      </c>
      <c r="T16" s="18">
        <v>0.139602854610619</v>
      </c>
      <c r="U16" s="18">
        <v>0.104099891506512</v>
      </c>
      <c r="V16" s="18">
        <v>0.101244972512649</v>
      </c>
      <c r="W16" s="18">
        <v>0.114398561112163</v>
      </c>
      <c r="X16" s="18">
        <v>6.8584972864377799E-2</v>
      </c>
      <c r="Y16" s="18">
        <v>0.10091511224981101</v>
      </c>
      <c r="Z16" s="18">
        <v>0</v>
      </c>
      <c r="AA16" s="18">
        <v>0.112997875705031</v>
      </c>
      <c r="AB16" s="18">
        <v>8.4557998067298204E-2</v>
      </c>
      <c r="AC16" s="18">
        <v>0.138599638570366</v>
      </c>
      <c r="AD16" s="18">
        <v>0.167968907966799</v>
      </c>
      <c r="AE16" s="18"/>
      <c r="AF16" s="18">
        <v>0.122930436637087</v>
      </c>
      <c r="AG16" s="18">
        <v>9.0218954328641701E-2</v>
      </c>
      <c r="AH16" s="18">
        <v>0.103976597008686</v>
      </c>
      <c r="AI16" s="18"/>
      <c r="AJ16" s="18" t="s">
        <v>79</v>
      </c>
      <c r="AK16" s="18" t="s">
        <v>79</v>
      </c>
      <c r="AL16" s="18" t="s">
        <v>79</v>
      </c>
      <c r="AM16" s="18" t="s">
        <v>79</v>
      </c>
      <c r="AN16" s="18" t="s">
        <v>79</v>
      </c>
      <c r="AO16" s="18"/>
      <c r="AP16" s="18">
        <v>7.7545451799440904E-2</v>
      </c>
      <c r="AQ16" s="18">
        <v>9.6244393295656303E-2</v>
      </c>
      <c r="AR16" s="18">
        <v>0.107932393005593</v>
      </c>
      <c r="AS16" s="18"/>
      <c r="AT16" s="18">
        <v>0.117904862138829</v>
      </c>
      <c r="AU16" s="18">
        <v>0.101706811436445</v>
      </c>
      <c r="AV16" s="18">
        <v>8.5825934930162495E-2</v>
      </c>
      <c r="AW16" s="18">
        <v>0.10909219174845</v>
      </c>
      <c r="AX16" s="18">
        <v>0</v>
      </c>
    </row>
    <row r="17" spans="2:50" x14ac:dyDescent="0.25">
      <c r="B17" s="15" t="s">
        <v>73</v>
      </c>
      <c r="C17" s="19">
        <v>0.51501036952090995</v>
      </c>
      <c r="D17" s="19">
        <v>0.58118550981198502</v>
      </c>
      <c r="E17" s="19">
        <v>0.45269386572952802</v>
      </c>
      <c r="F17" s="19"/>
      <c r="G17" s="19">
        <v>0.48653958584569101</v>
      </c>
      <c r="H17" s="19">
        <v>0.481343865434466</v>
      </c>
      <c r="I17" s="19">
        <v>0.52663801896915996</v>
      </c>
      <c r="J17" s="19">
        <v>0.44239646856252102</v>
      </c>
      <c r="K17" s="19">
        <v>0.52124053161401995</v>
      </c>
      <c r="L17" s="19">
        <v>0.603818729954958</v>
      </c>
      <c r="M17" s="19"/>
      <c r="N17" s="19">
        <v>0.61806532711318196</v>
      </c>
      <c r="O17" s="19">
        <v>0.57656947986596596</v>
      </c>
      <c r="P17" s="19">
        <v>0.39999645768102199</v>
      </c>
      <c r="Q17" s="19">
        <v>0.43432720993511398</v>
      </c>
      <c r="R17" s="19"/>
      <c r="S17" s="19">
        <v>0.57664859374702304</v>
      </c>
      <c r="T17" s="19">
        <v>0.45939979916770102</v>
      </c>
      <c r="U17" s="19">
        <v>0.50745225426992102</v>
      </c>
      <c r="V17" s="19">
        <v>0.39578178025171701</v>
      </c>
      <c r="W17" s="19">
        <v>0.42070557234605499</v>
      </c>
      <c r="X17" s="19">
        <v>0.54352522944590098</v>
      </c>
      <c r="Y17" s="19">
        <v>0.59129339407451198</v>
      </c>
      <c r="Z17" s="19">
        <v>0.74189581377809799</v>
      </c>
      <c r="AA17" s="19">
        <v>0.49016124082082602</v>
      </c>
      <c r="AB17" s="19">
        <v>0.57888812545255897</v>
      </c>
      <c r="AC17" s="19">
        <v>0.43834550883251</v>
      </c>
      <c r="AD17" s="19">
        <v>0.49728784006048199</v>
      </c>
      <c r="AE17" s="19"/>
      <c r="AF17" s="19">
        <v>0.45662871042950198</v>
      </c>
      <c r="AG17" s="19">
        <v>0.59921897139625102</v>
      </c>
      <c r="AH17" s="19">
        <v>0.43401567498964</v>
      </c>
      <c r="AI17" s="19"/>
      <c r="AJ17" s="19" t="s">
        <v>79</v>
      </c>
      <c r="AK17" s="19" t="s">
        <v>79</v>
      </c>
      <c r="AL17" s="19" t="s">
        <v>79</v>
      </c>
      <c r="AM17" s="19" t="s">
        <v>79</v>
      </c>
      <c r="AN17" s="19" t="s">
        <v>79</v>
      </c>
      <c r="AO17" s="19"/>
      <c r="AP17" s="19">
        <v>0.60319531896043399</v>
      </c>
      <c r="AQ17" s="19">
        <v>0.53351964577432598</v>
      </c>
      <c r="AR17" s="19">
        <v>0.57053392847914497</v>
      </c>
      <c r="AS17" s="19"/>
      <c r="AT17" s="19">
        <v>0.43838619130053302</v>
      </c>
      <c r="AU17" s="19">
        <v>0.46114223375695901</v>
      </c>
      <c r="AV17" s="19">
        <v>0.630056494161502</v>
      </c>
      <c r="AW17" s="19">
        <v>0.55890942722594095</v>
      </c>
      <c r="AX17" s="19">
        <v>0.93309462880545702</v>
      </c>
    </row>
    <row r="18" spans="2:50" x14ac:dyDescent="0.25">
      <c r="B18" s="28" t="s">
        <v>543</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429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1019</v>
      </c>
      <c r="D7" s="10">
        <v>484</v>
      </c>
      <c r="E7" s="10">
        <v>528</v>
      </c>
      <c r="F7" s="10"/>
      <c r="G7" s="10">
        <v>110</v>
      </c>
      <c r="H7" s="10">
        <v>183</v>
      </c>
      <c r="I7" s="10">
        <v>150</v>
      </c>
      <c r="J7" s="10">
        <v>163</v>
      </c>
      <c r="K7" s="10">
        <v>176</v>
      </c>
      <c r="L7" s="10">
        <v>237</v>
      </c>
      <c r="M7" s="10"/>
      <c r="N7" s="10">
        <v>284</v>
      </c>
      <c r="O7" s="10">
        <v>298</v>
      </c>
      <c r="P7" s="10">
        <v>178</v>
      </c>
      <c r="Q7" s="10">
        <v>258</v>
      </c>
      <c r="R7" s="10"/>
      <c r="S7" s="10">
        <v>145</v>
      </c>
      <c r="T7" s="10">
        <v>145</v>
      </c>
      <c r="U7" s="10">
        <v>74</v>
      </c>
      <c r="V7" s="10">
        <v>97</v>
      </c>
      <c r="W7" s="10">
        <v>77</v>
      </c>
      <c r="X7" s="10">
        <v>80</v>
      </c>
      <c r="Y7" s="10">
        <v>75</v>
      </c>
      <c r="Z7" s="10">
        <v>39</v>
      </c>
      <c r="AA7" s="10">
        <v>135</v>
      </c>
      <c r="AB7" s="10">
        <v>89</v>
      </c>
      <c r="AC7" s="10">
        <v>40</v>
      </c>
      <c r="AD7" s="10">
        <v>23</v>
      </c>
      <c r="AE7" s="10"/>
      <c r="AF7" s="10">
        <v>385</v>
      </c>
      <c r="AG7" s="10">
        <v>437</v>
      </c>
      <c r="AH7" s="10">
        <v>116</v>
      </c>
      <c r="AI7" s="10"/>
      <c r="AJ7" s="10" t="s">
        <v>78</v>
      </c>
      <c r="AK7" s="10" t="s">
        <v>78</v>
      </c>
      <c r="AL7" s="10" t="s">
        <v>78</v>
      </c>
      <c r="AM7" s="10" t="s">
        <v>78</v>
      </c>
      <c r="AN7" s="10" t="s">
        <v>78</v>
      </c>
      <c r="AO7" s="10"/>
      <c r="AP7" s="10">
        <v>214</v>
      </c>
      <c r="AQ7" s="10">
        <v>370</v>
      </c>
      <c r="AR7" s="10">
        <v>84</v>
      </c>
      <c r="AS7" s="10"/>
      <c r="AT7" s="10">
        <v>254</v>
      </c>
      <c r="AU7" s="10">
        <v>239</v>
      </c>
      <c r="AV7" s="10">
        <v>284</v>
      </c>
      <c r="AW7" s="10">
        <v>95</v>
      </c>
      <c r="AX7" s="10">
        <v>17</v>
      </c>
    </row>
    <row r="8" spans="2:50" ht="30" customHeight="1" x14ac:dyDescent="0.25">
      <c r="B8" s="11" t="s">
        <v>19</v>
      </c>
      <c r="C8" s="11">
        <v>1029</v>
      </c>
      <c r="D8" s="11">
        <v>510</v>
      </c>
      <c r="E8" s="11">
        <v>512</v>
      </c>
      <c r="F8" s="11"/>
      <c r="G8" s="11">
        <v>125</v>
      </c>
      <c r="H8" s="11">
        <v>180</v>
      </c>
      <c r="I8" s="11">
        <v>197</v>
      </c>
      <c r="J8" s="11">
        <v>171</v>
      </c>
      <c r="K8" s="11">
        <v>143</v>
      </c>
      <c r="L8" s="11">
        <v>212</v>
      </c>
      <c r="M8" s="11"/>
      <c r="N8" s="11">
        <v>266</v>
      </c>
      <c r="O8" s="11">
        <v>285</v>
      </c>
      <c r="P8" s="11">
        <v>201</v>
      </c>
      <c r="Q8" s="11">
        <v>276</v>
      </c>
      <c r="R8" s="11"/>
      <c r="S8" s="11">
        <v>149</v>
      </c>
      <c r="T8" s="11">
        <v>135</v>
      </c>
      <c r="U8" s="11">
        <v>72</v>
      </c>
      <c r="V8" s="11">
        <v>86</v>
      </c>
      <c r="W8" s="11">
        <v>72</v>
      </c>
      <c r="X8" s="11">
        <v>96</v>
      </c>
      <c r="Y8" s="11">
        <v>71</v>
      </c>
      <c r="Z8" s="11">
        <v>40</v>
      </c>
      <c r="AA8" s="11">
        <v>124</v>
      </c>
      <c r="AB8" s="11">
        <v>95</v>
      </c>
      <c r="AC8" s="11">
        <v>48</v>
      </c>
      <c r="AD8" s="11">
        <v>41</v>
      </c>
      <c r="AE8" s="11"/>
      <c r="AF8" s="11">
        <v>374</v>
      </c>
      <c r="AG8" s="11">
        <v>438</v>
      </c>
      <c r="AH8" s="11">
        <v>129</v>
      </c>
      <c r="AI8" s="11"/>
      <c r="AJ8" s="11" t="s">
        <v>78</v>
      </c>
      <c r="AK8" s="11" t="s">
        <v>78</v>
      </c>
      <c r="AL8" s="11" t="s">
        <v>78</v>
      </c>
      <c r="AM8" s="11" t="s">
        <v>78</v>
      </c>
      <c r="AN8" s="11" t="s">
        <v>78</v>
      </c>
      <c r="AO8" s="11"/>
      <c r="AP8" s="11">
        <v>205</v>
      </c>
      <c r="AQ8" s="11">
        <v>378</v>
      </c>
      <c r="AR8" s="11">
        <v>85</v>
      </c>
      <c r="AS8" s="11"/>
      <c r="AT8" s="11">
        <v>262</v>
      </c>
      <c r="AU8" s="11">
        <v>241</v>
      </c>
      <c r="AV8" s="11">
        <v>289</v>
      </c>
      <c r="AW8" s="11">
        <v>95</v>
      </c>
      <c r="AX8" s="11">
        <v>15</v>
      </c>
    </row>
    <row r="9" spans="2:50" x14ac:dyDescent="0.25">
      <c r="B9" s="15" t="s">
        <v>65</v>
      </c>
      <c r="C9" s="14">
        <v>0.119165852817872</v>
      </c>
      <c r="D9" s="14">
        <v>0.13536718424868199</v>
      </c>
      <c r="E9" s="14">
        <v>9.9827145388953598E-2</v>
      </c>
      <c r="F9" s="14"/>
      <c r="G9" s="14">
        <v>8.7689901705321094E-2</v>
      </c>
      <c r="H9" s="14">
        <v>0.153286648928848</v>
      </c>
      <c r="I9" s="14">
        <v>9.54815143914855E-2</v>
      </c>
      <c r="J9" s="14">
        <v>0.117365493754244</v>
      </c>
      <c r="K9" s="14">
        <v>0.12544677204181601</v>
      </c>
      <c r="L9" s="14">
        <v>0.12800911047566099</v>
      </c>
      <c r="M9" s="14"/>
      <c r="N9" s="14">
        <v>0.15602690665852101</v>
      </c>
      <c r="O9" s="14">
        <v>0.15072252506851599</v>
      </c>
      <c r="P9" s="14">
        <v>8.3163594363589305E-2</v>
      </c>
      <c r="Q9" s="14">
        <v>7.7519097704065995E-2</v>
      </c>
      <c r="R9" s="14"/>
      <c r="S9" s="14">
        <v>0.118239325283505</v>
      </c>
      <c r="T9" s="14">
        <v>0.124515811180246</v>
      </c>
      <c r="U9" s="14">
        <v>3.1746657029799001E-2</v>
      </c>
      <c r="V9" s="14">
        <v>0.135976053773918</v>
      </c>
      <c r="W9" s="14">
        <v>0.137860179481607</v>
      </c>
      <c r="X9" s="14">
        <v>8.9347542506358194E-2</v>
      </c>
      <c r="Y9" s="14">
        <v>0.22632835420416</v>
      </c>
      <c r="Z9" s="14">
        <v>0.18835826074496301</v>
      </c>
      <c r="AA9" s="14">
        <v>9.3026203814744399E-2</v>
      </c>
      <c r="AB9" s="14">
        <v>0.14931663788743499</v>
      </c>
      <c r="AC9" s="14">
        <v>2.3082152036502199E-2</v>
      </c>
      <c r="AD9" s="14">
        <v>0.12813873459337199</v>
      </c>
      <c r="AE9" s="14"/>
      <c r="AF9" s="14">
        <v>9.9003386307934801E-2</v>
      </c>
      <c r="AG9" s="14">
        <v>0.15212080781955301</v>
      </c>
      <c r="AH9" s="14">
        <v>7.5025254627187093E-2</v>
      </c>
      <c r="AI9" s="14"/>
      <c r="AJ9" s="14" t="s">
        <v>79</v>
      </c>
      <c r="AK9" s="14" t="s">
        <v>79</v>
      </c>
      <c r="AL9" s="14" t="s">
        <v>79</v>
      </c>
      <c r="AM9" s="14" t="s">
        <v>79</v>
      </c>
      <c r="AN9" s="14" t="s">
        <v>79</v>
      </c>
      <c r="AO9" s="14"/>
      <c r="AP9" s="14">
        <v>0.119313954319084</v>
      </c>
      <c r="AQ9" s="14">
        <v>0.13234337902703799</v>
      </c>
      <c r="AR9" s="14">
        <v>0.16418527868750801</v>
      </c>
      <c r="AS9" s="14"/>
      <c r="AT9" s="14">
        <v>9.8308641258774906E-2</v>
      </c>
      <c r="AU9" s="14">
        <v>9.1558432398211806E-2</v>
      </c>
      <c r="AV9" s="14">
        <v>0.153551997213622</v>
      </c>
      <c r="AW9" s="14">
        <v>0.12623252148426301</v>
      </c>
      <c r="AX9" s="14">
        <v>0.42794988563412401</v>
      </c>
    </row>
    <row r="10" spans="2:50" x14ac:dyDescent="0.25">
      <c r="B10" s="15" t="s">
        <v>66</v>
      </c>
      <c r="C10" s="14">
        <v>0.4043225718815</v>
      </c>
      <c r="D10" s="14">
        <v>0.42693736201626897</v>
      </c>
      <c r="E10" s="14">
        <v>0.38573134311764901</v>
      </c>
      <c r="F10" s="14"/>
      <c r="G10" s="14">
        <v>0.43067064756992002</v>
      </c>
      <c r="H10" s="14">
        <v>0.39536794933730501</v>
      </c>
      <c r="I10" s="14">
        <v>0.40466610566052402</v>
      </c>
      <c r="J10" s="14">
        <v>0.40944048766545699</v>
      </c>
      <c r="K10" s="14">
        <v>0.41037323047187702</v>
      </c>
      <c r="L10" s="14">
        <v>0.38787045413643401</v>
      </c>
      <c r="M10" s="14"/>
      <c r="N10" s="14">
        <v>0.47266696307073802</v>
      </c>
      <c r="O10" s="14">
        <v>0.41255949163704397</v>
      </c>
      <c r="P10" s="14">
        <v>0.36266173409250402</v>
      </c>
      <c r="Q10" s="14">
        <v>0.361312635539904</v>
      </c>
      <c r="R10" s="14"/>
      <c r="S10" s="14">
        <v>0.46452259361235998</v>
      </c>
      <c r="T10" s="14">
        <v>0.41434165575825199</v>
      </c>
      <c r="U10" s="14">
        <v>0.464358478241094</v>
      </c>
      <c r="V10" s="14">
        <v>0.30707385819899402</v>
      </c>
      <c r="W10" s="14">
        <v>0.30785181125889599</v>
      </c>
      <c r="X10" s="14">
        <v>0.37177779918092002</v>
      </c>
      <c r="Y10" s="14">
        <v>0.34677850579207098</v>
      </c>
      <c r="Z10" s="14">
        <v>0.42764995737083999</v>
      </c>
      <c r="AA10" s="14">
        <v>0.441615746279096</v>
      </c>
      <c r="AB10" s="14">
        <v>0.41327308847127198</v>
      </c>
      <c r="AC10" s="14">
        <v>0.43729310366072399</v>
      </c>
      <c r="AD10" s="14">
        <v>0.40127183012345202</v>
      </c>
      <c r="AE10" s="14"/>
      <c r="AF10" s="14">
        <v>0.384755430224342</v>
      </c>
      <c r="AG10" s="14">
        <v>0.43635367050311202</v>
      </c>
      <c r="AH10" s="14">
        <v>0.34401094793412701</v>
      </c>
      <c r="AI10" s="14"/>
      <c r="AJ10" s="14" t="s">
        <v>79</v>
      </c>
      <c r="AK10" s="14" t="s">
        <v>79</v>
      </c>
      <c r="AL10" s="14" t="s">
        <v>79</v>
      </c>
      <c r="AM10" s="14" t="s">
        <v>79</v>
      </c>
      <c r="AN10" s="14" t="s">
        <v>79</v>
      </c>
      <c r="AO10" s="14"/>
      <c r="AP10" s="14">
        <v>0.46396149968655298</v>
      </c>
      <c r="AQ10" s="14">
        <v>0.41020433434902798</v>
      </c>
      <c r="AR10" s="14">
        <v>0.44556664519915001</v>
      </c>
      <c r="AS10" s="14"/>
      <c r="AT10" s="14">
        <v>0.36318546215061498</v>
      </c>
      <c r="AU10" s="14">
        <v>0.40301183556182002</v>
      </c>
      <c r="AV10" s="14">
        <v>0.463517671179351</v>
      </c>
      <c r="AW10" s="14">
        <v>0.441361690214161</v>
      </c>
      <c r="AX10" s="14">
        <v>0.32442671913680299</v>
      </c>
    </row>
    <row r="11" spans="2:50" x14ac:dyDescent="0.25">
      <c r="B11" s="15" t="s">
        <v>67</v>
      </c>
      <c r="C11" s="14">
        <v>0.24004918949113399</v>
      </c>
      <c r="D11" s="14">
        <v>0.22372992552963999</v>
      </c>
      <c r="E11" s="14">
        <v>0.25395355271463699</v>
      </c>
      <c r="F11" s="14"/>
      <c r="G11" s="14">
        <v>0.24582289486084599</v>
      </c>
      <c r="H11" s="14">
        <v>0.25307294571903399</v>
      </c>
      <c r="I11" s="14">
        <v>0.23977258043590599</v>
      </c>
      <c r="J11" s="14">
        <v>0.23319253402152501</v>
      </c>
      <c r="K11" s="14">
        <v>0.24711738848520101</v>
      </c>
      <c r="L11" s="14">
        <v>0.22661885345969901</v>
      </c>
      <c r="M11" s="14"/>
      <c r="N11" s="14">
        <v>0.16652937399238199</v>
      </c>
      <c r="O11" s="14">
        <v>0.20703422599818999</v>
      </c>
      <c r="P11" s="14">
        <v>0.321282874334055</v>
      </c>
      <c r="Q11" s="14">
        <v>0.28390646495538502</v>
      </c>
      <c r="R11" s="14"/>
      <c r="S11" s="14">
        <v>0.24407164684673599</v>
      </c>
      <c r="T11" s="14">
        <v>0.26029035990883898</v>
      </c>
      <c r="U11" s="14">
        <v>0.26042816120135898</v>
      </c>
      <c r="V11" s="14">
        <v>0.29689478780066603</v>
      </c>
      <c r="W11" s="14">
        <v>0.281575070884863</v>
      </c>
      <c r="X11" s="14">
        <v>0.29815620104523499</v>
      </c>
      <c r="Y11" s="14">
        <v>0.21296842856209799</v>
      </c>
      <c r="Z11" s="14">
        <v>0.20065560318359199</v>
      </c>
      <c r="AA11" s="14">
        <v>0.214617709494453</v>
      </c>
      <c r="AB11" s="14">
        <v>0.200647989288156</v>
      </c>
      <c r="AC11" s="14">
        <v>0.17865948605094101</v>
      </c>
      <c r="AD11" s="14">
        <v>0.119857571012723</v>
      </c>
      <c r="AE11" s="14"/>
      <c r="AF11" s="14">
        <v>0.261879807650996</v>
      </c>
      <c r="AG11" s="14">
        <v>0.20898262206117299</v>
      </c>
      <c r="AH11" s="14">
        <v>0.26159128625165701</v>
      </c>
      <c r="AI11" s="14"/>
      <c r="AJ11" s="14" t="s">
        <v>79</v>
      </c>
      <c r="AK11" s="14" t="s">
        <v>79</v>
      </c>
      <c r="AL11" s="14" t="s">
        <v>79</v>
      </c>
      <c r="AM11" s="14" t="s">
        <v>79</v>
      </c>
      <c r="AN11" s="14" t="s">
        <v>79</v>
      </c>
      <c r="AO11" s="14"/>
      <c r="AP11" s="14">
        <v>0.24752616955508</v>
      </c>
      <c r="AQ11" s="14">
        <v>0.220728190599872</v>
      </c>
      <c r="AR11" s="14">
        <v>0.17919454440945401</v>
      </c>
      <c r="AS11" s="14"/>
      <c r="AT11" s="14">
        <v>0.26604686998954002</v>
      </c>
      <c r="AU11" s="14">
        <v>0.27487115370412701</v>
      </c>
      <c r="AV11" s="14">
        <v>0.198101588652035</v>
      </c>
      <c r="AW11" s="14">
        <v>0.22695820876020001</v>
      </c>
      <c r="AX11" s="14">
        <v>0.134692505549421</v>
      </c>
    </row>
    <row r="12" spans="2:50" x14ac:dyDescent="0.25">
      <c r="B12" s="15" t="s">
        <v>68</v>
      </c>
      <c r="C12" s="14">
        <v>0.10190476686305699</v>
      </c>
      <c r="D12" s="14">
        <v>8.7303037255284099E-2</v>
      </c>
      <c r="E12" s="14">
        <v>0.116220915099862</v>
      </c>
      <c r="F12" s="14"/>
      <c r="G12" s="14">
        <v>9.5214784390419693E-2</v>
      </c>
      <c r="H12" s="14">
        <v>0.111906248945528</v>
      </c>
      <c r="I12" s="14">
        <v>8.3645678796695794E-2</v>
      </c>
      <c r="J12" s="14">
        <v>0.11708508720328301</v>
      </c>
      <c r="K12" s="14">
        <v>9.7318667678840898E-2</v>
      </c>
      <c r="L12" s="14">
        <v>0.105188350527098</v>
      </c>
      <c r="M12" s="14"/>
      <c r="N12" s="14">
        <v>9.1841523296138802E-2</v>
      </c>
      <c r="O12" s="14">
        <v>0.104972712656074</v>
      </c>
      <c r="P12" s="14">
        <v>0.107603674125689</v>
      </c>
      <c r="Q12" s="14">
        <v>0.104573453082107</v>
      </c>
      <c r="R12" s="14"/>
      <c r="S12" s="14">
        <v>4.9843310661378197E-2</v>
      </c>
      <c r="T12" s="14">
        <v>0.12540048568257101</v>
      </c>
      <c r="U12" s="14">
        <v>9.9325035451401394E-2</v>
      </c>
      <c r="V12" s="14">
        <v>0.10875495571360801</v>
      </c>
      <c r="W12" s="14">
        <v>0.106082510619793</v>
      </c>
      <c r="X12" s="14">
        <v>9.1557060478914806E-2</v>
      </c>
      <c r="Y12" s="14">
        <v>7.7712973823043902E-2</v>
      </c>
      <c r="Z12" s="14">
        <v>2.3218465006585701E-2</v>
      </c>
      <c r="AA12" s="14">
        <v>0.12176725724316199</v>
      </c>
      <c r="AB12" s="14">
        <v>0.121565148311586</v>
      </c>
      <c r="AC12" s="14">
        <v>0.188884635481263</v>
      </c>
      <c r="AD12" s="14">
        <v>0.133243410613302</v>
      </c>
      <c r="AE12" s="14"/>
      <c r="AF12" s="14">
        <v>0.117011276633435</v>
      </c>
      <c r="AG12" s="14">
        <v>9.22057224879861E-2</v>
      </c>
      <c r="AH12" s="14">
        <v>0.100459509233886</v>
      </c>
      <c r="AI12" s="14"/>
      <c r="AJ12" s="14" t="s">
        <v>79</v>
      </c>
      <c r="AK12" s="14" t="s">
        <v>79</v>
      </c>
      <c r="AL12" s="14" t="s">
        <v>79</v>
      </c>
      <c r="AM12" s="14" t="s">
        <v>79</v>
      </c>
      <c r="AN12" s="14" t="s">
        <v>79</v>
      </c>
      <c r="AO12" s="14"/>
      <c r="AP12" s="14">
        <v>6.5750258961581307E-2</v>
      </c>
      <c r="AQ12" s="14">
        <v>0.112039620475757</v>
      </c>
      <c r="AR12" s="14">
        <v>0.14638914264955499</v>
      </c>
      <c r="AS12" s="14"/>
      <c r="AT12" s="14">
        <v>0.125630775485576</v>
      </c>
      <c r="AU12" s="14">
        <v>8.6565679987206795E-2</v>
      </c>
      <c r="AV12" s="14">
        <v>7.6618310158058894E-2</v>
      </c>
      <c r="AW12" s="14">
        <v>9.5217630777675005E-2</v>
      </c>
      <c r="AX12" s="14">
        <v>0.11293088967965199</v>
      </c>
    </row>
    <row r="13" spans="2:50" x14ac:dyDescent="0.25">
      <c r="B13" s="15" t="s">
        <v>69</v>
      </c>
      <c r="C13" s="14">
        <v>3.17594686341598E-2</v>
      </c>
      <c r="D13" s="14">
        <v>4.6905757628030897E-2</v>
      </c>
      <c r="E13" s="14">
        <v>1.71327725998985E-2</v>
      </c>
      <c r="F13" s="14"/>
      <c r="G13" s="14">
        <v>1.7177745701458101E-2</v>
      </c>
      <c r="H13" s="14">
        <v>2.5339360485890701E-2</v>
      </c>
      <c r="I13" s="14">
        <v>4.0263371323159297E-2</v>
      </c>
      <c r="J13" s="14">
        <v>4.4739976372485397E-2</v>
      </c>
      <c r="K13" s="14">
        <v>2.8477392995208399E-2</v>
      </c>
      <c r="L13" s="14">
        <v>2.9670082709254E-2</v>
      </c>
      <c r="M13" s="14"/>
      <c r="N13" s="14">
        <v>2.3826618120465E-2</v>
      </c>
      <c r="O13" s="14">
        <v>4.1198226317056698E-2</v>
      </c>
      <c r="P13" s="14">
        <v>3.7171180154531899E-2</v>
      </c>
      <c r="Q13" s="14">
        <v>2.5807510924885299E-2</v>
      </c>
      <c r="R13" s="14"/>
      <c r="S13" s="14">
        <v>4.2002129954141799E-2</v>
      </c>
      <c r="T13" s="14">
        <v>1.3352988857893299E-2</v>
      </c>
      <c r="U13" s="14">
        <v>6.5553594106727703E-2</v>
      </c>
      <c r="V13" s="14">
        <v>3.0420235816300101E-2</v>
      </c>
      <c r="W13" s="14">
        <v>1.7309456411589999E-2</v>
      </c>
      <c r="X13" s="14">
        <v>3.12031065891267E-2</v>
      </c>
      <c r="Y13" s="14">
        <v>4.5226584056857498E-2</v>
      </c>
      <c r="Z13" s="14">
        <v>0</v>
      </c>
      <c r="AA13" s="14">
        <v>2.5536261035309E-2</v>
      </c>
      <c r="AB13" s="14">
        <v>1.05074504898231E-2</v>
      </c>
      <c r="AC13" s="14">
        <v>3.9016887746345798E-2</v>
      </c>
      <c r="AD13" s="14">
        <v>9.2862699468920201E-2</v>
      </c>
      <c r="AE13" s="14"/>
      <c r="AF13" s="14">
        <v>3.7038188767503602E-2</v>
      </c>
      <c r="AG13" s="14">
        <v>3.1990840503515403E-2</v>
      </c>
      <c r="AH13" s="14">
        <v>3.7352702974484397E-2</v>
      </c>
      <c r="AI13" s="14"/>
      <c r="AJ13" s="14" t="s">
        <v>79</v>
      </c>
      <c r="AK13" s="14" t="s">
        <v>79</v>
      </c>
      <c r="AL13" s="14" t="s">
        <v>79</v>
      </c>
      <c r="AM13" s="14" t="s">
        <v>79</v>
      </c>
      <c r="AN13" s="14" t="s">
        <v>79</v>
      </c>
      <c r="AO13" s="14"/>
      <c r="AP13" s="14">
        <v>3.0282284676565598E-2</v>
      </c>
      <c r="AQ13" s="14">
        <v>2.6299816704662499E-2</v>
      </c>
      <c r="AR13" s="14">
        <v>1.0622045660551501E-2</v>
      </c>
      <c r="AS13" s="14"/>
      <c r="AT13" s="14">
        <v>3.7295950233771497E-2</v>
      </c>
      <c r="AU13" s="14">
        <v>2.8550360253089699E-2</v>
      </c>
      <c r="AV13" s="14">
        <v>2.9902333290797601E-2</v>
      </c>
      <c r="AW13" s="14">
        <v>2.9130915914529199E-2</v>
      </c>
      <c r="AX13" s="14">
        <v>0</v>
      </c>
    </row>
    <row r="14" spans="2:50" x14ac:dyDescent="0.25">
      <c r="B14" s="15" t="s">
        <v>70</v>
      </c>
      <c r="C14" s="14">
        <v>0.102798150312277</v>
      </c>
      <c r="D14" s="14">
        <v>7.9756733322094597E-2</v>
      </c>
      <c r="E14" s="14">
        <v>0.12713427107899999</v>
      </c>
      <c r="F14" s="14"/>
      <c r="G14" s="14">
        <v>0.123424025772034</v>
      </c>
      <c r="H14" s="14">
        <v>6.1026846583395099E-2</v>
      </c>
      <c r="I14" s="14">
        <v>0.13617074939222901</v>
      </c>
      <c r="J14" s="14">
        <v>7.8176420983006506E-2</v>
      </c>
      <c r="K14" s="14">
        <v>9.1266548327057204E-2</v>
      </c>
      <c r="L14" s="14">
        <v>0.122643148691854</v>
      </c>
      <c r="M14" s="14"/>
      <c r="N14" s="14">
        <v>8.9108614861755406E-2</v>
      </c>
      <c r="O14" s="14">
        <v>8.3512818323118701E-2</v>
      </c>
      <c r="P14" s="14">
        <v>8.8116942929631001E-2</v>
      </c>
      <c r="Q14" s="14">
        <v>0.14688083779365299</v>
      </c>
      <c r="R14" s="14"/>
      <c r="S14" s="14">
        <v>8.13209936418781E-2</v>
      </c>
      <c r="T14" s="14">
        <v>6.2098698612198501E-2</v>
      </c>
      <c r="U14" s="14">
        <v>7.8588073969618699E-2</v>
      </c>
      <c r="V14" s="14">
        <v>0.120880108696514</v>
      </c>
      <c r="W14" s="14">
        <v>0.14932097134325201</v>
      </c>
      <c r="X14" s="14">
        <v>0.117958290199445</v>
      </c>
      <c r="Y14" s="14">
        <v>9.0985153561768797E-2</v>
      </c>
      <c r="Z14" s="14">
        <v>0.160117713694019</v>
      </c>
      <c r="AA14" s="14">
        <v>0.103436822133235</v>
      </c>
      <c r="AB14" s="14">
        <v>0.104689685551728</v>
      </c>
      <c r="AC14" s="14">
        <v>0.133063735024223</v>
      </c>
      <c r="AD14" s="14">
        <v>0.12462575418823101</v>
      </c>
      <c r="AE14" s="14"/>
      <c r="AF14" s="14">
        <v>0.10031191041578801</v>
      </c>
      <c r="AG14" s="14">
        <v>7.8346336624659202E-2</v>
      </c>
      <c r="AH14" s="14">
        <v>0.181560298978658</v>
      </c>
      <c r="AI14" s="14"/>
      <c r="AJ14" s="14" t="s">
        <v>79</v>
      </c>
      <c r="AK14" s="14" t="s">
        <v>79</v>
      </c>
      <c r="AL14" s="14" t="s">
        <v>79</v>
      </c>
      <c r="AM14" s="14" t="s">
        <v>79</v>
      </c>
      <c r="AN14" s="14" t="s">
        <v>79</v>
      </c>
      <c r="AO14" s="14"/>
      <c r="AP14" s="14">
        <v>7.3165832801136602E-2</v>
      </c>
      <c r="AQ14" s="14">
        <v>9.8384658843642905E-2</v>
      </c>
      <c r="AR14" s="14">
        <v>5.4042343393780501E-2</v>
      </c>
      <c r="AS14" s="14"/>
      <c r="AT14" s="14">
        <v>0.109532300881723</v>
      </c>
      <c r="AU14" s="14">
        <v>0.115442538095545</v>
      </c>
      <c r="AV14" s="14">
        <v>7.8308099506135806E-2</v>
      </c>
      <c r="AW14" s="14">
        <v>8.1099032849171193E-2</v>
      </c>
      <c r="AX14" s="14">
        <v>0</v>
      </c>
    </row>
    <row r="15" spans="2:50" x14ac:dyDescent="0.25">
      <c r="B15" s="15" t="s">
        <v>71</v>
      </c>
      <c r="C15" s="18">
        <v>0.52348842469937196</v>
      </c>
      <c r="D15" s="18">
        <v>0.56230454626495097</v>
      </c>
      <c r="E15" s="18">
        <v>0.48555848850660199</v>
      </c>
      <c r="F15" s="18"/>
      <c r="G15" s="18">
        <v>0.518360549275242</v>
      </c>
      <c r="H15" s="18">
        <v>0.54865459826615204</v>
      </c>
      <c r="I15" s="18">
        <v>0.50014762005200997</v>
      </c>
      <c r="J15" s="18">
        <v>0.52680598141970003</v>
      </c>
      <c r="K15" s="18">
        <v>0.535820002513692</v>
      </c>
      <c r="L15" s="18">
        <v>0.51587956461209505</v>
      </c>
      <c r="M15" s="18"/>
      <c r="N15" s="18">
        <v>0.628693869729259</v>
      </c>
      <c r="O15" s="18">
        <v>0.56328201670556</v>
      </c>
      <c r="P15" s="18">
        <v>0.44582532845609302</v>
      </c>
      <c r="Q15" s="18">
        <v>0.43883173324397001</v>
      </c>
      <c r="R15" s="18"/>
      <c r="S15" s="18">
        <v>0.58276191889586504</v>
      </c>
      <c r="T15" s="18">
        <v>0.53885746693849801</v>
      </c>
      <c r="U15" s="18">
        <v>0.49610513527089301</v>
      </c>
      <c r="V15" s="18">
        <v>0.44304991197291199</v>
      </c>
      <c r="W15" s="18">
        <v>0.44571199074050299</v>
      </c>
      <c r="X15" s="18">
        <v>0.46112534168727798</v>
      </c>
      <c r="Y15" s="18">
        <v>0.57310685999623101</v>
      </c>
      <c r="Z15" s="18">
        <v>0.61600821811580297</v>
      </c>
      <c r="AA15" s="18">
        <v>0.53464195009383997</v>
      </c>
      <c r="AB15" s="18">
        <v>0.56258972635870697</v>
      </c>
      <c r="AC15" s="18">
        <v>0.46037525569722698</v>
      </c>
      <c r="AD15" s="18">
        <v>0.52941056471682402</v>
      </c>
      <c r="AE15" s="18"/>
      <c r="AF15" s="18">
        <v>0.48375881653227598</v>
      </c>
      <c r="AG15" s="18">
        <v>0.58847447832266597</v>
      </c>
      <c r="AH15" s="18">
        <v>0.41903620256131402</v>
      </c>
      <c r="AI15" s="18"/>
      <c r="AJ15" s="18" t="s">
        <v>79</v>
      </c>
      <c r="AK15" s="18" t="s">
        <v>79</v>
      </c>
      <c r="AL15" s="18" t="s">
        <v>79</v>
      </c>
      <c r="AM15" s="18" t="s">
        <v>79</v>
      </c>
      <c r="AN15" s="18" t="s">
        <v>79</v>
      </c>
      <c r="AO15" s="18"/>
      <c r="AP15" s="18">
        <v>0.58327545400563696</v>
      </c>
      <c r="AQ15" s="18">
        <v>0.542547713376066</v>
      </c>
      <c r="AR15" s="18">
        <v>0.609751923886659</v>
      </c>
      <c r="AS15" s="18"/>
      <c r="AT15" s="18">
        <v>0.46149410340939001</v>
      </c>
      <c r="AU15" s="18">
        <v>0.49457026796003201</v>
      </c>
      <c r="AV15" s="18">
        <v>0.61706966839297295</v>
      </c>
      <c r="AW15" s="18">
        <v>0.56759421169842506</v>
      </c>
      <c r="AX15" s="18">
        <v>0.75237660477092705</v>
      </c>
    </row>
    <row r="16" spans="2:50" x14ac:dyDescent="0.25">
      <c r="B16" s="15" t="s">
        <v>72</v>
      </c>
      <c r="C16" s="18">
        <v>0.13366423549721701</v>
      </c>
      <c r="D16" s="18">
        <v>0.134208794883315</v>
      </c>
      <c r="E16" s="18">
        <v>0.133353687699761</v>
      </c>
      <c r="F16" s="18"/>
      <c r="G16" s="18">
        <v>0.112392530091878</v>
      </c>
      <c r="H16" s="18">
        <v>0.137245609431419</v>
      </c>
      <c r="I16" s="18">
        <v>0.12390905011985499</v>
      </c>
      <c r="J16" s="18">
        <v>0.16182506357576901</v>
      </c>
      <c r="K16" s="18">
        <v>0.125796060674049</v>
      </c>
      <c r="L16" s="18">
        <v>0.13485843323635199</v>
      </c>
      <c r="M16" s="18"/>
      <c r="N16" s="18">
        <v>0.115668141416604</v>
      </c>
      <c r="O16" s="18">
        <v>0.14617093897313099</v>
      </c>
      <c r="P16" s="18">
        <v>0.14477485428022099</v>
      </c>
      <c r="Q16" s="18">
        <v>0.13038096400699301</v>
      </c>
      <c r="R16" s="18"/>
      <c r="S16" s="18">
        <v>9.1845440615519996E-2</v>
      </c>
      <c r="T16" s="18">
        <v>0.13875347454046399</v>
      </c>
      <c r="U16" s="18">
        <v>0.16487862955812899</v>
      </c>
      <c r="V16" s="18">
        <v>0.13917519152990801</v>
      </c>
      <c r="W16" s="18">
        <v>0.123391967031383</v>
      </c>
      <c r="X16" s="18">
        <v>0.12276016706804201</v>
      </c>
      <c r="Y16" s="18">
        <v>0.122939557879901</v>
      </c>
      <c r="Z16" s="18">
        <v>2.3218465006585701E-2</v>
      </c>
      <c r="AA16" s="18">
        <v>0.14730351827847099</v>
      </c>
      <c r="AB16" s="18">
        <v>0.13207259880140901</v>
      </c>
      <c r="AC16" s="18">
        <v>0.22790152322760901</v>
      </c>
      <c r="AD16" s="18">
        <v>0.22610611008222201</v>
      </c>
      <c r="AE16" s="18"/>
      <c r="AF16" s="18">
        <v>0.154049465400939</v>
      </c>
      <c r="AG16" s="18">
        <v>0.124196562991502</v>
      </c>
      <c r="AH16" s="18">
        <v>0.137812212208371</v>
      </c>
      <c r="AI16" s="18"/>
      <c r="AJ16" s="18" t="s">
        <v>79</v>
      </c>
      <c r="AK16" s="18" t="s">
        <v>79</v>
      </c>
      <c r="AL16" s="18" t="s">
        <v>79</v>
      </c>
      <c r="AM16" s="18" t="s">
        <v>79</v>
      </c>
      <c r="AN16" s="18" t="s">
        <v>79</v>
      </c>
      <c r="AO16" s="18"/>
      <c r="AP16" s="18">
        <v>9.6032543638146894E-2</v>
      </c>
      <c r="AQ16" s="18">
        <v>0.13833943718041899</v>
      </c>
      <c r="AR16" s="18">
        <v>0.15701118831010699</v>
      </c>
      <c r="AS16" s="18"/>
      <c r="AT16" s="18">
        <v>0.16292672571934799</v>
      </c>
      <c r="AU16" s="18">
        <v>0.11511604024029699</v>
      </c>
      <c r="AV16" s="18">
        <v>0.10652064344885701</v>
      </c>
      <c r="AW16" s="18">
        <v>0.12434854669220401</v>
      </c>
      <c r="AX16" s="18">
        <v>0.11293088967965199</v>
      </c>
    </row>
    <row r="17" spans="2:50" x14ac:dyDescent="0.25">
      <c r="B17" s="15" t="s">
        <v>73</v>
      </c>
      <c r="C17" s="19">
        <v>0.389824189202155</v>
      </c>
      <c r="D17" s="19">
        <v>0.42809575138163602</v>
      </c>
      <c r="E17" s="19">
        <v>0.35220480080684102</v>
      </c>
      <c r="F17" s="19"/>
      <c r="G17" s="19">
        <v>0.405968019183364</v>
      </c>
      <c r="H17" s="19">
        <v>0.41140898883473398</v>
      </c>
      <c r="I17" s="19">
        <v>0.37623856993215499</v>
      </c>
      <c r="J17" s="19">
        <v>0.364980917843931</v>
      </c>
      <c r="K17" s="19">
        <v>0.41002394183964302</v>
      </c>
      <c r="L17" s="19">
        <v>0.38102113137574301</v>
      </c>
      <c r="M17" s="19"/>
      <c r="N17" s="19">
        <v>0.51302572831265503</v>
      </c>
      <c r="O17" s="19">
        <v>0.41711107773243</v>
      </c>
      <c r="P17" s="19">
        <v>0.301050474175872</v>
      </c>
      <c r="Q17" s="19">
        <v>0.30845076923697701</v>
      </c>
      <c r="R17" s="19"/>
      <c r="S17" s="19">
        <v>0.49091647828034501</v>
      </c>
      <c r="T17" s="19">
        <v>0.40010399239803401</v>
      </c>
      <c r="U17" s="19">
        <v>0.33122650571276402</v>
      </c>
      <c r="V17" s="19">
        <v>0.30387472044300401</v>
      </c>
      <c r="W17" s="19">
        <v>0.32232002370912</v>
      </c>
      <c r="X17" s="19">
        <v>0.33836517461923699</v>
      </c>
      <c r="Y17" s="19">
        <v>0.45016730211632999</v>
      </c>
      <c r="Z17" s="19">
        <v>0.592789753109218</v>
      </c>
      <c r="AA17" s="19">
        <v>0.38733843181536898</v>
      </c>
      <c r="AB17" s="19">
        <v>0.43051712755729699</v>
      </c>
      <c r="AC17" s="19">
        <v>0.232473732469617</v>
      </c>
      <c r="AD17" s="19">
        <v>0.30330445463460198</v>
      </c>
      <c r="AE17" s="19"/>
      <c r="AF17" s="19">
        <v>0.32970935113133798</v>
      </c>
      <c r="AG17" s="19">
        <v>0.46427791533116403</v>
      </c>
      <c r="AH17" s="19">
        <v>0.28122399035294399</v>
      </c>
      <c r="AI17" s="19"/>
      <c r="AJ17" s="19" t="s">
        <v>79</v>
      </c>
      <c r="AK17" s="19" t="s">
        <v>79</v>
      </c>
      <c r="AL17" s="19" t="s">
        <v>79</v>
      </c>
      <c r="AM17" s="19" t="s">
        <v>79</v>
      </c>
      <c r="AN17" s="19" t="s">
        <v>79</v>
      </c>
      <c r="AO17" s="19"/>
      <c r="AP17" s="19">
        <v>0.48724291036749001</v>
      </c>
      <c r="AQ17" s="19">
        <v>0.40420827619564698</v>
      </c>
      <c r="AR17" s="19">
        <v>0.45274073557655198</v>
      </c>
      <c r="AS17" s="19"/>
      <c r="AT17" s="19">
        <v>0.29856737769004199</v>
      </c>
      <c r="AU17" s="19">
        <v>0.37945422771973503</v>
      </c>
      <c r="AV17" s="19">
        <v>0.51054902494411603</v>
      </c>
      <c r="AW17" s="19">
        <v>0.44324566500622098</v>
      </c>
      <c r="AX17" s="19">
        <v>0.63944571509127501</v>
      </c>
    </row>
    <row r="18" spans="2:50" x14ac:dyDescent="0.25">
      <c r="B18" s="28" t="s">
        <v>543</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430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1019</v>
      </c>
      <c r="D7" s="10">
        <v>484</v>
      </c>
      <c r="E7" s="10">
        <v>528</v>
      </c>
      <c r="F7" s="10"/>
      <c r="G7" s="10">
        <v>110</v>
      </c>
      <c r="H7" s="10">
        <v>183</v>
      </c>
      <c r="I7" s="10">
        <v>150</v>
      </c>
      <c r="J7" s="10">
        <v>163</v>
      </c>
      <c r="K7" s="10">
        <v>176</v>
      </c>
      <c r="L7" s="10">
        <v>237</v>
      </c>
      <c r="M7" s="10"/>
      <c r="N7" s="10">
        <v>284</v>
      </c>
      <c r="O7" s="10">
        <v>298</v>
      </c>
      <c r="P7" s="10">
        <v>178</v>
      </c>
      <c r="Q7" s="10">
        <v>258</v>
      </c>
      <c r="R7" s="10"/>
      <c r="S7" s="10">
        <v>145</v>
      </c>
      <c r="T7" s="10">
        <v>145</v>
      </c>
      <c r="U7" s="10">
        <v>74</v>
      </c>
      <c r="V7" s="10">
        <v>97</v>
      </c>
      <c r="W7" s="10">
        <v>77</v>
      </c>
      <c r="X7" s="10">
        <v>80</v>
      </c>
      <c r="Y7" s="10">
        <v>75</v>
      </c>
      <c r="Z7" s="10">
        <v>39</v>
      </c>
      <c r="AA7" s="10">
        <v>135</v>
      </c>
      <c r="AB7" s="10">
        <v>89</v>
      </c>
      <c r="AC7" s="10">
        <v>40</v>
      </c>
      <c r="AD7" s="10">
        <v>23</v>
      </c>
      <c r="AE7" s="10"/>
      <c r="AF7" s="10">
        <v>385</v>
      </c>
      <c r="AG7" s="10">
        <v>437</v>
      </c>
      <c r="AH7" s="10">
        <v>116</v>
      </c>
      <c r="AI7" s="10"/>
      <c r="AJ7" s="10" t="s">
        <v>78</v>
      </c>
      <c r="AK7" s="10" t="s">
        <v>78</v>
      </c>
      <c r="AL7" s="10" t="s">
        <v>78</v>
      </c>
      <c r="AM7" s="10" t="s">
        <v>78</v>
      </c>
      <c r="AN7" s="10" t="s">
        <v>78</v>
      </c>
      <c r="AO7" s="10"/>
      <c r="AP7" s="10">
        <v>214</v>
      </c>
      <c r="AQ7" s="10">
        <v>370</v>
      </c>
      <c r="AR7" s="10">
        <v>84</v>
      </c>
      <c r="AS7" s="10"/>
      <c r="AT7" s="10">
        <v>254</v>
      </c>
      <c r="AU7" s="10">
        <v>239</v>
      </c>
      <c r="AV7" s="10">
        <v>284</v>
      </c>
      <c r="AW7" s="10">
        <v>95</v>
      </c>
      <c r="AX7" s="10">
        <v>17</v>
      </c>
    </row>
    <row r="8" spans="2:50" ht="30" customHeight="1" x14ac:dyDescent="0.25">
      <c r="B8" s="11" t="s">
        <v>19</v>
      </c>
      <c r="C8" s="11">
        <v>1029</v>
      </c>
      <c r="D8" s="11">
        <v>510</v>
      </c>
      <c r="E8" s="11">
        <v>512</v>
      </c>
      <c r="F8" s="11"/>
      <c r="G8" s="11">
        <v>125</v>
      </c>
      <c r="H8" s="11">
        <v>180</v>
      </c>
      <c r="I8" s="11">
        <v>197</v>
      </c>
      <c r="J8" s="11">
        <v>171</v>
      </c>
      <c r="K8" s="11">
        <v>143</v>
      </c>
      <c r="L8" s="11">
        <v>212</v>
      </c>
      <c r="M8" s="11"/>
      <c r="N8" s="11">
        <v>266</v>
      </c>
      <c r="O8" s="11">
        <v>285</v>
      </c>
      <c r="P8" s="11">
        <v>201</v>
      </c>
      <c r="Q8" s="11">
        <v>276</v>
      </c>
      <c r="R8" s="11"/>
      <c r="S8" s="11">
        <v>149</v>
      </c>
      <c r="T8" s="11">
        <v>135</v>
      </c>
      <c r="U8" s="11">
        <v>72</v>
      </c>
      <c r="V8" s="11">
        <v>86</v>
      </c>
      <c r="W8" s="11">
        <v>72</v>
      </c>
      <c r="X8" s="11">
        <v>96</v>
      </c>
      <c r="Y8" s="11">
        <v>71</v>
      </c>
      <c r="Z8" s="11">
        <v>40</v>
      </c>
      <c r="AA8" s="11">
        <v>124</v>
      </c>
      <c r="AB8" s="11">
        <v>95</v>
      </c>
      <c r="AC8" s="11">
        <v>48</v>
      </c>
      <c r="AD8" s="11">
        <v>41</v>
      </c>
      <c r="AE8" s="11"/>
      <c r="AF8" s="11">
        <v>374</v>
      </c>
      <c r="AG8" s="11">
        <v>438</v>
      </c>
      <c r="AH8" s="11">
        <v>129</v>
      </c>
      <c r="AI8" s="11"/>
      <c r="AJ8" s="11" t="s">
        <v>78</v>
      </c>
      <c r="AK8" s="11" t="s">
        <v>78</v>
      </c>
      <c r="AL8" s="11" t="s">
        <v>78</v>
      </c>
      <c r="AM8" s="11" t="s">
        <v>78</v>
      </c>
      <c r="AN8" s="11" t="s">
        <v>78</v>
      </c>
      <c r="AO8" s="11"/>
      <c r="AP8" s="11">
        <v>205</v>
      </c>
      <c r="AQ8" s="11">
        <v>378</v>
      </c>
      <c r="AR8" s="11">
        <v>85</v>
      </c>
      <c r="AS8" s="11"/>
      <c r="AT8" s="11">
        <v>262</v>
      </c>
      <c r="AU8" s="11">
        <v>241</v>
      </c>
      <c r="AV8" s="11">
        <v>289</v>
      </c>
      <c r="AW8" s="11">
        <v>95</v>
      </c>
      <c r="AX8" s="11">
        <v>15</v>
      </c>
    </row>
    <row r="9" spans="2:50" x14ac:dyDescent="0.25">
      <c r="B9" s="15" t="s">
        <v>65</v>
      </c>
      <c r="C9" s="14">
        <v>0.121854127755326</v>
      </c>
      <c r="D9" s="14">
        <v>0.139749936580813</v>
      </c>
      <c r="E9" s="14">
        <v>0.100867139088088</v>
      </c>
      <c r="F9" s="14"/>
      <c r="G9" s="14">
        <v>0.123046433857816</v>
      </c>
      <c r="H9" s="14">
        <v>0.13727839985926599</v>
      </c>
      <c r="I9" s="14">
        <v>8.23210541493863E-2</v>
      </c>
      <c r="J9" s="14">
        <v>0.13296604852735999</v>
      </c>
      <c r="K9" s="14">
        <v>0.112234612864845</v>
      </c>
      <c r="L9" s="14">
        <v>0.142301137143658</v>
      </c>
      <c r="M9" s="14"/>
      <c r="N9" s="14">
        <v>0.160776797047821</v>
      </c>
      <c r="O9" s="14">
        <v>0.138115603297049</v>
      </c>
      <c r="P9" s="14">
        <v>0.11519807507473701</v>
      </c>
      <c r="Q9" s="14">
        <v>7.2695755017573097E-2</v>
      </c>
      <c r="R9" s="14"/>
      <c r="S9" s="14">
        <v>0.150419000815432</v>
      </c>
      <c r="T9" s="14">
        <v>9.6664404268021503E-2</v>
      </c>
      <c r="U9" s="14">
        <v>0.12515845010617899</v>
      </c>
      <c r="V9" s="14">
        <v>0.138301010103757</v>
      </c>
      <c r="W9" s="14">
        <v>0.12190535025873001</v>
      </c>
      <c r="X9" s="14">
        <v>8.6827069536364695E-2</v>
      </c>
      <c r="Y9" s="14">
        <v>0.114987406484288</v>
      </c>
      <c r="Z9" s="14">
        <v>0.19483660046892601</v>
      </c>
      <c r="AA9" s="14">
        <v>0.11899774067235901</v>
      </c>
      <c r="AB9" s="14">
        <v>0.144684361173047</v>
      </c>
      <c r="AC9" s="14">
        <v>9.36930941233865E-2</v>
      </c>
      <c r="AD9" s="14">
        <v>7.0615442333149703E-2</v>
      </c>
      <c r="AE9" s="14"/>
      <c r="AF9" s="14">
        <v>0.10878212597209901</v>
      </c>
      <c r="AG9" s="14">
        <v>0.14338688537626401</v>
      </c>
      <c r="AH9" s="14">
        <v>8.6727813924148203E-2</v>
      </c>
      <c r="AI9" s="14"/>
      <c r="AJ9" s="14" t="s">
        <v>79</v>
      </c>
      <c r="AK9" s="14" t="s">
        <v>79</v>
      </c>
      <c r="AL9" s="14" t="s">
        <v>79</v>
      </c>
      <c r="AM9" s="14" t="s">
        <v>79</v>
      </c>
      <c r="AN9" s="14" t="s">
        <v>79</v>
      </c>
      <c r="AO9" s="14"/>
      <c r="AP9" s="14">
        <v>0.12866359671803801</v>
      </c>
      <c r="AQ9" s="14">
        <v>0.14097085176976301</v>
      </c>
      <c r="AR9" s="14">
        <v>0.12407601352332601</v>
      </c>
      <c r="AS9" s="14"/>
      <c r="AT9" s="14">
        <v>0.11472341785837201</v>
      </c>
      <c r="AU9" s="14">
        <v>8.4605316602720096E-2</v>
      </c>
      <c r="AV9" s="14">
        <v>0.151437058135968</v>
      </c>
      <c r="AW9" s="14">
        <v>0.142926690494695</v>
      </c>
      <c r="AX9" s="14">
        <v>0.32546427131004901</v>
      </c>
    </row>
    <row r="10" spans="2:50" x14ac:dyDescent="0.25">
      <c r="B10" s="15" t="s">
        <v>66</v>
      </c>
      <c r="C10" s="14">
        <v>0.36964052681432402</v>
      </c>
      <c r="D10" s="14">
        <v>0.38525414188908202</v>
      </c>
      <c r="E10" s="14">
        <v>0.357056098718115</v>
      </c>
      <c r="F10" s="14"/>
      <c r="G10" s="14">
        <v>0.35375676205679601</v>
      </c>
      <c r="H10" s="14">
        <v>0.37117377207247998</v>
      </c>
      <c r="I10" s="14">
        <v>0.40894407010643302</v>
      </c>
      <c r="J10" s="14">
        <v>0.353054278451986</v>
      </c>
      <c r="K10" s="14">
        <v>0.32621891866167901</v>
      </c>
      <c r="L10" s="14">
        <v>0.38375145143703798</v>
      </c>
      <c r="M10" s="14"/>
      <c r="N10" s="14">
        <v>0.39499363918692199</v>
      </c>
      <c r="O10" s="14">
        <v>0.370808297781207</v>
      </c>
      <c r="P10" s="14">
        <v>0.35207629998789203</v>
      </c>
      <c r="Q10" s="14">
        <v>0.35503053304979598</v>
      </c>
      <c r="R10" s="14"/>
      <c r="S10" s="14">
        <v>0.465299767371043</v>
      </c>
      <c r="T10" s="14">
        <v>0.40683976770745101</v>
      </c>
      <c r="U10" s="14">
        <v>0.37763423708723398</v>
      </c>
      <c r="V10" s="14">
        <v>0.25376835798726999</v>
      </c>
      <c r="W10" s="14">
        <v>0.38237362573851602</v>
      </c>
      <c r="X10" s="14">
        <v>0.36175696655900202</v>
      </c>
      <c r="Y10" s="14">
        <v>0.30168432396619699</v>
      </c>
      <c r="Z10" s="14">
        <v>0.34442886522194399</v>
      </c>
      <c r="AA10" s="14">
        <v>0.31393603636842898</v>
      </c>
      <c r="AB10" s="14">
        <v>0.354636934163089</v>
      </c>
      <c r="AC10" s="14">
        <v>0.33722774557461699</v>
      </c>
      <c r="AD10" s="14">
        <v>0.51056052011064801</v>
      </c>
      <c r="AE10" s="14"/>
      <c r="AF10" s="14">
        <v>0.34317622569317602</v>
      </c>
      <c r="AG10" s="14">
        <v>0.41373731258996599</v>
      </c>
      <c r="AH10" s="14">
        <v>0.33827987455055503</v>
      </c>
      <c r="AI10" s="14"/>
      <c r="AJ10" s="14" t="s">
        <v>79</v>
      </c>
      <c r="AK10" s="14" t="s">
        <v>79</v>
      </c>
      <c r="AL10" s="14" t="s">
        <v>79</v>
      </c>
      <c r="AM10" s="14" t="s">
        <v>79</v>
      </c>
      <c r="AN10" s="14" t="s">
        <v>79</v>
      </c>
      <c r="AO10" s="14"/>
      <c r="AP10" s="14">
        <v>0.42422659766057502</v>
      </c>
      <c r="AQ10" s="14">
        <v>0.35324817211996201</v>
      </c>
      <c r="AR10" s="14">
        <v>0.43396644115872102</v>
      </c>
      <c r="AS10" s="14"/>
      <c r="AT10" s="14">
        <v>0.32798596078498898</v>
      </c>
      <c r="AU10" s="14">
        <v>0.33721435118380499</v>
      </c>
      <c r="AV10" s="14">
        <v>0.41627133531256499</v>
      </c>
      <c r="AW10" s="14">
        <v>0.40362654368432899</v>
      </c>
      <c r="AX10" s="14">
        <v>0.44704252600675498</v>
      </c>
    </row>
    <row r="11" spans="2:50" x14ac:dyDescent="0.25">
      <c r="B11" s="15" t="s">
        <v>67</v>
      </c>
      <c r="C11" s="14">
        <v>0.266819099303369</v>
      </c>
      <c r="D11" s="14">
        <v>0.26165080444456701</v>
      </c>
      <c r="E11" s="14">
        <v>0.27402806837695698</v>
      </c>
      <c r="F11" s="14"/>
      <c r="G11" s="14">
        <v>0.23923363078680601</v>
      </c>
      <c r="H11" s="14">
        <v>0.26537229507868498</v>
      </c>
      <c r="I11" s="14">
        <v>0.26983884298740801</v>
      </c>
      <c r="J11" s="14">
        <v>0.26357863439336598</v>
      </c>
      <c r="K11" s="14">
        <v>0.30353028901321299</v>
      </c>
      <c r="L11" s="14">
        <v>0.25944332720295299</v>
      </c>
      <c r="M11" s="14"/>
      <c r="N11" s="14">
        <v>0.20493639873657199</v>
      </c>
      <c r="O11" s="14">
        <v>0.27117266147348701</v>
      </c>
      <c r="P11" s="14">
        <v>0.31129752356567503</v>
      </c>
      <c r="Q11" s="14">
        <v>0.29038046569906101</v>
      </c>
      <c r="R11" s="14"/>
      <c r="S11" s="14">
        <v>0.153899857250479</v>
      </c>
      <c r="T11" s="14">
        <v>0.25852890283928798</v>
      </c>
      <c r="U11" s="14">
        <v>0.30044507252945801</v>
      </c>
      <c r="V11" s="14">
        <v>0.33022543626218898</v>
      </c>
      <c r="W11" s="14">
        <v>0.30980301185674902</v>
      </c>
      <c r="X11" s="14">
        <v>0.30687082265522497</v>
      </c>
      <c r="Y11" s="14">
        <v>0.27546940070564702</v>
      </c>
      <c r="Z11" s="14">
        <v>0.222792411442888</v>
      </c>
      <c r="AA11" s="14">
        <v>0.30828577617064001</v>
      </c>
      <c r="AB11" s="14">
        <v>0.32750167334910302</v>
      </c>
      <c r="AC11" s="14">
        <v>0.20751217502227001</v>
      </c>
      <c r="AD11" s="14">
        <v>0.17311085266819301</v>
      </c>
      <c r="AE11" s="14"/>
      <c r="AF11" s="14">
        <v>0.27115594389719</v>
      </c>
      <c r="AG11" s="14">
        <v>0.25409126120220998</v>
      </c>
      <c r="AH11" s="14">
        <v>0.27669162904586703</v>
      </c>
      <c r="AI11" s="14"/>
      <c r="AJ11" s="14" t="s">
        <v>79</v>
      </c>
      <c r="AK11" s="14" t="s">
        <v>79</v>
      </c>
      <c r="AL11" s="14" t="s">
        <v>79</v>
      </c>
      <c r="AM11" s="14" t="s">
        <v>79</v>
      </c>
      <c r="AN11" s="14" t="s">
        <v>79</v>
      </c>
      <c r="AO11" s="14"/>
      <c r="AP11" s="14">
        <v>0.24718818415282301</v>
      </c>
      <c r="AQ11" s="14">
        <v>0.26615485623138502</v>
      </c>
      <c r="AR11" s="14">
        <v>0.23526686501726299</v>
      </c>
      <c r="AS11" s="14"/>
      <c r="AT11" s="14">
        <v>0.29407315210437002</v>
      </c>
      <c r="AU11" s="14">
        <v>0.30389323969585003</v>
      </c>
      <c r="AV11" s="14">
        <v>0.24604756432536601</v>
      </c>
      <c r="AW11" s="14">
        <v>0.20716697303373599</v>
      </c>
      <c r="AX11" s="14">
        <v>6.1119895896422097E-2</v>
      </c>
    </row>
    <row r="12" spans="2:50" x14ac:dyDescent="0.25">
      <c r="B12" s="15" t="s">
        <v>68</v>
      </c>
      <c r="C12" s="14">
        <v>0.105611205213737</v>
      </c>
      <c r="D12" s="14">
        <v>0.103435109854094</v>
      </c>
      <c r="E12" s="14">
        <v>0.107555905054552</v>
      </c>
      <c r="F12" s="14"/>
      <c r="G12" s="14">
        <v>0.108713236793748</v>
      </c>
      <c r="H12" s="14">
        <v>0.100292583595982</v>
      </c>
      <c r="I12" s="14">
        <v>0.100894198946924</v>
      </c>
      <c r="J12" s="14">
        <v>0.10841670037823301</v>
      </c>
      <c r="K12" s="14">
        <v>0.10102849913214</v>
      </c>
      <c r="L12" s="14">
        <v>0.11349620067112901</v>
      </c>
      <c r="M12" s="14"/>
      <c r="N12" s="14">
        <v>0.118763123138524</v>
      </c>
      <c r="O12" s="14">
        <v>9.8869060711908194E-2</v>
      </c>
      <c r="P12" s="14">
        <v>0.11469301728966801</v>
      </c>
      <c r="Q12" s="14">
        <v>9.3583812807410002E-2</v>
      </c>
      <c r="R12" s="14"/>
      <c r="S12" s="14">
        <v>9.1939470374827498E-2</v>
      </c>
      <c r="T12" s="14">
        <v>0.14026395441485401</v>
      </c>
      <c r="U12" s="14">
        <v>9.2498985914668902E-2</v>
      </c>
      <c r="V12" s="14">
        <v>0.114392293773039</v>
      </c>
      <c r="W12" s="14">
        <v>0.100277167466599</v>
      </c>
      <c r="X12" s="14">
        <v>5.7694126471798397E-2</v>
      </c>
      <c r="Y12" s="14">
        <v>0.16736958541043001</v>
      </c>
      <c r="Z12" s="14">
        <v>4.8933255341866502E-2</v>
      </c>
      <c r="AA12" s="14">
        <v>0.131925655193671</v>
      </c>
      <c r="AB12" s="14">
        <v>7.5756106922150193E-2</v>
      </c>
      <c r="AC12" s="14">
        <v>0.16745712455461401</v>
      </c>
      <c r="AD12" s="14">
        <v>3.2312722893986498E-2</v>
      </c>
      <c r="AE12" s="14"/>
      <c r="AF12" s="14">
        <v>0.132535507312185</v>
      </c>
      <c r="AG12" s="14">
        <v>9.1812317030205301E-2</v>
      </c>
      <c r="AH12" s="14">
        <v>8.0299836307631503E-2</v>
      </c>
      <c r="AI12" s="14"/>
      <c r="AJ12" s="14" t="s">
        <v>79</v>
      </c>
      <c r="AK12" s="14" t="s">
        <v>79</v>
      </c>
      <c r="AL12" s="14" t="s">
        <v>79</v>
      </c>
      <c r="AM12" s="14" t="s">
        <v>79</v>
      </c>
      <c r="AN12" s="14" t="s">
        <v>79</v>
      </c>
      <c r="AO12" s="14"/>
      <c r="AP12" s="14">
        <v>0.114485270707972</v>
      </c>
      <c r="AQ12" s="14">
        <v>9.4525358445534099E-2</v>
      </c>
      <c r="AR12" s="14">
        <v>0.145258095855958</v>
      </c>
      <c r="AS12" s="14"/>
      <c r="AT12" s="14">
        <v>0.121667310222038</v>
      </c>
      <c r="AU12" s="14">
        <v>0.102009149763833</v>
      </c>
      <c r="AV12" s="14">
        <v>9.2088343619745605E-2</v>
      </c>
      <c r="AW12" s="14">
        <v>0.115474268538896</v>
      </c>
      <c r="AX12" s="14">
        <v>5.1810993783230098E-2</v>
      </c>
    </row>
    <row r="13" spans="2:50" x14ac:dyDescent="0.25">
      <c r="B13" s="15" t="s">
        <v>69</v>
      </c>
      <c r="C13" s="14">
        <v>2.26046687053684E-2</v>
      </c>
      <c r="D13" s="14">
        <v>2.2368185528099001E-2</v>
      </c>
      <c r="E13" s="14">
        <v>1.96674087346814E-2</v>
      </c>
      <c r="F13" s="14"/>
      <c r="G13" s="14">
        <v>1.7907324730150199E-2</v>
      </c>
      <c r="H13" s="14">
        <v>3.3911324483019999E-2</v>
      </c>
      <c r="I13" s="14">
        <v>1.7420049723204999E-2</v>
      </c>
      <c r="J13" s="14">
        <v>2.63435336341638E-2</v>
      </c>
      <c r="K13" s="14">
        <v>1.7779245764077502E-2</v>
      </c>
      <c r="L13" s="14">
        <v>2.0833640027210599E-2</v>
      </c>
      <c r="M13" s="14"/>
      <c r="N13" s="14">
        <v>7.3569877676828103E-3</v>
      </c>
      <c r="O13" s="14">
        <v>1.7475509498570799E-2</v>
      </c>
      <c r="P13" s="14">
        <v>3.5417339658731901E-2</v>
      </c>
      <c r="Q13" s="14">
        <v>3.3352838514062899E-2</v>
      </c>
      <c r="R13" s="14"/>
      <c r="S13" s="14">
        <v>2.67391160947726E-2</v>
      </c>
      <c r="T13" s="14">
        <v>7.4328483382243796E-3</v>
      </c>
      <c r="U13" s="14">
        <v>4.0944453882224598E-2</v>
      </c>
      <c r="V13" s="14">
        <v>1.42125974756151E-2</v>
      </c>
      <c r="W13" s="14">
        <v>0</v>
      </c>
      <c r="X13" s="14">
        <v>1.93222654454142E-2</v>
      </c>
      <c r="Y13" s="14">
        <v>1.16313192832982E-2</v>
      </c>
      <c r="Z13" s="14">
        <v>2.88863029667739E-2</v>
      </c>
      <c r="AA13" s="14">
        <v>2.1541258247809E-2</v>
      </c>
      <c r="AB13" s="14">
        <v>1.2346961270601199E-2</v>
      </c>
      <c r="AC13" s="14">
        <v>1.86031555731422E-2</v>
      </c>
      <c r="AD13" s="14">
        <v>0.13565618507281199</v>
      </c>
      <c r="AE13" s="14"/>
      <c r="AF13" s="14">
        <v>3.1543668152954403E-2</v>
      </c>
      <c r="AG13" s="14">
        <v>1.9652436778505599E-2</v>
      </c>
      <c r="AH13" s="14">
        <v>1.3827090818471201E-2</v>
      </c>
      <c r="AI13" s="14"/>
      <c r="AJ13" s="14" t="s">
        <v>79</v>
      </c>
      <c r="AK13" s="14" t="s">
        <v>79</v>
      </c>
      <c r="AL13" s="14" t="s">
        <v>79</v>
      </c>
      <c r="AM13" s="14" t="s">
        <v>79</v>
      </c>
      <c r="AN13" s="14" t="s">
        <v>79</v>
      </c>
      <c r="AO13" s="14"/>
      <c r="AP13" s="14">
        <v>1.33038109403485E-2</v>
      </c>
      <c r="AQ13" s="14">
        <v>2.35379847285789E-2</v>
      </c>
      <c r="AR13" s="14">
        <v>2.0996468010296199E-2</v>
      </c>
      <c r="AS13" s="14"/>
      <c r="AT13" s="14">
        <v>1.4963519379745899E-2</v>
      </c>
      <c r="AU13" s="14">
        <v>3.5358794573506103E-2</v>
      </c>
      <c r="AV13" s="14">
        <v>1.98771158052191E-2</v>
      </c>
      <c r="AW13" s="14">
        <v>1.23358407489771E-2</v>
      </c>
      <c r="AX13" s="14">
        <v>0</v>
      </c>
    </row>
    <row r="14" spans="2:50" x14ac:dyDescent="0.25">
      <c r="B14" s="15" t="s">
        <v>70</v>
      </c>
      <c r="C14" s="14">
        <v>0.11347037220787499</v>
      </c>
      <c r="D14" s="14">
        <v>8.7541821703344902E-2</v>
      </c>
      <c r="E14" s="14">
        <v>0.140825380027606</v>
      </c>
      <c r="F14" s="14"/>
      <c r="G14" s="14">
        <v>0.15734261177468301</v>
      </c>
      <c r="H14" s="14">
        <v>9.1971624910566804E-2</v>
      </c>
      <c r="I14" s="14">
        <v>0.12058178408664399</v>
      </c>
      <c r="J14" s="14">
        <v>0.115640804614891</v>
      </c>
      <c r="K14" s="14">
        <v>0.139208434564046</v>
      </c>
      <c r="L14" s="14">
        <v>8.0174243518012001E-2</v>
      </c>
      <c r="M14" s="14"/>
      <c r="N14" s="14">
        <v>0.11317305412247899</v>
      </c>
      <c r="O14" s="14">
        <v>0.103558867237778</v>
      </c>
      <c r="P14" s="14">
        <v>7.1317744423295498E-2</v>
      </c>
      <c r="Q14" s="14">
        <v>0.15495659491209701</v>
      </c>
      <c r="R14" s="14"/>
      <c r="S14" s="14">
        <v>0.111702788093445</v>
      </c>
      <c r="T14" s="14">
        <v>9.0270122432160496E-2</v>
      </c>
      <c r="U14" s="14">
        <v>6.3318800480236498E-2</v>
      </c>
      <c r="V14" s="14">
        <v>0.14910030439812999</v>
      </c>
      <c r="W14" s="14">
        <v>8.56408446794064E-2</v>
      </c>
      <c r="X14" s="14">
        <v>0.167528749332196</v>
      </c>
      <c r="Y14" s="14">
        <v>0.128857964150138</v>
      </c>
      <c r="Z14" s="14">
        <v>0.16012256455760099</v>
      </c>
      <c r="AA14" s="14">
        <v>0.105313533347091</v>
      </c>
      <c r="AB14" s="14">
        <v>8.5073963122009905E-2</v>
      </c>
      <c r="AC14" s="14">
        <v>0.17550670515197</v>
      </c>
      <c r="AD14" s="14">
        <v>7.7744276921209998E-2</v>
      </c>
      <c r="AE14" s="14"/>
      <c r="AF14" s="14">
        <v>0.112806528972396</v>
      </c>
      <c r="AG14" s="14">
        <v>7.7319787022848196E-2</v>
      </c>
      <c r="AH14" s="14">
        <v>0.20417375535332699</v>
      </c>
      <c r="AI14" s="14"/>
      <c r="AJ14" s="14" t="s">
        <v>79</v>
      </c>
      <c r="AK14" s="14" t="s">
        <v>79</v>
      </c>
      <c r="AL14" s="14" t="s">
        <v>79</v>
      </c>
      <c r="AM14" s="14" t="s">
        <v>79</v>
      </c>
      <c r="AN14" s="14" t="s">
        <v>79</v>
      </c>
      <c r="AO14" s="14"/>
      <c r="AP14" s="14">
        <v>7.2132539820243105E-2</v>
      </c>
      <c r="AQ14" s="14">
        <v>0.121562776704776</v>
      </c>
      <c r="AR14" s="14">
        <v>4.0436116434435801E-2</v>
      </c>
      <c r="AS14" s="14"/>
      <c r="AT14" s="14">
        <v>0.126586639650486</v>
      </c>
      <c r="AU14" s="14">
        <v>0.136919148180285</v>
      </c>
      <c r="AV14" s="14">
        <v>7.4278582801136597E-2</v>
      </c>
      <c r="AW14" s="14">
        <v>0.118469683499366</v>
      </c>
      <c r="AX14" s="14">
        <v>0.114562313003544</v>
      </c>
    </row>
    <row r="15" spans="2:50" x14ac:dyDescent="0.25">
      <c r="B15" s="15" t="s">
        <v>71</v>
      </c>
      <c r="C15" s="18">
        <v>0.49149465456965102</v>
      </c>
      <c r="D15" s="18">
        <v>0.52500407846989605</v>
      </c>
      <c r="E15" s="18">
        <v>0.45792323780620298</v>
      </c>
      <c r="F15" s="18"/>
      <c r="G15" s="18">
        <v>0.47680319591461201</v>
      </c>
      <c r="H15" s="18">
        <v>0.50845217193174597</v>
      </c>
      <c r="I15" s="18">
        <v>0.49126512425581897</v>
      </c>
      <c r="J15" s="18">
        <v>0.486020326979346</v>
      </c>
      <c r="K15" s="18">
        <v>0.438453531526524</v>
      </c>
      <c r="L15" s="18">
        <v>0.52605258858069504</v>
      </c>
      <c r="M15" s="18"/>
      <c r="N15" s="18">
        <v>0.55577043623474298</v>
      </c>
      <c r="O15" s="18">
        <v>0.50892390107825602</v>
      </c>
      <c r="P15" s="18">
        <v>0.46727437506262898</v>
      </c>
      <c r="Q15" s="18">
        <v>0.42772628806736901</v>
      </c>
      <c r="R15" s="18"/>
      <c r="S15" s="18">
        <v>0.61571876818647497</v>
      </c>
      <c r="T15" s="18">
        <v>0.50350417197547304</v>
      </c>
      <c r="U15" s="18">
        <v>0.50279268719341197</v>
      </c>
      <c r="V15" s="18">
        <v>0.39206936809102799</v>
      </c>
      <c r="W15" s="18">
        <v>0.50427897599724603</v>
      </c>
      <c r="X15" s="18">
        <v>0.44858403609536601</v>
      </c>
      <c r="Y15" s="18">
        <v>0.416671730450486</v>
      </c>
      <c r="Z15" s="18">
        <v>0.53926546569086997</v>
      </c>
      <c r="AA15" s="18">
        <v>0.432933777040789</v>
      </c>
      <c r="AB15" s="18">
        <v>0.49932129533613601</v>
      </c>
      <c r="AC15" s="18">
        <v>0.43092083969800399</v>
      </c>
      <c r="AD15" s="18">
        <v>0.58117596244379799</v>
      </c>
      <c r="AE15" s="18"/>
      <c r="AF15" s="18">
        <v>0.45195835166527498</v>
      </c>
      <c r="AG15" s="18">
        <v>0.55712419796623103</v>
      </c>
      <c r="AH15" s="18">
        <v>0.42500768847470299</v>
      </c>
      <c r="AI15" s="18"/>
      <c r="AJ15" s="18" t="s">
        <v>79</v>
      </c>
      <c r="AK15" s="18" t="s">
        <v>79</v>
      </c>
      <c r="AL15" s="18" t="s">
        <v>79</v>
      </c>
      <c r="AM15" s="18" t="s">
        <v>79</v>
      </c>
      <c r="AN15" s="18" t="s">
        <v>79</v>
      </c>
      <c r="AO15" s="18"/>
      <c r="AP15" s="18">
        <v>0.55289019437861298</v>
      </c>
      <c r="AQ15" s="18">
        <v>0.494219023889725</v>
      </c>
      <c r="AR15" s="18">
        <v>0.55804245468204705</v>
      </c>
      <c r="AS15" s="18"/>
      <c r="AT15" s="18">
        <v>0.44270937864336002</v>
      </c>
      <c r="AU15" s="18">
        <v>0.42181966778652502</v>
      </c>
      <c r="AV15" s="18">
        <v>0.56770839344853297</v>
      </c>
      <c r="AW15" s="18">
        <v>0.54655323417902402</v>
      </c>
      <c r="AX15" s="18">
        <v>0.77250679731680405</v>
      </c>
    </row>
    <row r="16" spans="2:50" x14ac:dyDescent="0.25">
      <c r="B16" s="15" t="s">
        <v>72</v>
      </c>
      <c r="C16" s="18">
        <v>0.12821587391910599</v>
      </c>
      <c r="D16" s="18">
        <v>0.12580329538219301</v>
      </c>
      <c r="E16" s="18">
        <v>0.12722331378923399</v>
      </c>
      <c r="F16" s="18"/>
      <c r="G16" s="18">
        <v>0.126620561523898</v>
      </c>
      <c r="H16" s="18">
        <v>0.13420390807900201</v>
      </c>
      <c r="I16" s="18">
        <v>0.118314248670129</v>
      </c>
      <c r="J16" s="18">
        <v>0.13476023401239701</v>
      </c>
      <c r="K16" s="18">
        <v>0.118807744896217</v>
      </c>
      <c r="L16" s="18">
        <v>0.134329840698339</v>
      </c>
      <c r="M16" s="18"/>
      <c r="N16" s="18">
        <v>0.12612011090620601</v>
      </c>
      <c r="O16" s="18">
        <v>0.116344570210479</v>
      </c>
      <c r="P16" s="18">
        <v>0.1501103569484</v>
      </c>
      <c r="Q16" s="18">
        <v>0.126936651321473</v>
      </c>
      <c r="R16" s="18"/>
      <c r="S16" s="18">
        <v>0.1186785864696</v>
      </c>
      <c r="T16" s="18">
        <v>0.147696802753078</v>
      </c>
      <c r="U16" s="18">
        <v>0.13344343979689399</v>
      </c>
      <c r="V16" s="18">
        <v>0.12860489124865401</v>
      </c>
      <c r="W16" s="18">
        <v>0.100277167466599</v>
      </c>
      <c r="X16" s="18">
        <v>7.7016391917212601E-2</v>
      </c>
      <c r="Y16" s="18">
        <v>0.17900090469372901</v>
      </c>
      <c r="Z16" s="18">
        <v>7.7819558308640402E-2</v>
      </c>
      <c r="AA16" s="18">
        <v>0.15346691344148</v>
      </c>
      <c r="AB16" s="18">
        <v>8.8103068192751405E-2</v>
      </c>
      <c r="AC16" s="18">
        <v>0.18606028012775699</v>
      </c>
      <c r="AD16" s="18">
        <v>0.167968907966799</v>
      </c>
      <c r="AE16" s="18"/>
      <c r="AF16" s="18">
        <v>0.164079175465139</v>
      </c>
      <c r="AG16" s="18">
        <v>0.111464753808711</v>
      </c>
      <c r="AH16" s="18">
        <v>9.4126927126102697E-2</v>
      </c>
      <c r="AI16" s="18"/>
      <c r="AJ16" s="18" t="s">
        <v>79</v>
      </c>
      <c r="AK16" s="18" t="s">
        <v>79</v>
      </c>
      <c r="AL16" s="18" t="s">
        <v>79</v>
      </c>
      <c r="AM16" s="18" t="s">
        <v>79</v>
      </c>
      <c r="AN16" s="18" t="s">
        <v>79</v>
      </c>
      <c r="AO16" s="18"/>
      <c r="AP16" s="18">
        <v>0.12778908164832101</v>
      </c>
      <c r="AQ16" s="18">
        <v>0.118063343174113</v>
      </c>
      <c r="AR16" s="18">
        <v>0.16625456386625401</v>
      </c>
      <c r="AS16" s="18"/>
      <c r="AT16" s="18">
        <v>0.13663082960178299</v>
      </c>
      <c r="AU16" s="18">
        <v>0.13736794433734001</v>
      </c>
      <c r="AV16" s="18">
        <v>0.111965459424965</v>
      </c>
      <c r="AW16" s="18">
        <v>0.12781010928787301</v>
      </c>
      <c r="AX16" s="18">
        <v>5.1810993783230098E-2</v>
      </c>
    </row>
    <row r="17" spans="2:50" x14ac:dyDescent="0.25">
      <c r="B17" s="15" t="s">
        <v>73</v>
      </c>
      <c r="C17" s="19">
        <v>0.36327878065054497</v>
      </c>
      <c r="D17" s="19">
        <v>0.39920078308770302</v>
      </c>
      <c r="E17" s="19">
        <v>0.33069992401697001</v>
      </c>
      <c r="F17" s="19"/>
      <c r="G17" s="19">
        <v>0.35018263439071401</v>
      </c>
      <c r="H17" s="19">
        <v>0.37424826385274401</v>
      </c>
      <c r="I17" s="19">
        <v>0.37295087558569001</v>
      </c>
      <c r="J17" s="19">
        <v>0.35126009296694799</v>
      </c>
      <c r="K17" s="19">
        <v>0.31964578663030602</v>
      </c>
      <c r="L17" s="19">
        <v>0.391722747882356</v>
      </c>
      <c r="M17" s="19"/>
      <c r="N17" s="19">
        <v>0.42965032532853698</v>
      </c>
      <c r="O17" s="19">
        <v>0.39257933086777702</v>
      </c>
      <c r="P17" s="19">
        <v>0.31716401811422901</v>
      </c>
      <c r="Q17" s="19">
        <v>0.30078963674589598</v>
      </c>
      <c r="R17" s="19"/>
      <c r="S17" s="19">
        <v>0.49704018171687497</v>
      </c>
      <c r="T17" s="19">
        <v>0.35580736922239498</v>
      </c>
      <c r="U17" s="19">
        <v>0.36934924739651898</v>
      </c>
      <c r="V17" s="19">
        <v>0.26346447684237401</v>
      </c>
      <c r="W17" s="19">
        <v>0.40400180853064799</v>
      </c>
      <c r="X17" s="19">
        <v>0.37156764417815402</v>
      </c>
      <c r="Y17" s="19">
        <v>0.23767082575675699</v>
      </c>
      <c r="Z17" s="19">
        <v>0.46144590738223001</v>
      </c>
      <c r="AA17" s="19">
        <v>0.279466863599308</v>
      </c>
      <c r="AB17" s="19">
        <v>0.41121822714338402</v>
      </c>
      <c r="AC17" s="19">
        <v>0.24486055957024699</v>
      </c>
      <c r="AD17" s="19">
        <v>0.41320705447700001</v>
      </c>
      <c r="AE17" s="19"/>
      <c r="AF17" s="19">
        <v>0.28787917620013498</v>
      </c>
      <c r="AG17" s="19">
        <v>0.44565944415752001</v>
      </c>
      <c r="AH17" s="19">
        <v>0.33088076134860001</v>
      </c>
      <c r="AI17" s="19"/>
      <c r="AJ17" s="19" t="s">
        <v>79</v>
      </c>
      <c r="AK17" s="19" t="s">
        <v>79</v>
      </c>
      <c r="AL17" s="19" t="s">
        <v>79</v>
      </c>
      <c r="AM17" s="19" t="s">
        <v>79</v>
      </c>
      <c r="AN17" s="19" t="s">
        <v>79</v>
      </c>
      <c r="AO17" s="19"/>
      <c r="AP17" s="19">
        <v>0.425101112730292</v>
      </c>
      <c r="AQ17" s="19">
        <v>0.37615568071561201</v>
      </c>
      <c r="AR17" s="19">
        <v>0.39178789081579302</v>
      </c>
      <c r="AS17" s="19"/>
      <c r="AT17" s="19">
        <v>0.306078549041577</v>
      </c>
      <c r="AU17" s="19">
        <v>0.28445172344918601</v>
      </c>
      <c r="AV17" s="19">
        <v>0.45574293402356802</v>
      </c>
      <c r="AW17" s="19">
        <v>0.41874312489115101</v>
      </c>
      <c r="AX17" s="19">
        <v>0.72069580353357399</v>
      </c>
    </row>
    <row r="18" spans="2:50" x14ac:dyDescent="0.25">
      <c r="B18" s="28" t="s">
        <v>543</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K16"/>
  <sheetViews>
    <sheetView showGridLines="0" topLeftCell="A7" workbookViewId="0">
      <pane xSplit="2" topLeftCell="C1" activePane="topRight" state="frozen"/>
      <selection pane="topRight"/>
    </sheetView>
  </sheetViews>
  <sheetFormatPr defaultColWidth="10.85546875" defaultRowHeight="15" x14ac:dyDescent="0.25"/>
  <cols>
    <col min="2" max="2" width="25.7109375" customWidth="1"/>
    <col min="3" max="11" width="20.7109375" customWidth="1"/>
  </cols>
  <sheetData>
    <row r="2" spans="2:11" ht="39.950000000000003" customHeight="1" x14ac:dyDescent="0.25">
      <c r="D2" s="34" t="s">
        <v>441</v>
      </c>
      <c r="E2" s="30"/>
      <c r="F2" s="30"/>
      <c r="G2" s="30"/>
      <c r="H2" s="30"/>
      <c r="I2" s="30"/>
      <c r="J2" s="30"/>
      <c r="K2" s="30"/>
    </row>
    <row r="6" spans="2:11" ht="50.1" customHeight="1" x14ac:dyDescent="0.25">
      <c r="B6" s="17" t="s">
        <v>14</v>
      </c>
      <c r="C6" s="17" t="s">
        <v>431</v>
      </c>
      <c r="D6" s="17" t="s">
        <v>432</v>
      </c>
      <c r="E6" s="17" t="s">
        <v>433</v>
      </c>
      <c r="F6" s="17" t="s">
        <v>434</v>
      </c>
      <c r="G6" s="17" t="s">
        <v>435</v>
      </c>
      <c r="H6" s="17" t="s">
        <v>436</v>
      </c>
      <c r="I6" s="17" t="s">
        <v>437</v>
      </c>
      <c r="J6" s="17" t="s">
        <v>438</v>
      </c>
    </row>
    <row r="7" spans="2:11" ht="30" x14ac:dyDescent="0.25">
      <c r="B7" s="15" t="s">
        <v>439</v>
      </c>
      <c r="C7" s="14">
        <v>0.50657866260393103</v>
      </c>
      <c r="D7" s="14">
        <v>0.49717165078905901</v>
      </c>
      <c r="E7" s="14">
        <v>0.55040968209961405</v>
      </c>
      <c r="F7" s="14">
        <v>0.62064577254203102</v>
      </c>
      <c r="G7" s="14">
        <v>0.52291294645396103</v>
      </c>
      <c r="H7" s="14">
        <v>0.66509429961342303</v>
      </c>
      <c r="I7" s="14">
        <v>0.524072600004161</v>
      </c>
      <c r="J7" s="14">
        <v>0.67384654225360496</v>
      </c>
    </row>
    <row r="8" spans="2:11" ht="30" x14ac:dyDescent="0.25">
      <c r="B8" s="15" t="s">
        <v>440</v>
      </c>
      <c r="C8" s="14">
        <v>0.279219836755771</v>
      </c>
      <c r="D8" s="14">
        <v>0.285070536140898</v>
      </c>
      <c r="E8" s="14">
        <v>0.26225860914180799</v>
      </c>
      <c r="F8" s="14">
        <v>0.21294400580313799</v>
      </c>
      <c r="G8" s="14">
        <v>0.274908459051106</v>
      </c>
      <c r="H8" s="14">
        <v>0.173268275069591</v>
      </c>
      <c r="I8" s="14">
        <v>0.27749043592851502</v>
      </c>
      <c r="J8" s="14">
        <v>0.17620185014381701</v>
      </c>
    </row>
    <row r="9" spans="2:11" x14ac:dyDescent="0.25">
      <c r="B9" s="15" t="s">
        <v>103</v>
      </c>
      <c r="C9" s="14">
        <v>0.214201500640298</v>
      </c>
      <c r="D9" s="14">
        <v>0.21775781307004299</v>
      </c>
      <c r="E9" s="14">
        <v>0.18733170875857699</v>
      </c>
      <c r="F9" s="14">
        <v>0.16641022165483199</v>
      </c>
      <c r="G9" s="14">
        <v>0.202178594494933</v>
      </c>
      <c r="H9" s="14">
        <v>0.16163742531698699</v>
      </c>
      <c r="I9" s="14">
        <v>0.198436964067324</v>
      </c>
      <c r="J9" s="14">
        <v>0.149951607602578</v>
      </c>
    </row>
    <row r="10" spans="2:11" x14ac:dyDescent="0.25">
      <c r="B10" s="16"/>
      <c r="C10" s="16"/>
      <c r="D10" s="16"/>
      <c r="E10" s="16"/>
      <c r="F10" s="16"/>
      <c r="G10" s="16"/>
      <c r="H10" s="16"/>
      <c r="I10" s="16"/>
      <c r="J10" s="16"/>
    </row>
    <row r="11" spans="2:11" x14ac:dyDescent="0.25">
      <c r="B11" t="s">
        <v>75</v>
      </c>
    </row>
    <row r="12" spans="2:11" x14ac:dyDescent="0.25">
      <c r="B12" t="s">
        <v>76</v>
      </c>
    </row>
    <row r="16" spans="2:11" x14ac:dyDescent="0.25">
      <c r="B16"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AX16"/>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442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439</v>
      </c>
      <c r="C9" s="14">
        <v>0.50657866260393103</v>
      </c>
      <c r="D9" s="14">
        <v>0.56265047179282501</v>
      </c>
      <c r="E9" s="14">
        <v>0.45346441470425802</v>
      </c>
      <c r="F9" s="14"/>
      <c r="G9" s="14">
        <v>0.46988845689036102</v>
      </c>
      <c r="H9" s="14">
        <v>0.45253000649064001</v>
      </c>
      <c r="I9" s="14">
        <v>0.468359220471812</v>
      </c>
      <c r="J9" s="14">
        <v>0.51905907510623595</v>
      </c>
      <c r="K9" s="14">
        <v>0.5382127360426</v>
      </c>
      <c r="L9" s="14">
        <v>0.57516210063616602</v>
      </c>
      <c r="M9" s="14"/>
      <c r="N9" s="14">
        <v>0.55350569815212503</v>
      </c>
      <c r="O9" s="14">
        <v>0.53097404369490397</v>
      </c>
      <c r="P9" s="14">
        <v>0.48577448980028098</v>
      </c>
      <c r="Q9" s="14">
        <v>0.44658441389603698</v>
      </c>
      <c r="R9" s="14"/>
      <c r="S9" s="14">
        <v>0.49693038645320903</v>
      </c>
      <c r="T9" s="14">
        <v>0.45060860118880097</v>
      </c>
      <c r="U9" s="14">
        <v>0.50648949196527404</v>
      </c>
      <c r="V9" s="14">
        <v>0.54900636176973405</v>
      </c>
      <c r="W9" s="14">
        <v>0.56377473783763399</v>
      </c>
      <c r="X9" s="14">
        <v>0.490162580087731</v>
      </c>
      <c r="Y9" s="14">
        <v>0.51755248252868302</v>
      </c>
      <c r="Z9" s="14">
        <v>0.50074931847623505</v>
      </c>
      <c r="AA9" s="14">
        <v>0.52102205841093296</v>
      </c>
      <c r="AB9" s="14">
        <v>0.53188861311064894</v>
      </c>
      <c r="AC9" s="14">
        <v>0.50882457485955901</v>
      </c>
      <c r="AD9" s="14">
        <v>0.42928172559152</v>
      </c>
      <c r="AE9" s="14"/>
      <c r="AF9" s="14">
        <v>0.53311038942908295</v>
      </c>
      <c r="AG9" s="14">
        <v>0.52659588140831903</v>
      </c>
      <c r="AH9" s="14">
        <v>0.41541482353439602</v>
      </c>
      <c r="AI9" s="14"/>
      <c r="AJ9" s="14" t="s">
        <v>79</v>
      </c>
      <c r="AK9" s="14" t="s">
        <v>79</v>
      </c>
      <c r="AL9" s="14" t="s">
        <v>79</v>
      </c>
      <c r="AM9" s="14" t="s">
        <v>79</v>
      </c>
      <c r="AN9" s="14" t="s">
        <v>79</v>
      </c>
      <c r="AO9" s="14"/>
      <c r="AP9" s="14">
        <v>0.61051876235513702</v>
      </c>
      <c r="AQ9" s="14">
        <v>0.49270189114025897</v>
      </c>
      <c r="AR9" s="14">
        <v>0.570386277242932</v>
      </c>
      <c r="AS9" s="14"/>
      <c r="AT9" s="14">
        <v>0.50815290553346704</v>
      </c>
      <c r="AU9" s="14">
        <v>0.48993108899497601</v>
      </c>
      <c r="AV9" s="14">
        <v>0.53655358270092002</v>
      </c>
      <c r="AW9" s="14">
        <v>0.513844491524033</v>
      </c>
      <c r="AX9" s="14">
        <v>0.63918843695406502</v>
      </c>
    </row>
    <row r="10" spans="2:50" ht="30" x14ac:dyDescent="0.25">
      <c r="B10" s="15" t="s">
        <v>440</v>
      </c>
      <c r="C10" s="14">
        <v>0.279219836755771</v>
      </c>
      <c r="D10" s="14">
        <v>0.26618567146636601</v>
      </c>
      <c r="E10" s="14">
        <v>0.28963902219813198</v>
      </c>
      <c r="F10" s="14"/>
      <c r="G10" s="14">
        <v>0.31771767924851202</v>
      </c>
      <c r="H10" s="14">
        <v>0.31064565247174197</v>
      </c>
      <c r="I10" s="14">
        <v>0.284403470350303</v>
      </c>
      <c r="J10" s="14">
        <v>0.27310846446021197</v>
      </c>
      <c r="K10" s="14">
        <v>0.27668337884645</v>
      </c>
      <c r="L10" s="14">
        <v>0.23019793145956199</v>
      </c>
      <c r="M10" s="14"/>
      <c r="N10" s="14">
        <v>0.28492304838298699</v>
      </c>
      <c r="O10" s="14">
        <v>0.275053058664945</v>
      </c>
      <c r="P10" s="14">
        <v>0.278726552676059</v>
      </c>
      <c r="Q10" s="14">
        <v>0.28000595632008002</v>
      </c>
      <c r="R10" s="14"/>
      <c r="S10" s="14">
        <v>0.29077580491050398</v>
      </c>
      <c r="T10" s="14">
        <v>0.31240098260522697</v>
      </c>
      <c r="U10" s="14">
        <v>0.28134396109379201</v>
      </c>
      <c r="V10" s="14">
        <v>0.25756349545972601</v>
      </c>
      <c r="W10" s="14">
        <v>0.266067619862077</v>
      </c>
      <c r="X10" s="14">
        <v>0.287028292316797</v>
      </c>
      <c r="Y10" s="14">
        <v>0.294110719753778</v>
      </c>
      <c r="Z10" s="14">
        <v>0.32759777834287601</v>
      </c>
      <c r="AA10" s="14">
        <v>0.228304548605295</v>
      </c>
      <c r="AB10" s="14">
        <v>0.24250232831902399</v>
      </c>
      <c r="AC10" s="14">
        <v>0.27779333943369</v>
      </c>
      <c r="AD10" s="14">
        <v>0.343319594885729</v>
      </c>
      <c r="AE10" s="14"/>
      <c r="AF10" s="14">
        <v>0.28092352751347699</v>
      </c>
      <c r="AG10" s="14">
        <v>0.26501758652849999</v>
      </c>
      <c r="AH10" s="14">
        <v>0.27470814052220299</v>
      </c>
      <c r="AI10" s="14"/>
      <c r="AJ10" s="14" t="s">
        <v>79</v>
      </c>
      <c r="AK10" s="14" t="s">
        <v>79</v>
      </c>
      <c r="AL10" s="14" t="s">
        <v>79</v>
      </c>
      <c r="AM10" s="14" t="s">
        <v>79</v>
      </c>
      <c r="AN10" s="14" t="s">
        <v>79</v>
      </c>
      <c r="AO10" s="14"/>
      <c r="AP10" s="14">
        <v>0.26202748408910898</v>
      </c>
      <c r="AQ10" s="14">
        <v>0.30127814433558098</v>
      </c>
      <c r="AR10" s="14">
        <v>0.27339866963147702</v>
      </c>
      <c r="AS10" s="14"/>
      <c r="AT10" s="14">
        <v>0.259220797939681</v>
      </c>
      <c r="AU10" s="14">
        <v>0.28283147549265503</v>
      </c>
      <c r="AV10" s="14">
        <v>0.28735293204138002</v>
      </c>
      <c r="AW10" s="14">
        <v>0.29714505662763302</v>
      </c>
      <c r="AX10" s="14">
        <v>0.17497133780342999</v>
      </c>
    </row>
    <row r="11" spans="2:50" x14ac:dyDescent="0.25">
      <c r="B11" s="15" t="s">
        <v>103</v>
      </c>
      <c r="C11" s="23">
        <v>0.214201500640298</v>
      </c>
      <c r="D11" s="23">
        <v>0.17116385674081</v>
      </c>
      <c r="E11" s="23">
        <v>0.25689656309761</v>
      </c>
      <c r="F11" s="23"/>
      <c r="G11" s="23">
        <v>0.21239386386112799</v>
      </c>
      <c r="H11" s="23">
        <v>0.23682434103761801</v>
      </c>
      <c r="I11" s="23">
        <v>0.247237309177886</v>
      </c>
      <c r="J11" s="23">
        <v>0.207832460433552</v>
      </c>
      <c r="K11" s="23">
        <v>0.185103885110949</v>
      </c>
      <c r="L11" s="23">
        <v>0.19463996790427199</v>
      </c>
      <c r="M11" s="23"/>
      <c r="N11" s="23">
        <v>0.16157125346488799</v>
      </c>
      <c r="O11" s="23">
        <v>0.19397289764015099</v>
      </c>
      <c r="P11" s="23">
        <v>0.23549895752366001</v>
      </c>
      <c r="Q11" s="23">
        <v>0.273409629783883</v>
      </c>
      <c r="R11" s="23"/>
      <c r="S11" s="23">
        <v>0.212293808636287</v>
      </c>
      <c r="T11" s="23">
        <v>0.236990416205972</v>
      </c>
      <c r="U11" s="23">
        <v>0.21216654694093401</v>
      </c>
      <c r="V11" s="23">
        <v>0.19343014277053999</v>
      </c>
      <c r="W11" s="23">
        <v>0.17015764230029001</v>
      </c>
      <c r="X11" s="23">
        <v>0.222809127595472</v>
      </c>
      <c r="Y11" s="23">
        <v>0.188336797717538</v>
      </c>
      <c r="Z11" s="23">
        <v>0.17165290318088899</v>
      </c>
      <c r="AA11" s="23">
        <v>0.250673392983772</v>
      </c>
      <c r="AB11" s="23">
        <v>0.22560905857032701</v>
      </c>
      <c r="AC11" s="23">
        <v>0.21338208570675099</v>
      </c>
      <c r="AD11" s="23">
        <v>0.227398679522751</v>
      </c>
      <c r="AE11" s="23"/>
      <c r="AF11" s="23">
        <v>0.18596608305744</v>
      </c>
      <c r="AG11" s="23">
        <v>0.208386532063181</v>
      </c>
      <c r="AH11" s="23">
        <v>0.30987703594339999</v>
      </c>
      <c r="AI11" s="23"/>
      <c r="AJ11" s="23" t="s">
        <v>79</v>
      </c>
      <c r="AK11" s="23" t="s">
        <v>79</v>
      </c>
      <c r="AL11" s="23" t="s">
        <v>79</v>
      </c>
      <c r="AM11" s="23" t="s">
        <v>79</v>
      </c>
      <c r="AN11" s="23" t="s">
        <v>79</v>
      </c>
      <c r="AO11" s="23"/>
      <c r="AP11" s="23">
        <v>0.127453753555754</v>
      </c>
      <c r="AQ11" s="23">
        <v>0.20601996452415999</v>
      </c>
      <c r="AR11" s="23">
        <v>0.156215053125591</v>
      </c>
      <c r="AS11" s="23"/>
      <c r="AT11" s="23">
        <v>0.23262629652685199</v>
      </c>
      <c r="AU11" s="23">
        <v>0.227237435512369</v>
      </c>
      <c r="AV11" s="23">
        <v>0.17609348525770099</v>
      </c>
      <c r="AW11" s="23">
        <v>0.18901045184833401</v>
      </c>
      <c r="AX11" s="23">
        <v>0.18584022524250501</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AX16"/>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443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439</v>
      </c>
      <c r="C9" s="14">
        <v>0.49717165078905901</v>
      </c>
      <c r="D9" s="14">
        <v>0.53452955498218402</v>
      </c>
      <c r="E9" s="14">
        <v>0.46112565574561998</v>
      </c>
      <c r="F9" s="14"/>
      <c r="G9" s="14">
        <v>0.45902008732681499</v>
      </c>
      <c r="H9" s="14">
        <v>0.47869794061496501</v>
      </c>
      <c r="I9" s="14">
        <v>0.47486291535666902</v>
      </c>
      <c r="J9" s="14">
        <v>0.48233177784562298</v>
      </c>
      <c r="K9" s="14">
        <v>0.52105775772963503</v>
      </c>
      <c r="L9" s="14">
        <v>0.55194019729232702</v>
      </c>
      <c r="M9" s="14"/>
      <c r="N9" s="14">
        <v>0.53845049510620202</v>
      </c>
      <c r="O9" s="14">
        <v>0.52156725928622505</v>
      </c>
      <c r="P9" s="14">
        <v>0.49195312765239202</v>
      </c>
      <c r="Q9" s="14">
        <v>0.42949082355528301</v>
      </c>
      <c r="R9" s="14"/>
      <c r="S9" s="14">
        <v>0.54058522940475695</v>
      </c>
      <c r="T9" s="14">
        <v>0.486672771905795</v>
      </c>
      <c r="U9" s="14">
        <v>0.48872812534437399</v>
      </c>
      <c r="V9" s="14">
        <v>0.48252801016145602</v>
      </c>
      <c r="W9" s="14">
        <v>0.53630458867466402</v>
      </c>
      <c r="X9" s="14">
        <v>0.43814212172322597</v>
      </c>
      <c r="Y9" s="14">
        <v>0.56492917006980403</v>
      </c>
      <c r="Z9" s="14">
        <v>0.51373466627092301</v>
      </c>
      <c r="AA9" s="14">
        <v>0.45402354996599098</v>
      </c>
      <c r="AB9" s="14">
        <v>0.52839207594858795</v>
      </c>
      <c r="AC9" s="14">
        <v>0.47135437654779799</v>
      </c>
      <c r="AD9" s="14">
        <v>0.39789318039698801</v>
      </c>
      <c r="AE9" s="14"/>
      <c r="AF9" s="14">
        <v>0.50150896275297596</v>
      </c>
      <c r="AG9" s="14">
        <v>0.52632567039417399</v>
      </c>
      <c r="AH9" s="14">
        <v>0.43761777882705699</v>
      </c>
      <c r="AI9" s="14"/>
      <c r="AJ9" s="14" t="s">
        <v>79</v>
      </c>
      <c r="AK9" s="14" t="s">
        <v>79</v>
      </c>
      <c r="AL9" s="14" t="s">
        <v>79</v>
      </c>
      <c r="AM9" s="14" t="s">
        <v>79</v>
      </c>
      <c r="AN9" s="14" t="s">
        <v>79</v>
      </c>
      <c r="AO9" s="14"/>
      <c r="AP9" s="14">
        <v>0.59428065019454301</v>
      </c>
      <c r="AQ9" s="14">
        <v>0.49458156088293598</v>
      </c>
      <c r="AR9" s="14">
        <v>0.55509313292179596</v>
      </c>
      <c r="AS9" s="14"/>
      <c r="AT9" s="14">
        <v>0.49868294315418199</v>
      </c>
      <c r="AU9" s="14">
        <v>0.45425822561507401</v>
      </c>
      <c r="AV9" s="14">
        <v>0.53104527734978102</v>
      </c>
      <c r="AW9" s="14">
        <v>0.53773917805710703</v>
      </c>
      <c r="AX9" s="14">
        <v>0.64059074310762698</v>
      </c>
    </row>
    <row r="10" spans="2:50" ht="30" x14ac:dyDescent="0.25">
      <c r="B10" s="15" t="s">
        <v>440</v>
      </c>
      <c r="C10" s="14">
        <v>0.285070536140898</v>
      </c>
      <c r="D10" s="14">
        <v>0.29865638776099002</v>
      </c>
      <c r="E10" s="14">
        <v>0.27070153625424198</v>
      </c>
      <c r="F10" s="14"/>
      <c r="G10" s="14">
        <v>0.32671018402268298</v>
      </c>
      <c r="H10" s="14">
        <v>0.24511787493835199</v>
      </c>
      <c r="I10" s="14">
        <v>0.31091691045009201</v>
      </c>
      <c r="J10" s="14">
        <v>0.30125376235059198</v>
      </c>
      <c r="K10" s="14">
        <v>0.297716079632666</v>
      </c>
      <c r="L10" s="14">
        <v>0.247581685376626</v>
      </c>
      <c r="M10" s="14"/>
      <c r="N10" s="14">
        <v>0.28236540413010602</v>
      </c>
      <c r="O10" s="14">
        <v>0.29804802391156698</v>
      </c>
      <c r="P10" s="14">
        <v>0.280972638499143</v>
      </c>
      <c r="Q10" s="14">
        <v>0.28032738661315898</v>
      </c>
      <c r="R10" s="14"/>
      <c r="S10" s="14">
        <v>0.24087699612184699</v>
      </c>
      <c r="T10" s="14">
        <v>0.29441916585625699</v>
      </c>
      <c r="U10" s="14">
        <v>0.28991657084970701</v>
      </c>
      <c r="V10" s="14">
        <v>0.31479354585059999</v>
      </c>
      <c r="W10" s="14">
        <v>0.30474635056753502</v>
      </c>
      <c r="X10" s="14">
        <v>0.27670763830140099</v>
      </c>
      <c r="Y10" s="14">
        <v>0.29299446678736601</v>
      </c>
      <c r="Z10" s="14">
        <v>0.27211051059626401</v>
      </c>
      <c r="AA10" s="14">
        <v>0.30017487597445602</v>
      </c>
      <c r="AB10" s="14">
        <v>0.23492216368010299</v>
      </c>
      <c r="AC10" s="14">
        <v>0.30416016520848299</v>
      </c>
      <c r="AD10" s="14">
        <v>0.386957682319444</v>
      </c>
      <c r="AE10" s="14"/>
      <c r="AF10" s="14">
        <v>0.30505629468554901</v>
      </c>
      <c r="AG10" s="14">
        <v>0.26774638665043399</v>
      </c>
      <c r="AH10" s="14">
        <v>0.27856431393499398</v>
      </c>
      <c r="AI10" s="14"/>
      <c r="AJ10" s="14" t="s">
        <v>79</v>
      </c>
      <c r="AK10" s="14" t="s">
        <v>79</v>
      </c>
      <c r="AL10" s="14" t="s">
        <v>79</v>
      </c>
      <c r="AM10" s="14" t="s">
        <v>79</v>
      </c>
      <c r="AN10" s="14" t="s">
        <v>79</v>
      </c>
      <c r="AO10" s="14"/>
      <c r="AP10" s="14">
        <v>0.260780175441368</v>
      </c>
      <c r="AQ10" s="14">
        <v>0.30213452498809901</v>
      </c>
      <c r="AR10" s="14">
        <v>0.27323747912862101</v>
      </c>
      <c r="AS10" s="14"/>
      <c r="AT10" s="14">
        <v>0.26036602289147098</v>
      </c>
      <c r="AU10" s="14">
        <v>0.29568271138929297</v>
      </c>
      <c r="AV10" s="14">
        <v>0.30234872734507201</v>
      </c>
      <c r="AW10" s="14">
        <v>0.27082617569178902</v>
      </c>
      <c r="AX10" s="14">
        <v>0.19462011804030499</v>
      </c>
    </row>
    <row r="11" spans="2:50" x14ac:dyDescent="0.25">
      <c r="B11" s="15" t="s">
        <v>103</v>
      </c>
      <c r="C11" s="23">
        <v>0.21775781307004299</v>
      </c>
      <c r="D11" s="23">
        <v>0.16681405725682499</v>
      </c>
      <c r="E11" s="23">
        <v>0.26817280800013799</v>
      </c>
      <c r="F11" s="23"/>
      <c r="G11" s="23">
        <v>0.21426972865050201</v>
      </c>
      <c r="H11" s="23">
        <v>0.27618418444668302</v>
      </c>
      <c r="I11" s="23">
        <v>0.21422017419323899</v>
      </c>
      <c r="J11" s="23">
        <v>0.21641445980378499</v>
      </c>
      <c r="K11" s="23">
        <v>0.1812261626377</v>
      </c>
      <c r="L11" s="23">
        <v>0.20047811733104701</v>
      </c>
      <c r="M11" s="23"/>
      <c r="N11" s="23">
        <v>0.17918410076369201</v>
      </c>
      <c r="O11" s="23">
        <v>0.18038471680220799</v>
      </c>
      <c r="P11" s="23">
        <v>0.22707423384846401</v>
      </c>
      <c r="Q11" s="23">
        <v>0.29018178983155901</v>
      </c>
      <c r="R11" s="23"/>
      <c r="S11" s="23">
        <v>0.21853777447339601</v>
      </c>
      <c r="T11" s="23">
        <v>0.21890806223794701</v>
      </c>
      <c r="U11" s="23">
        <v>0.221355303805918</v>
      </c>
      <c r="V11" s="23">
        <v>0.20267844398794399</v>
      </c>
      <c r="W11" s="23">
        <v>0.15894906075780099</v>
      </c>
      <c r="X11" s="23">
        <v>0.28515023997537398</v>
      </c>
      <c r="Y11" s="23">
        <v>0.14207636314283001</v>
      </c>
      <c r="Z11" s="23">
        <v>0.214154823132813</v>
      </c>
      <c r="AA11" s="23">
        <v>0.245801574059553</v>
      </c>
      <c r="AB11" s="23">
        <v>0.23668576037131001</v>
      </c>
      <c r="AC11" s="23">
        <v>0.22448545824371899</v>
      </c>
      <c r="AD11" s="23">
        <v>0.21514913728356799</v>
      </c>
      <c r="AE11" s="23"/>
      <c r="AF11" s="23">
        <v>0.193434742561475</v>
      </c>
      <c r="AG11" s="23">
        <v>0.20592794295539099</v>
      </c>
      <c r="AH11" s="23">
        <v>0.28381790723794897</v>
      </c>
      <c r="AI11" s="23"/>
      <c r="AJ11" s="23" t="s">
        <v>79</v>
      </c>
      <c r="AK11" s="23" t="s">
        <v>79</v>
      </c>
      <c r="AL11" s="23" t="s">
        <v>79</v>
      </c>
      <c r="AM11" s="23" t="s">
        <v>79</v>
      </c>
      <c r="AN11" s="23" t="s">
        <v>79</v>
      </c>
      <c r="AO11" s="23"/>
      <c r="AP11" s="23">
        <v>0.14493917436408901</v>
      </c>
      <c r="AQ11" s="23">
        <v>0.20328391412896499</v>
      </c>
      <c r="AR11" s="23">
        <v>0.171669387949582</v>
      </c>
      <c r="AS11" s="23"/>
      <c r="AT11" s="23">
        <v>0.240951033954346</v>
      </c>
      <c r="AU11" s="23">
        <v>0.25005906299563302</v>
      </c>
      <c r="AV11" s="23">
        <v>0.166605995305147</v>
      </c>
      <c r="AW11" s="23">
        <v>0.19143464625110401</v>
      </c>
      <c r="AX11" s="23">
        <v>0.164789138852068</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AX16"/>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444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439</v>
      </c>
      <c r="C9" s="14">
        <v>0.55040968209961405</v>
      </c>
      <c r="D9" s="14">
        <v>0.62341823874444502</v>
      </c>
      <c r="E9" s="14">
        <v>0.47952615079336602</v>
      </c>
      <c r="F9" s="14"/>
      <c r="G9" s="14">
        <v>0.47703798392744901</v>
      </c>
      <c r="H9" s="14">
        <v>0.52522611650197404</v>
      </c>
      <c r="I9" s="14">
        <v>0.52914650211303504</v>
      </c>
      <c r="J9" s="14">
        <v>0.563125859044879</v>
      </c>
      <c r="K9" s="14">
        <v>0.58005167843348804</v>
      </c>
      <c r="L9" s="14">
        <v>0.60709157612561604</v>
      </c>
      <c r="M9" s="14"/>
      <c r="N9" s="14">
        <v>0.62656120001097304</v>
      </c>
      <c r="O9" s="14">
        <v>0.56883527762244301</v>
      </c>
      <c r="P9" s="14">
        <v>0.51789941852118104</v>
      </c>
      <c r="Q9" s="14">
        <v>0.48027258561254099</v>
      </c>
      <c r="R9" s="14"/>
      <c r="S9" s="14">
        <v>0.58430384283188097</v>
      </c>
      <c r="T9" s="14">
        <v>0.54502829475354497</v>
      </c>
      <c r="U9" s="14">
        <v>0.47461190306003798</v>
      </c>
      <c r="V9" s="14">
        <v>0.55096988217188503</v>
      </c>
      <c r="W9" s="14">
        <v>0.54640080193951701</v>
      </c>
      <c r="X9" s="14">
        <v>0.48523190121403997</v>
      </c>
      <c r="Y9" s="14">
        <v>0.56723583935739097</v>
      </c>
      <c r="Z9" s="14">
        <v>0.51133171210323602</v>
      </c>
      <c r="AA9" s="14">
        <v>0.61430734594188297</v>
      </c>
      <c r="AB9" s="14">
        <v>0.57445853983664696</v>
      </c>
      <c r="AC9" s="14">
        <v>0.54335445084664202</v>
      </c>
      <c r="AD9" s="14">
        <v>0.53234949375955898</v>
      </c>
      <c r="AE9" s="14"/>
      <c r="AF9" s="14">
        <v>0.53715174172745095</v>
      </c>
      <c r="AG9" s="14">
        <v>0.60345887269102405</v>
      </c>
      <c r="AH9" s="14">
        <v>0.47470355529931901</v>
      </c>
      <c r="AI9" s="14"/>
      <c r="AJ9" s="14" t="s">
        <v>79</v>
      </c>
      <c r="AK9" s="14" t="s">
        <v>79</v>
      </c>
      <c r="AL9" s="14" t="s">
        <v>79</v>
      </c>
      <c r="AM9" s="14" t="s">
        <v>79</v>
      </c>
      <c r="AN9" s="14" t="s">
        <v>79</v>
      </c>
      <c r="AO9" s="14"/>
      <c r="AP9" s="14">
        <v>0.64273890428854197</v>
      </c>
      <c r="AQ9" s="14">
        <v>0.54338275891509102</v>
      </c>
      <c r="AR9" s="14">
        <v>0.60911135050393606</v>
      </c>
      <c r="AS9" s="14"/>
      <c r="AT9" s="14">
        <v>0.51619826778141797</v>
      </c>
      <c r="AU9" s="14">
        <v>0.52562207168909203</v>
      </c>
      <c r="AV9" s="14">
        <v>0.593706052095619</v>
      </c>
      <c r="AW9" s="14">
        <v>0.60401649194082396</v>
      </c>
      <c r="AX9" s="14">
        <v>0.68058678463509803</v>
      </c>
    </row>
    <row r="10" spans="2:50" ht="30" x14ac:dyDescent="0.25">
      <c r="B10" s="15" t="s">
        <v>440</v>
      </c>
      <c r="C10" s="14">
        <v>0.26225860914180799</v>
      </c>
      <c r="D10" s="14">
        <v>0.23319272526795501</v>
      </c>
      <c r="E10" s="14">
        <v>0.28893866573244498</v>
      </c>
      <c r="F10" s="14"/>
      <c r="G10" s="14">
        <v>0.36418696662594202</v>
      </c>
      <c r="H10" s="14">
        <v>0.25062358246319999</v>
      </c>
      <c r="I10" s="14">
        <v>0.27036233991414299</v>
      </c>
      <c r="J10" s="14">
        <v>0.235012617205069</v>
      </c>
      <c r="K10" s="14">
        <v>0.23459738268991601</v>
      </c>
      <c r="L10" s="14">
        <v>0.23795401071991801</v>
      </c>
      <c r="M10" s="14"/>
      <c r="N10" s="14">
        <v>0.239167111288074</v>
      </c>
      <c r="O10" s="14">
        <v>0.27505303781600499</v>
      </c>
      <c r="P10" s="14">
        <v>0.26718692116529202</v>
      </c>
      <c r="Q10" s="14">
        <v>0.267023978225292</v>
      </c>
      <c r="R10" s="14"/>
      <c r="S10" s="14">
        <v>0.24541960055538301</v>
      </c>
      <c r="T10" s="14">
        <v>0.28575610549978803</v>
      </c>
      <c r="U10" s="14">
        <v>0.312170992171314</v>
      </c>
      <c r="V10" s="14">
        <v>0.27816785659437099</v>
      </c>
      <c r="W10" s="14">
        <v>0.27633330000511702</v>
      </c>
      <c r="X10" s="14">
        <v>0.27608999787194599</v>
      </c>
      <c r="Y10" s="14">
        <v>0.28677627350471102</v>
      </c>
      <c r="Z10" s="14">
        <v>0.30861392110652103</v>
      </c>
      <c r="AA10" s="14">
        <v>0.186555050739764</v>
      </c>
      <c r="AB10" s="14">
        <v>0.23149744700663799</v>
      </c>
      <c r="AC10" s="14">
        <v>0.24855947800505501</v>
      </c>
      <c r="AD10" s="14">
        <v>0.25098506260673498</v>
      </c>
      <c r="AE10" s="14"/>
      <c r="AF10" s="14">
        <v>0.27233034607766299</v>
      </c>
      <c r="AG10" s="14">
        <v>0.23518737206831</v>
      </c>
      <c r="AH10" s="14">
        <v>0.25443557246876403</v>
      </c>
      <c r="AI10" s="14"/>
      <c r="AJ10" s="14" t="s">
        <v>79</v>
      </c>
      <c r="AK10" s="14" t="s">
        <v>79</v>
      </c>
      <c r="AL10" s="14" t="s">
        <v>79</v>
      </c>
      <c r="AM10" s="14" t="s">
        <v>79</v>
      </c>
      <c r="AN10" s="14" t="s">
        <v>79</v>
      </c>
      <c r="AO10" s="14"/>
      <c r="AP10" s="14">
        <v>0.24817553153438901</v>
      </c>
      <c r="AQ10" s="14">
        <v>0.27994770212800202</v>
      </c>
      <c r="AR10" s="14">
        <v>0.28513060601696899</v>
      </c>
      <c r="AS10" s="14"/>
      <c r="AT10" s="14">
        <v>0.26919601702892099</v>
      </c>
      <c r="AU10" s="14">
        <v>0.28770593295596802</v>
      </c>
      <c r="AV10" s="14">
        <v>0.26206259098560297</v>
      </c>
      <c r="AW10" s="14">
        <v>0.21828203629234699</v>
      </c>
      <c r="AX10" s="14">
        <v>0.112763079329379</v>
      </c>
    </row>
    <row r="11" spans="2:50" x14ac:dyDescent="0.25">
      <c r="B11" s="15" t="s">
        <v>103</v>
      </c>
      <c r="C11" s="23">
        <v>0.18733170875857699</v>
      </c>
      <c r="D11" s="23">
        <v>0.143389035987601</v>
      </c>
      <c r="E11" s="23">
        <v>0.231535183474189</v>
      </c>
      <c r="F11" s="23"/>
      <c r="G11" s="23">
        <v>0.158775049446609</v>
      </c>
      <c r="H11" s="23">
        <v>0.224150301034826</v>
      </c>
      <c r="I11" s="23">
        <v>0.20049115797282199</v>
      </c>
      <c r="J11" s="23">
        <v>0.20186152375005101</v>
      </c>
      <c r="K11" s="23">
        <v>0.18535093887659601</v>
      </c>
      <c r="L11" s="23">
        <v>0.15495441315446601</v>
      </c>
      <c r="M11" s="23"/>
      <c r="N11" s="23">
        <v>0.13427168870095199</v>
      </c>
      <c r="O11" s="23">
        <v>0.156111684561552</v>
      </c>
      <c r="P11" s="23">
        <v>0.21491366031352699</v>
      </c>
      <c r="Q11" s="23">
        <v>0.252703436162168</v>
      </c>
      <c r="R11" s="23"/>
      <c r="S11" s="23">
        <v>0.170276556612736</v>
      </c>
      <c r="T11" s="23">
        <v>0.169215599746667</v>
      </c>
      <c r="U11" s="23">
        <v>0.213217104768648</v>
      </c>
      <c r="V11" s="23">
        <v>0.17086226123374401</v>
      </c>
      <c r="W11" s="23">
        <v>0.17726589805536599</v>
      </c>
      <c r="X11" s="23">
        <v>0.23867810091401501</v>
      </c>
      <c r="Y11" s="23">
        <v>0.14598788713789801</v>
      </c>
      <c r="Z11" s="23">
        <v>0.180054366790243</v>
      </c>
      <c r="AA11" s="23">
        <v>0.19913760331835301</v>
      </c>
      <c r="AB11" s="23">
        <v>0.19404401315671499</v>
      </c>
      <c r="AC11" s="23">
        <v>0.20808607114830299</v>
      </c>
      <c r="AD11" s="23">
        <v>0.21666544363370599</v>
      </c>
      <c r="AE11" s="23"/>
      <c r="AF11" s="23">
        <v>0.19051791219488601</v>
      </c>
      <c r="AG11" s="23">
        <v>0.161353755240666</v>
      </c>
      <c r="AH11" s="23">
        <v>0.27086087223191702</v>
      </c>
      <c r="AI11" s="23"/>
      <c r="AJ11" s="23" t="s">
        <v>79</v>
      </c>
      <c r="AK11" s="23" t="s">
        <v>79</v>
      </c>
      <c r="AL11" s="23" t="s">
        <v>79</v>
      </c>
      <c r="AM11" s="23" t="s">
        <v>79</v>
      </c>
      <c r="AN11" s="23" t="s">
        <v>79</v>
      </c>
      <c r="AO11" s="23"/>
      <c r="AP11" s="23">
        <v>0.10908556417706899</v>
      </c>
      <c r="AQ11" s="23">
        <v>0.17666953895690701</v>
      </c>
      <c r="AR11" s="23">
        <v>0.105758043479095</v>
      </c>
      <c r="AS11" s="23"/>
      <c r="AT11" s="23">
        <v>0.21460571518966101</v>
      </c>
      <c r="AU11" s="23">
        <v>0.18667199535494</v>
      </c>
      <c r="AV11" s="23">
        <v>0.144231356918778</v>
      </c>
      <c r="AW11" s="23">
        <v>0.17770147176682899</v>
      </c>
      <c r="AX11" s="23">
        <v>0.20665013603552301</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AX16"/>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445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439</v>
      </c>
      <c r="C9" s="14">
        <v>0.62064577254203102</v>
      </c>
      <c r="D9" s="14">
        <v>0.63088110622273996</v>
      </c>
      <c r="E9" s="14">
        <v>0.61027804472004998</v>
      </c>
      <c r="F9" s="14"/>
      <c r="G9" s="14">
        <v>0.68291305906211597</v>
      </c>
      <c r="H9" s="14">
        <v>0.59075311023203803</v>
      </c>
      <c r="I9" s="14">
        <v>0.56427940392740195</v>
      </c>
      <c r="J9" s="14">
        <v>0.63024698778812904</v>
      </c>
      <c r="K9" s="14">
        <v>0.64231831606613798</v>
      </c>
      <c r="L9" s="14">
        <v>0.62718232336954105</v>
      </c>
      <c r="M9" s="14"/>
      <c r="N9" s="14">
        <v>0.69751675427531801</v>
      </c>
      <c r="O9" s="14">
        <v>0.62944107892595702</v>
      </c>
      <c r="P9" s="14">
        <v>0.573082072526505</v>
      </c>
      <c r="Q9" s="14">
        <v>0.57052375267331101</v>
      </c>
      <c r="R9" s="14"/>
      <c r="S9" s="14">
        <v>0.63595185131676402</v>
      </c>
      <c r="T9" s="14">
        <v>0.66553357375147204</v>
      </c>
      <c r="U9" s="14">
        <v>0.58710175274892495</v>
      </c>
      <c r="V9" s="14">
        <v>0.63096569327944196</v>
      </c>
      <c r="W9" s="14">
        <v>0.53737609514080398</v>
      </c>
      <c r="X9" s="14">
        <v>0.57152089135603101</v>
      </c>
      <c r="Y9" s="14">
        <v>0.65185489745718395</v>
      </c>
      <c r="Z9" s="14">
        <v>0.59215669920362901</v>
      </c>
      <c r="AA9" s="14">
        <v>0.63700944422287598</v>
      </c>
      <c r="AB9" s="14">
        <v>0.64372258255880099</v>
      </c>
      <c r="AC9" s="14">
        <v>0.62423928511590898</v>
      </c>
      <c r="AD9" s="14">
        <v>0.57383536215470299</v>
      </c>
      <c r="AE9" s="14"/>
      <c r="AF9" s="14">
        <v>0.54509709206689805</v>
      </c>
      <c r="AG9" s="14">
        <v>0.68957408125059405</v>
      </c>
      <c r="AH9" s="14">
        <v>0.51770068625506904</v>
      </c>
      <c r="AI9" s="14"/>
      <c r="AJ9" s="14" t="s">
        <v>79</v>
      </c>
      <c r="AK9" s="14" t="s">
        <v>79</v>
      </c>
      <c r="AL9" s="14" t="s">
        <v>79</v>
      </c>
      <c r="AM9" s="14" t="s">
        <v>79</v>
      </c>
      <c r="AN9" s="14" t="s">
        <v>79</v>
      </c>
      <c r="AO9" s="14"/>
      <c r="AP9" s="14">
        <v>0.62444025411173798</v>
      </c>
      <c r="AQ9" s="14">
        <v>0.67233115489998196</v>
      </c>
      <c r="AR9" s="14">
        <v>0.74721634282242699</v>
      </c>
      <c r="AS9" s="14"/>
      <c r="AT9" s="14">
        <v>0.58865881898533901</v>
      </c>
      <c r="AU9" s="14">
        <v>0.59221071118694002</v>
      </c>
      <c r="AV9" s="14">
        <v>0.67548332567456504</v>
      </c>
      <c r="AW9" s="14">
        <v>0.66972637749476605</v>
      </c>
      <c r="AX9" s="14">
        <v>0.74597189017906596</v>
      </c>
    </row>
    <row r="10" spans="2:50" ht="30" x14ac:dyDescent="0.25">
      <c r="B10" s="15" t="s">
        <v>440</v>
      </c>
      <c r="C10" s="14">
        <v>0.21294400580313799</v>
      </c>
      <c r="D10" s="14">
        <v>0.22282778069364401</v>
      </c>
      <c r="E10" s="14">
        <v>0.202449712459325</v>
      </c>
      <c r="F10" s="14"/>
      <c r="G10" s="14">
        <v>0.18956872756138199</v>
      </c>
      <c r="H10" s="14">
        <v>0.20842266681153601</v>
      </c>
      <c r="I10" s="14">
        <v>0.25450783127371501</v>
      </c>
      <c r="J10" s="14">
        <v>0.183907657952114</v>
      </c>
      <c r="K10" s="14">
        <v>0.22505304661137701</v>
      </c>
      <c r="L10" s="14">
        <v>0.21395989712414201</v>
      </c>
      <c r="M10" s="14"/>
      <c r="N10" s="14">
        <v>0.19716174410375001</v>
      </c>
      <c r="O10" s="14">
        <v>0.23001301203833099</v>
      </c>
      <c r="P10" s="14">
        <v>0.22283022225518401</v>
      </c>
      <c r="Q10" s="14">
        <v>0.20338786059414499</v>
      </c>
      <c r="R10" s="14"/>
      <c r="S10" s="14">
        <v>0.21653971920493201</v>
      </c>
      <c r="T10" s="14">
        <v>0.17134540362266701</v>
      </c>
      <c r="U10" s="14">
        <v>0.21534479025660799</v>
      </c>
      <c r="V10" s="14">
        <v>0.225296259324756</v>
      </c>
      <c r="W10" s="14">
        <v>0.28913074349658602</v>
      </c>
      <c r="X10" s="14">
        <v>0.25447784035189303</v>
      </c>
      <c r="Y10" s="14">
        <v>0.210886653137768</v>
      </c>
      <c r="Z10" s="14">
        <v>0.21392437575065501</v>
      </c>
      <c r="AA10" s="14">
        <v>0.18654385350623401</v>
      </c>
      <c r="AB10" s="14">
        <v>0.217124968760291</v>
      </c>
      <c r="AC10" s="14">
        <v>0.161893910905588</v>
      </c>
      <c r="AD10" s="14">
        <v>0.20549342867076101</v>
      </c>
      <c r="AE10" s="14"/>
      <c r="AF10" s="14">
        <v>0.26672148113227301</v>
      </c>
      <c r="AG10" s="14">
        <v>0.17652188657655499</v>
      </c>
      <c r="AH10" s="14">
        <v>0.237795869506608</v>
      </c>
      <c r="AI10" s="14"/>
      <c r="AJ10" s="14" t="s">
        <v>79</v>
      </c>
      <c r="AK10" s="14" t="s">
        <v>79</v>
      </c>
      <c r="AL10" s="14" t="s">
        <v>79</v>
      </c>
      <c r="AM10" s="14" t="s">
        <v>79</v>
      </c>
      <c r="AN10" s="14" t="s">
        <v>79</v>
      </c>
      <c r="AO10" s="14"/>
      <c r="AP10" s="14">
        <v>0.24716377199095901</v>
      </c>
      <c r="AQ10" s="14">
        <v>0.180486062702439</v>
      </c>
      <c r="AR10" s="14">
        <v>0.15189751479456701</v>
      </c>
      <c r="AS10" s="14"/>
      <c r="AT10" s="14">
        <v>0.21704698892944299</v>
      </c>
      <c r="AU10" s="14">
        <v>0.224117549378019</v>
      </c>
      <c r="AV10" s="14">
        <v>0.21101953041868399</v>
      </c>
      <c r="AW10" s="14">
        <v>0.20443820055307399</v>
      </c>
      <c r="AX10" s="14">
        <v>0.14359738576662101</v>
      </c>
    </row>
    <row r="11" spans="2:50" x14ac:dyDescent="0.25">
      <c r="B11" s="15" t="s">
        <v>103</v>
      </c>
      <c r="C11" s="23">
        <v>0.16641022165483199</v>
      </c>
      <c r="D11" s="23">
        <v>0.146291113083617</v>
      </c>
      <c r="E11" s="23">
        <v>0.18727224282062599</v>
      </c>
      <c r="F11" s="23"/>
      <c r="G11" s="23">
        <v>0.12751821337650199</v>
      </c>
      <c r="H11" s="23">
        <v>0.20082422295642599</v>
      </c>
      <c r="I11" s="23">
        <v>0.18121276479888301</v>
      </c>
      <c r="J11" s="23">
        <v>0.18584535425975701</v>
      </c>
      <c r="K11" s="23">
        <v>0.132628637322485</v>
      </c>
      <c r="L11" s="23">
        <v>0.15885777950631699</v>
      </c>
      <c r="M11" s="23"/>
      <c r="N11" s="23">
        <v>0.105321501620932</v>
      </c>
      <c r="O11" s="23">
        <v>0.14054590903571099</v>
      </c>
      <c r="P11" s="23">
        <v>0.20408770521831099</v>
      </c>
      <c r="Q11" s="23">
        <v>0.226088386732544</v>
      </c>
      <c r="R11" s="23"/>
      <c r="S11" s="23">
        <v>0.147508429478304</v>
      </c>
      <c r="T11" s="23">
        <v>0.16312102262586101</v>
      </c>
      <c r="U11" s="23">
        <v>0.197553456994467</v>
      </c>
      <c r="V11" s="23">
        <v>0.14373804739580201</v>
      </c>
      <c r="W11" s="23">
        <v>0.17349316136261</v>
      </c>
      <c r="X11" s="23">
        <v>0.17400126829207599</v>
      </c>
      <c r="Y11" s="23">
        <v>0.137258449405049</v>
      </c>
      <c r="Z11" s="23">
        <v>0.19391892504571501</v>
      </c>
      <c r="AA11" s="23">
        <v>0.17644670227088999</v>
      </c>
      <c r="AB11" s="23">
        <v>0.13915244868090701</v>
      </c>
      <c r="AC11" s="23">
        <v>0.213866803978503</v>
      </c>
      <c r="AD11" s="23">
        <v>0.220671209174537</v>
      </c>
      <c r="AE11" s="23"/>
      <c r="AF11" s="23">
        <v>0.188181426800829</v>
      </c>
      <c r="AG11" s="23">
        <v>0.13390403217284999</v>
      </c>
      <c r="AH11" s="23">
        <v>0.24450344423832299</v>
      </c>
      <c r="AI11" s="23"/>
      <c r="AJ11" s="23" t="s">
        <v>79</v>
      </c>
      <c r="AK11" s="23" t="s">
        <v>79</v>
      </c>
      <c r="AL11" s="23" t="s">
        <v>79</v>
      </c>
      <c r="AM11" s="23" t="s">
        <v>79</v>
      </c>
      <c r="AN11" s="23" t="s">
        <v>79</v>
      </c>
      <c r="AO11" s="23"/>
      <c r="AP11" s="23">
        <v>0.12839597389730201</v>
      </c>
      <c r="AQ11" s="23">
        <v>0.14718278239758001</v>
      </c>
      <c r="AR11" s="23">
        <v>0.100886142383006</v>
      </c>
      <c r="AS11" s="23"/>
      <c r="AT11" s="23">
        <v>0.194294192085218</v>
      </c>
      <c r="AU11" s="23">
        <v>0.183671739435042</v>
      </c>
      <c r="AV11" s="23">
        <v>0.11349714390675</v>
      </c>
      <c r="AW11" s="23">
        <v>0.12583542195215999</v>
      </c>
      <c r="AX11" s="23">
        <v>0.11043072405431199</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AX16"/>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446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439</v>
      </c>
      <c r="C9" s="14">
        <v>0.52291294645396103</v>
      </c>
      <c r="D9" s="14">
        <v>0.59371887794155798</v>
      </c>
      <c r="E9" s="14">
        <v>0.45312431076795401</v>
      </c>
      <c r="F9" s="14"/>
      <c r="G9" s="14">
        <v>0.55898721252841599</v>
      </c>
      <c r="H9" s="14">
        <v>0.53127467924435601</v>
      </c>
      <c r="I9" s="14">
        <v>0.52276775035923895</v>
      </c>
      <c r="J9" s="14">
        <v>0.55084381345970801</v>
      </c>
      <c r="K9" s="14">
        <v>0.51655336305004196</v>
      </c>
      <c r="L9" s="14">
        <v>0.47371120785392601</v>
      </c>
      <c r="M9" s="14"/>
      <c r="N9" s="14">
        <v>0.62670065801082897</v>
      </c>
      <c r="O9" s="14">
        <v>0.57496060729890097</v>
      </c>
      <c r="P9" s="14">
        <v>0.47330552308858698</v>
      </c>
      <c r="Q9" s="14">
        <v>0.404186982148244</v>
      </c>
      <c r="R9" s="14"/>
      <c r="S9" s="14">
        <v>0.58880009983030102</v>
      </c>
      <c r="T9" s="14">
        <v>0.52123880758998897</v>
      </c>
      <c r="U9" s="14">
        <v>0.47767601608244398</v>
      </c>
      <c r="V9" s="14">
        <v>0.48273470330644602</v>
      </c>
      <c r="W9" s="14">
        <v>0.46151769443683399</v>
      </c>
      <c r="X9" s="14">
        <v>0.47787223402242401</v>
      </c>
      <c r="Y9" s="14">
        <v>0.54228140462457797</v>
      </c>
      <c r="Z9" s="14">
        <v>0.53689154090929703</v>
      </c>
      <c r="AA9" s="14">
        <v>0.55509279817712698</v>
      </c>
      <c r="AB9" s="14">
        <v>0.50745654142784802</v>
      </c>
      <c r="AC9" s="14">
        <v>0.53068034496529504</v>
      </c>
      <c r="AD9" s="14">
        <v>0.58545703061447096</v>
      </c>
      <c r="AE9" s="14"/>
      <c r="AF9" s="14">
        <v>0.46989463367426099</v>
      </c>
      <c r="AG9" s="14">
        <v>0.569022390175558</v>
      </c>
      <c r="AH9" s="14">
        <v>0.478782998539451</v>
      </c>
      <c r="AI9" s="14"/>
      <c r="AJ9" s="14" t="s">
        <v>79</v>
      </c>
      <c r="AK9" s="14" t="s">
        <v>79</v>
      </c>
      <c r="AL9" s="14" t="s">
        <v>79</v>
      </c>
      <c r="AM9" s="14" t="s">
        <v>79</v>
      </c>
      <c r="AN9" s="14" t="s">
        <v>79</v>
      </c>
      <c r="AO9" s="14"/>
      <c r="AP9" s="14">
        <v>0.57662329903912901</v>
      </c>
      <c r="AQ9" s="14">
        <v>0.53509732222772</v>
      </c>
      <c r="AR9" s="14">
        <v>0.62627680355570603</v>
      </c>
      <c r="AS9" s="14"/>
      <c r="AT9" s="14">
        <v>0.414353977372377</v>
      </c>
      <c r="AU9" s="14">
        <v>0.50168962760302604</v>
      </c>
      <c r="AV9" s="14">
        <v>0.61981147239686396</v>
      </c>
      <c r="AW9" s="14">
        <v>0.67860897721301705</v>
      </c>
      <c r="AX9" s="14">
        <v>0.70111696617168695</v>
      </c>
    </row>
    <row r="10" spans="2:50" ht="30" x14ac:dyDescent="0.25">
      <c r="B10" s="15" t="s">
        <v>440</v>
      </c>
      <c r="C10" s="14">
        <v>0.274908459051106</v>
      </c>
      <c r="D10" s="14">
        <v>0.23607414062197499</v>
      </c>
      <c r="E10" s="14">
        <v>0.31202634635346499</v>
      </c>
      <c r="F10" s="14"/>
      <c r="G10" s="14">
        <v>0.31976298718322799</v>
      </c>
      <c r="H10" s="14">
        <v>0.22632163139717601</v>
      </c>
      <c r="I10" s="14">
        <v>0.27536681347214198</v>
      </c>
      <c r="J10" s="14">
        <v>0.23245919397593501</v>
      </c>
      <c r="K10" s="14">
        <v>0.25897738698280298</v>
      </c>
      <c r="L10" s="14">
        <v>0.329688999527735</v>
      </c>
      <c r="M10" s="14"/>
      <c r="N10" s="14">
        <v>0.226000863660277</v>
      </c>
      <c r="O10" s="14">
        <v>0.25619636156300102</v>
      </c>
      <c r="P10" s="14">
        <v>0.30081873787117003</v>
      </c>
      <c r="Q10" s="14">
        <v>0.32213135558077799</v>
      </c>
      <c r="R10" s="14"/>
      <c r="S10" s="14">
        <v>0.24058919449310101</v>
      </c>
      <c r="T10" s="14">
        <v>0.28083341516522198</v>
      </c>
      <c r="U10" s="14">
        <v>0.30088124732643301</v>
      </c>
      <c r="V10" s="14">
        <v>0.303321273961428</v>
      </c>
      <c r="W10" s="14">
        <v>0.33535183746455999</v>
      </c>
      <c r="X10" s="14">
        <v>0.28370486034266301</v>
      </c>
      <c r="Y10" s="14">
        <v>0.30422194986720502</v>
      </c>
      <c r="Z10" s="14">
        <v>0.293747869886262</v>
      </c>
      <c r="AA10" s="14">
        <v>0.22577180781923301</v>
      </c>
      <c r="AB10" s="14">
        <v>0.28152318898054202</v>
      </c>
      <c r="AC10" s="14">
        <v>0.22606318742739301</v>
      </c>
      <c r="AD10" s="14">
        <v>0.227896731589668</v>
      </c>
      <c r="AE10" s="14"/>
      <c r="AF10" s="14">
        <v>0.32089268432580798</v>
      </c>
      <c r="AG10" s="14">
        <v>0.23718000924037899</v>
      </c>
      <c r="AH10" s="14">
        <v>0.252586596406224</v>
      </c>
      <c r="AI10" s="14"/>
      <c r="AJ10" s="14" t="s">
        <v>79</v>
      </c>
      <c r="AK10" s="14" t="s">
        <v>79</v>
      </c>
      <c r="AL10" s="14" t="s">
        <v>79</v>
      </c>
      <c r="AM10" s="14" t="s">
        <v>79</v>
      </c>
      <c r="AN10" s="14" t="s">
        <v>79</v>
      </c>
      <c r="AO10" s="14"/>
      <c r="AP10" s="14">
        <v>0.27422951988689598</v>
      </c>
      <c r="AQ10" s="14">
        <v>0.27700083307572998</v>
      </c>
      <c r="AR10" s="14">
        <v>0.27976856802011502</v>
      </c>
      <c r="AS10" s="14"/>
      <c r="AT10" s="14">
        <v>0.32266187665033302</v>
      </c>
      <c r="AU10" s="14">
        <v>0.30921487981832402</v>
      </c>
      <c r="AV10" s="14">
        <v>0.22259917003611401</v>
      </c>
      <c r="AW10" s="14">
        <v>0.17399792172853401</v>
      </c>
      <c r="AX10" s="14">
        <v>0.219408994960548</v>
      </c>
    </row>
    <row r="11" spans="2:50" x14ac:dyDescent="0.25">
      <c r="B11" s="15" t="s">
        <v>103</v>
      </c>
      <c r="C11" s="23">
        <v>0.202178594494933</v>
      </c>
      <c r="D11" s="23">
        <v>0.17020698143646701</v>
      </c>
      <c r="E11" s="23">
        <v>0.234849342878581</v>
      </c>
      <c r="F11" s="23"/>
      <c r="G11" s="23">
        <v>0.121249800288356</v>
      </c>
      <c r="H11" s="23">
        <v>0.24240368935846901</v>
      </c>
      <c r="I11" s="23">
        <v>0.20186543616861899</v>
      </c>
      <c r="J11" s="23">
        <v>0.21669699256435701</v>
      </c>
      <c r="K11" s="23">
        <v>0.224469249967156</v>
      </c>
      <c r="L11" s="23">
        <v>0.19659979261833799</v>
      </c>
      <c r="M11" s="23"/>
      <c r="N11" s="23">
        <v>0.14729847832889401</v>
      </c>
      <c r="O11" s="23">
        <v>0.16884303113809801</v>
      </c>
      <c r="P11" s="23">
        <v>0.225875739040243</v>
      </c>
      <c r="Q11" s="23">
        <v>0.27368166227097801</v>
      </c>
      <c r="R11" s="23"/>
      <c r="S11" s="23">
        <v>0.170610705676598</v>
      </c>
      <c r="T11" s="23">
        <v>0.19792777724478899</v>
      </c>
      <c r="U11" s="23">
        <v>0.22144273659112301</v>
      </c>
      <c r="V11" s="23">
        <v>0.21394402273212601</v>
      </c>
      <c r="W11" s="23">
        <v>0.20313046809860599</v>
      </c>
      <c r="X11" s="23">
        <v>0.238422905634913</v>
      </c>
      <c r="Y11" s="23">
        <v>0.15349664550821701</v>
      </c>
      <c r="Z11" s="23">
        <v>0.169360589204442</v>
      </c>
      <c r="AA11" s="23">
        <v>0.21913539400363999</v>
      </c>
      <c r="AB11" s="23">
        <v>0.21102026959160999</v>
      </c>
      <c r="AC11" s="23">
        <v>0.24325646760731201</v>
      </c>
      <c r="AD11" s="23">
        <v>0.18664623779586101</v>
      </c>
      <c r="AE11" s="23"/>
      <c r="AF11" s="23">
        <v>0.20921268199993001</v>
      </c>
      <c r="AG11" s="23">
        <v>0.19379760058406401</v>
      </c>
      <c r="AH11" s="23">
        <v>0.26863040505432501</v>
      </c>
      <c r="AI11" s="23"/>
      <c r="AJ11" s="23" t="s">
        <v>79</v>
      </c>
      <c r="AK11" s="23" t="s">
        <v>79</v>
      </c>
      <c r="AL11" s="23" t="s">
        <v>79</v>
      </c>
      <c r="AM11" s="23" t="s">
        <v>79</v>
      </c>
      <c r="AN11" s="23" t="s">
        <v>79</v>
      </c>
      <c r="AO11" s="23"/>
      <c r="AP11" s="23">
        <v>0.14914718107397601</v>
      </c>
      <c r="AQ11" s="23">
        <v>0.18790184469655</v>
      </c>
      <c r="AR11" s="23">
        <v>9.3954628424178094E-2</v>
      </c>
      <c r="AS11" s="23"/>
      <c r="AT11" s="23">
        <v>0.26298414597728997</v>
      </c>
      <c r="AU11" s="23">
        <v>0.18909549257864999</v>
      </c>
      <c r="AV11" s="23">
        <v>0.157589357567022</v>
      </c>
      <c r="AW11" s="23">
        <v>0.14739310105844899</v>
      </c>
      <c r="AX11" s="23">
        <v>7.9474038867764496E-2</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AX16"/>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447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439</v>
      </c>
      <c r="C9" s="14">
        <v>0.66509429961342303</v>
      </c>
      <c r="D9" s="14">
        <v>0.69979316409745995</v>
      </c>
      <c r="E9" s="14">
        <v>0.62954259452873396</v>
      </c>
      <c r="F9" s="14"/>
      <c r="G9" s="14">
        <v>0.64655490794147896</v>
      </c>
      <c r="H9" s="14">
        <v>0.62437936328833099</v>
      </c>
      <c r="I9" s="14">
        <v>0.61303780804081298</v>
      </c>
      <c r="J9" s="14">
        <v>0.68411210388141297</v>
      </c>
      <c r="K9" s="14">
        <v>0.69226573217884302</v>
      </c>
      <c r="L9" s="14">
        <v>0.719540131417161</v>
      </c>
      <c r="M9" s="14"/>
      <c r="N9" s="14">
        <v>0.68739921999887199</v>
      </c>
      <c r="O9" s="14">
        <v>0.70784193857371502</v>
      </c>
      <c r="P9" s="14">
        <v>0.63580680069572104</v>
      </c>
      <c r="Q9" s="14">
        <v>0.61962147536956902</v>
      </c>
      <c r="R9" s="14"/>
      <c r="S9" s="14">
        <v>0.64749597944371595</v>
      </c>
      <c r="T9" s="14">
        <v>0.64931458934615105</v>
      </c>
      <c r="U9" s="14">
        <v>0.69958708463965202</v>
      </c>
      <c r="V9" s="14">
        <v>0.71642922027050404</v>
      </c>
      <c r="W9" s="14">
        <v>0.67733616728995005</v>
      </c>
      <c r="X9" s="14">
        <v>0.56061561788898995</v>
      </c>
      <c r="Y9" s="14">
        <v>0.68198991219457505</v>
      </c>
      <c r="Z9" s="14">
        <v>0.68294861824527098</v>
      </c>
      <c r="AA9" s="14">
        <v>0.66908262018212905</v>
      </c>
      <c r="AB9" s="14">
        <v>0.67995562412657795</v>
      </c>
      <c r="AC9" s="14">
        <v>0.65028202477904995</v>
      </c>
      <c r="AD9" s="14">
        <v>0.74993823845010898</v>
      </c>
      <c r="AE9" s="14"/>
      <c r="AF9" s="14">
        <v>0.64581224427984296</v>
      </c>
      <c r="AG9" s="14">
        <v>0.69438432002467199</v>
      </c>
      <c r="AH9" s="14">
        <v>0.60998090566552099</v>
      </c>
      <c r="AI9" s="14"/>
      <c r="AJ9" s="14" t="s">
        <v>79</v>
      </c>
      <c r="AK9" s="14" t="s">
        <v>79</v>
      </c>
      <c r="AL9" s="14" t="s">
        <v>79</v>
      </c>
      <c r="AM9" s="14" t="s">
        <v>79</v>
      </c>
      <c r="AN9" s="14" t="s">
        <v>79</v>
      </c>
      <c r="AO9" s="14"/>
      <c r="AP9" s="14">
        <v>0.72388374325015603</v>
      </c>
      <c r="AQ9" s="14">
        <v>0.66632214838668502</v>
      </c>
      <c r="AR9" s="14">
        <v>0.74875441070057003</v>
      </c>
      <c r="AS9" s="14"/>
      <c r="AT9" s="14">
        <v>0.65116418570468504</v>
      </c>
      <c r="AU9" s="14">
        <v>0.62635860715713498</v>
      </c>
      <c r="AV9" s="14">
        <v>0.703168960094253</v>
      </c>
      <c r="AW9" s="14">
        <v>0.71521143802188303</v>
      </c>
      <c r="AX9" s="14">
        <v>0.74169075936324202</v>
      </c>
    </row>
    <row r="10" spans="2:50" ht="30" x14ac:dyDescent="0.25">
      <c r="B10" s="15" t="s">
        <v>440</v>
      </c>
      <c r="C10" s="14">
        <v>0.173268275069591</v>
      </c>
      <c r="D10" s="14">
        <v>0.173778010326713</v>
      </c>
      <c r="E10" s="14">
        <v>0.173313190436789</v>
      </c>
      <c r="F10" s="14"/>
      <c r="G10" s="14">
        <v>0.21918417620602701</v>
      </c>
      <c r="H10" s="14">
        <v>0.175192819940411</v>
      </c>
      <c r="I10" s="14">
        <v>0.17839203400800899</v>
      </c>
      <c r="J10" s="14">
        <v>0.166277136298317</v>
      </c>
      <c r="K10" s="14">
        <v>0.16732404288643701</v>
      </c>
      <c r="L10" s="14">
        <v>0.14658817108994701</v>
      </c>
      <c r="M10" s="14"/>
      <c r="N10" s="14">
        <v>0.17825357287840601</v>
      </c>
      <c r="O10" s="14">
        <v>0.15264697683827899</v>
      </c>
      <c r="P10" s="14">
        <v>0.17945801500349901</v>
      </c>
      <c r="Q10" s="14">
        <v>0.185247435736523</v>
      </c>
      <c r="R10" s="14"/>
      <c r="S10" s="14">
        <v>0.17963792951777899</v>
      </c>
      <c r="T10" s="14">
        <v>0.20164575954393099</v>
      </c>
      <c r="U10" s="14">
        <v>0.14705800734043101</v>
      </c>
      <c r="V10" s="14">
        <v>0.12968640562511699</v>
      </c>
      <c r="W10" s="14">
        <v>0.17545382993134201</v>
      </c>
      <c r="X10" s="14">
        <v>0.23141601505589501</v>
      </c>
      <c r="Y10" s="14">
        <v>0.18712485872826401</v>
      </c>
      <c r="Z10" s="14">
        <v>0.15594985607209</v>
      </c>
      <c r="AA10" s="14">
        <v>0.15702337012335901</v>
      </c>
      <c r="AB10" s="14">
        <v>0.16109581495004299</v>
      </c>
      <c r="AC10" s="14">
        <v>0.18076655684780901</v>
      </c>
      <c r="AD10" s="14">
        <v>0.112420011545225</v>
      </c>
      <c r="AE10" s="14"/>
      <c r="AF10" s="14">
        <v>0.19097010871277301</v>
      </c>
      <c r="AG10" s="14">
        <v>0.15497903959992801</v>
      </c>
      <c r="AH10" s="14">
        <v>0.17198748223585</v>
      </c>
      <c r="AI10" s="14"/>
      <c r="AJ10" s="14" t="s">
        <v>79</v>
      </c>
      <c r="AK10" s="14" t="s">
        <v>79</v>
      </c>
      <c r="AL10" s="14" t="s">
        <v>79</v>
      </c>
      <c r="AM10" s="14" t="s">
        <v>79</v>
      </c>
      <c r="AN10" s="14" t="s">
        <v>79</v>
      </c>
      <c r="AO10" s="14"/>
      <c r="AP10" s="14">
        <v>0.16614648308640201</v>
      </c>
      <c r="AQ10" s="14">
        <v>0.18907426583700801</v>
      </c>
      <c r="AR10" s="14">
        <v>0.13318683740793999</v>
      </c>
      <c r="AS10" s="14"/>
      <c r="AT10" s="14">
        <v>0.18118174545054</v>
      </c>
      <c r="AU10" s="14">
        <v>0.180798546929756</v>
      </c>
      <c r="AV10" s="14">
        <v>0.16474511859759799</v>
      </c>
      <c r="AW10" s="14">
        <v>0.15979250650385299</v>
      </c>
      <c r="AX10" s="14">
        <v>0.160270335057698</v>
      </c>
    </row>
    <row r="11" spans="2:50" x14ac:dyDescent="0.25">
      <c r="B11" s="15" t="s">
        <v>103</v>
      </c>
      <c r="C11" s="23">
        <v>0.16163742531698699</v>
      </c>
      <c r="D11" s="23">
        <v>0.12642882557582699</v>
      </c>
      <c r="E11" s="23">
        <v>0.19714421503447699</v>
      </c>
      <c r="F11" s="23"/>
      <c r="G11" s="23">
        <v>0.134260915852494</v>
      </c>
      <c r="H11" s="23">
        <v>0.20042781677125801</v>
      </c>
      <c r="I11" s="23">
        <v>0.208570157951178</v>
      </c>
      <c r="J11" s="23">
        <v>0.149610759820271</v>
      </c>
      <c r="K11" s="23">
        <v>0.14041022493472</v>
      </c>
      <c r="L11" s="23">
        <v>0.13387169749289199</v>
      </c>
      <c r="M11" s="23"/>
      <c r="N11" s="23">
        <v>0.134347207122722</v>
      </c>
      <c r="O11" s="23">
        <v>0.13951108458800601</v>
      </c>
      <c r="P11" s="23">
        <v>0.18473518430078001</v>
      </c>
      <c r="Q11" s="23">
        <v>0.19513108889390801</v>
      </c>
      <c r="R11" s="23"/>
      <c r="S11" s="23">
        <v>0.172866091038505</v>
      </c>
      <c r="T11" s="23">
        <v>0.14903965110991799</v>
      </c>
      <c r="U11" s="23">
        <v>0.153354908019917</v>
      </c>
      <c r="V11" s="23">
        <v>0.153884374104379</v>
      </c>
      <c r="W11" s="23">
        <v>0.14721000277870799</v>
      </c>
      <c r="X11" s="23">
        <v>0.20796836705511501</v>
      </c>
      <c r="Y11" s="23">
        <v>0.13088522907716099</v>
      </c>
      <c r="Z11" s="23">
        <v>0.161101525682638</v>
      </c>
      <c r="AA11" s="23">
        <v>0.17389400969451199</v>
      </c>
      <c r="AB11" s="23">
        <v>0.158948560923379</v>
      </c>
      <c r="AC11" s="23">
        <v>0.16895141837314101</v>
      </c>
      <c r="AD11" s="23">
        <v>0.137641750004665</v>
      </c>
      <c r="AE11" s="23"/>
      <c r="AF11" s="23">
        <v>0.163217647007384</v>
      </c>
      <c r="AG11" s="23">
        <v>0.150636640375401</v>
      </c>
      <c r="AH11" s="23">
        <v>0.21803161209862801</v>
      </c>
      <c r="AI11" s="23"/>
      <c r="AJ11" s="23" t="s">
        <v>79</v>
      </c>
      <c r="AK11" s="23" t="s">
        <v>79</v>
      </c>
      <c r="AL11" s="23" t="s">
        <v>79</v>
      </c>
      <c r="AM11" s="23" t="s">
        <v>79</v>
      </c>
      <c r="AN11" s="23" t="s">
        <v>79</v>
      </c>
      <c r="AO11" s="23"/>
      <c r="AP11" s="23">
        <v>0.109969773663443</v>
      </c>
      <c r="AQ11" s="23">
        <v>0.144603585776307</v>
      </c>
      <c r="AR11" s="23">
        <v>0.11805875189149</v>
      </c>
      <c r="AS11" s="23"/>
      <c r="AT11" s="23">
        <v>0.16765406884477499</v>
      </c>
      <c r="AU11" s="23">
        <v>0.19284284591310899</v>
      </c>
      <c r="AV11" s="23">
        <v>0.132085921308148</v>
      </c>
      <c r="AW11" s="23">
        <v>0.124996055474264</v>
      </c>
      <c r="AX11" s="23">
        <v>9.8038905579060698E-2</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X17"/>
  <sheetViews>
    <sheetView showGridLines="0" topLeftCell="A8"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117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114</v>
      </c>
      <c r="C9" s="14">
        <v>0.55378653107853004</v>
      </c>
      <c r="D9" s="14">
        <v>0.64599801530396095</v>
      </c>
      <c r="E9" s="14">
        <v>0.46143718068897399</v>
      </c>
      <c r="F9" s="14"/>
      <c r="G9" s="14">
        <v>0.397318905788481</v>
      </c>
      <c r="H9" s="14">
        <v>0.54792550363736403</v>
      </c>
      <c r="I9" s="14">
        <v>0.47967833185971098</v>
      </c>
      <c r="J9" s="14">
        <v>0.57188918992212201</v>
      </c>
      <c r="K9" s="14">
        <v>0.65031513169537603</v>
      </c>
      <c r="L9" s="14">
        <v>0.65303394236251</v>
      </c>
      <c r="M9" s="14"/>
      <c r="N9" s="14">
        <v>0.71300184843915104</v>
      </c>
      <c r="O9" s="14">
        <v>0.61888408665045602</v>
      </c>
      <c r="P9" s="14">
        <v>0.46591359117066899</v>
      </c>
      <c r="Q9" s="14">
        <v>0.37976750825350902</v>
      </c>
      <c r="R9" s="14"/>
      <c r="S9" s="14">
        <v>0.57432704367615095</v>
      </c>
      <c r="T9" s="14">
        <v>0.57663157795685305</v>
      </c>
      <c r="U9" s="14">
        <v>0.55042707431847904</v>
      </c>
      <c r="V9" s="14">
        <v>0.59528178773672402</v>
      </c>
      <c r="W9" s="14">
        <v>0.56790593700093395</v>
      </c>
      <c r="X9" s="14">
        <v>0.45706275842696797</v>
      </c>
      <c r="Y9" s="14">
        <v>0.52505442550972403</v>
      </c>
      <c r="Z9" s="14">
        <v>0.43902204932074301</v>
      </c>
      <c r="AA9" s="14">
        <v>0.51949718259092903</v>
      </c>
      <c r="AB9" s="14">
        <v>0.60654749383453399</v>
      </c>
      <c r="AC9" s="14">
        <v>0.52963003564458799</v>
      </c>
      <c r="AD9" s="14">
        <v>0.67443715511162605</v>
      </c>
      <c r="AE9" s="14"/>
      <c r="AF9" s="14">
        <v>0.56538021139873396</v>
      </c>
      <c r="AG9" s="14">
        <v>0.59761165240451897</v>
      </c>
      <c r="AH9" s="14">
        <v>0.48880911585450698</v>
      </c>
      <c r="AI9" s="14"/>
      <c r="AJ9" s="14" t="s">
        <v>79</v>
      </c>
      <c r="AK9" s="14" t="s">
        <v>79</v>
      </c>
      <c r="AL9" s="14" t="s">
        <v>79</v>
      </c>
      <c r="AM9" s="14" t="s">
        <v>79</v>
      </c>
      <c r="AN9" s="14" t="s">
        <v>79</v>
      </c>
      <c r="AO9" s="14"/>
      <c r="AP9" s="14">
        <v>0.64993893010609505</v>
      </c>
      <c r="AQ9" s="14">
        <v>0.48548697805605701</v>
      </c>
      <c r="AR9" s="14">
        <v>0.56118067236186797</v>
      </c>
      <c r="AS9" s="14"/>
      <c r="AT9" s="14">
        <v>0.40127120134615601</v>
      </c>
      <c r="AU9" s="14">
        <v>0.52389728305842098</v>
      </c>
      <c r="AV9" s="14">
        <v>0.62497290886684798</v>
      </c>
      <c r="AW9" s="14">
        <v>0.75347498788829803</v>
      </c>
      <c r="AX9" s="14">
        <v>0.70475953482694198</v>
      </c>
    </row>
    <row r="10" spans="2:50" ht="30" x14ac:dyDescent="0.25">
      <c r="B10" s="15" t="s">
        <v>115</v>
      </c>
      <c r="C10" s="14">
        <v>0.19323724714895199</v>
      </c>
      <c r="D10" s="14">
        <v>0.168724948067414</v>
      </c>
      <c r="E10" s="14">
        <v>0.21462027682669499</v>
      </c>
      <c r="F10" s="14"/>
      <c r="G10" s="14">
        <v>0.30309328370572902</v>
      </c>
      <c r="H10" s="14">
        <v>0.16371703290360601</v>
      </c>
      <c r="I10" s="14">
        <v>0.23361389079646899</v>
      </c>
      <c r="J10" s="14">
        <v>0.18313531114770201</v>
      </c>
      <c r="K10" s="14">
        <v>0.16415203765880201</v>
      </c>
      <c r="L10" s="14">
        <v>0.13346798489140399</v>
      </c>
      <c r="M10" s="14"/>
      <c r="N10" s="14">
        <v>0.17528685404025601</v>
      </c>
      <c r="O10" s="14">
        <v>0.19312797947896901</v>
      </c>
      <c r="P10" s="14">
        <v>0.19645551485847701</v>
      </c>
      <c r="Q10" s="14">
        <v>0.21235984202481301</v>
      </c>
      <c r="R10" s="14"/>
      <c r="S10" s="14">
        <v>0.20950149394553599</v>
      </c>
      <c r="T10" s="14">
        <v>0.20005460851425</v>
      </c>
      <c r="U10" s="14">
        <v>0.190486506562484</v>
      </c>
      <c r="V10" s="14">
        <v>0.15927226098130801</v>
      </c>
      <c r="W10" s="14">
        <v>0.17390097621796199</v>
      </c>
      <c r="X10" s="14">
        <v>0.21953720559239401</v>
      </c>
      <c r="Y10" s="14">
        <v>0.19256820301233399</v>
      </c>
      <c r="Z10" s="14">
        <v>0.22817844898041501</v>
      </c>
      <c r="AA10" s="14">
        <v>0.202535859599317</v>
      </c>
      <c r="AB10" s="14">
        <v>0.19910864069182399</v>
      </c>
      <c r="AC10" s="14">
        <v>0.19242188603715599</v>
      </c>
      <c r="AD10" s="14">
        <v>8.7601757641969605E-2</v>
      </c>
      <c r="AE10" s="14"/>
      <c r="AF10" s="14">
        <v>0.151921034484017</v>
      </c>
      <c r="AG10" s="14">
        <v>0.20207123812413399</v>
      </c>
      <c r="AH10" s="14">
        <v>0.208495382131964</v>
      </c>
      <c r="AI10" s="14"/>
      <c r="AJ10" s="14" t="s">
        <v>79</v>
      </c>
      <c r="AK10" s="14" t="s">
        <v>79</v>
      </c>
      <c r="AL10" s="14" t="s">
        <v>79</v>
      </c>
      <c r="AM10" s="14" t="s">
        <v>79</v>
      </c>
      <c r="AN10" s="14" t="s">
        <v>79</v>
      </c>
      <c r="AO10" s="14"/>
      <c r="AP10" s="14">
        <v>0.15536525696828399</v>
      </c>
      <c r="AQ10" s="14">
        <v>0.23684559470352501</v>
      </c>
      <c r="AR10" s="14">
        <v>0.24063632106006899</v>
      </c>
      <c r="AS10" s="14"/>
      <c r="AT10" s="14">
        <v>0.22204077046543499</v>
      </c>
      <c r="AU10" s="14">
        <v>0.200059531332824</v>
      </c>
      <c r="AV10" s="14">
        <v>0.19936046211591599</v>
      </c>
      <c r="AW10" s="14">
        <v>0.13740100546175801</v>
      </c>
      <c r="AX10" s="14">
        <v>0.229818900539559</v>
      </c>
    </row>
    <row r="11" spans="2:50" x14ac:dyDescent="0.25">
      <c r="B11" s="15" t="s">
        <v>116</v>
      </c>
      <c r="C11" s="14">
        <v>0.20003012114093599</v>
      </c>
      <c r="D11" s="14">
        <v>0.140574735686533</v>
      </c>
      <c r="E11" s="14">
        <v>0.26216708516287901</v>
      </c>
      <c r="F11" s="14"/>
      <c r="G11" s="14">
        <v>0.23807672416154799</v>
      </c>
      <c r="H11" s="14">
        <v>0.21796028544561499</v>
      </c>
      <c r="I11" s="14">
        <v>0.232135802565752</v>
      </c>
      <c r="J11" s="14">
        <v>0.19612345923702301</v>
      </c>
      <c r="K11" s="14">
        <v>0.14256340809826501</v>
      </c>
      <c r="L11" s="14">
        <v>0.172600792218945</v>
      </c>
      <c r="M11" s="14"/>
      <c r="N11" s="14">
        <v>9.4822431347089606E-2</v>
      </c>
      <c r="O11" s="14">
        <v>0.15214014828689401</v>
      </c>
      <c r="P11" s="14">
        <v>0.25831875015060202</v>
      </c>
      <c r="Q11" s="14">
        <v>0.31944285380228898</v>
      </c>
      <c r="R11" s="14"/>
      <c r="S11" s="14">
        <v>0.163325816157224</v>
      </c>
      <c r="T11" s="14">
        <v>0.16920744573021301</v>
      </c>
      <c r="U11" s="14">
        <v>0.19849467633436499</v>
      </c>
      <c r="V11" s="14">
        <v>0.19714704193400001</v>
      </c>
      <c r="W11" s="14">
        <v>0.23310409772038401</v>
      </c>
      <c r="X11" s="14">
        <v>0.25969479235877102</v>
      </c>
      <c r="Y11" s="14">
        <v>0.25750542522653402</v>
      </c>
      <c r="Z11" s="14">
        <v>0.27857231166000801</v>
      </c>
      <c r="AA11" s="14">
        <v>0.21458645385554601</v>
      </c>
      <c r="AB11" s="14">
        <v>0.13369029196945501</v>
      </c>
      <c r="AC11" s="14">
        <v>0.20321957838386301</v>
      </c>
      <c r="AD11" s="14">
        <v>0.19460330586948801</v>
      </c>
      <c r="AE11" s="14"/>
      <c r="AF11" s="14">
        <v>0.23203361750760099</v>
      </c>
      <c r="AG11" s="14">
        <v>0.15694709225682099</v>
      </c>
      <c r="AH11" s="14">
        <v>0.22689405224978601</v>
      </c>
      <c r="AI11" s="14"/>
      <c r="AJ11" s="14" t="s">
        <v>79</v>
      </c>
      <c r="AK11" s="14" t="s">
        <v>79</v>
      </c>
      <c r="AL11" s="14" t="s">
        <v>79</v>
      </c>
      <c r="AM11" s="14" t="s">
        <v>79</v>
      </c>
      <c r="AN11" s="14" t="s">
        <v>79</v>
      </c>
      <c r="AO11" s="14"/>
      <c r="AP11" s="14">
        <v>0.16905857440736799</v>
      </c>
      <c r="AQ11" s="14">
        <v>0.22162515638232899</v>
      </c>
      <c r="AR11" s="14">
        <v>0.16189916835732401</v>
      </c>
      <c r="AS11" s="14"/>
      <c r="AT11" s="14">
        <v>0.27972750606668001</v>
      </c>
      <c r="AU11" s="14">
        <v>0.220788414506011</v>
      </c>
      <c r="AV11" s="14">
        <v>0.14645402556095399</v>
      </c>
      <c r="AW11" s="14">
        <v>9.1434934763246295E-2</v>
      </c>
      <c r="AX11" s="14">
        <v>6.5421564633499199E-2</v>
      </c>
    </row>
    <row r="12" spans="2:50" x14ac:dyDescent="0.25">
      <c r="B12" s="15" t="s">
        <v>70</v>
      </c>
      <c r="C12" s="23">
        <v>5.2946100631582199E-2</v>
      </c>
      <c r="D12" s="23">
        <v>4.47023009420923E-2</v>
      </c>
      <c r="E12" s="23">
        <v>6.1775457321451899E-2</v>
      </c>
      <c r="F12" s="23"/>
      <c r="G12" s="23">
        <v>6.1511086344242197E-2</v>
      </c>
      <c r="H12" s="23">
        <v>7.0397178013415204E-2</v>
      </c>
      <c r="I12" s="23">
        <v>5.4571974778068702E-2</v>
      </c>
      <c r="J12" s="23">
        <v>4.8852039693153701E-2</v>
      </c>
      <c r="K12" s="23">
        <v>4.29694225475575E-2</v>
      </c>
      <c r="L12" s="23">
        <v>4.0897280527140902E-2</v>
      </c>
      <c r="M12" s="23"/>
      <c r="N12" s="23">
        <v>1.6888866173503402E-2</v>
      </c>
      <c r="O12" s="23">
        <v>3.5847785583680403E-2</v>
      </c>
      <c r="P12" s="23">
        <v>7.9312143820252104E-2</v>
      </c>
      <c r="Q12" s="23">
        <v>8.8429795919389195E-2</v>
      </c>
      <c r="R12" s="23"/>
      <c r="S12" s="23">
        <v>5.2845646221088803E-2</v>
      </c>
      <c r="T12" s="23">
        <v>5.4106367798685003E-2</v>
      </c>
      <c r="U12" s="23">
        <v>6.0591742784671797E-2</v>
      </c>
      <c r="V12" s="23">
        <v>4.8298909347968502E-2</v>
      </c>
      <c r="W12" s="23">
        <v>2.5088989060719401E-2</v>
      </c>
      <c r="X12" s="23">
        <v>6.3705243621866706E-2</v>
      </c>
      <c r="Y12" s="23">
        <v>2.4871946251408601E-2</v>
      </c>
      <c r="Z12" s="23">
        <v>5.4227190038834E-2</v>
      </c>
      <c r="AA12" s="23">
        <v>6.3380503954208703E-2</v>
      </c>
      <c r="AB12" s="23">
        <v>6.0653573504187201E-2</v>
      </c>
      <c r="AC12" s="23">
        <v>7.4728499934392498E-2</v>
      </c>
      <c r="AD12" s="23">
        <v>4.33577813769166E-2</v>
      </c>
      <c r="AE12" s="23"/>
      <c r="AF12" s="23">
        <v>5.0665136609647499E-2</v>
      </c>
      <c r="AG12" s="23">
        <v>4.3370017214525103E-2</v>
      </c>
      <c r="AH12" s="23">
        <v>7.5801449763742895E-2</v>
      </c>
      <c r="AI12" s="23"/>
      <c r="AJ12" s="23" t="s">
        <v>79</v>
      </c>
      <c r="AK12" s="23" t="s">
        <v>79</v>
      </c>
      <c r="AL12" s="23" t="s">
        <v>79</v>
      </c>
      <c r="AM12" s="23" t="s">
        <v>79</v>
      </c>
      <c r="AN12" s="23" t="s">
        <v>79</v>
      </c>
      <c r="AO12" s="23"/>
      <c r="AP12" s="23">
        <v>2.5637238518252201E-2</v>
      </c>
      <c r="AQ12" s="23">
        <v>5.6042270858089098E-2</v>
      </c>
      <c r="AR12" s="23">
        <v>3.6283838220739301E-2</v>
      </c>
      <c r="AS12" s="23"/>
      <c r="AT12" s="23">
        <v>9.6960522121729606E-2</v>
      </c>
      <c r="AU12" s="23">
        <v>5.52547711027443E-2</v>
      </c>
      <c r="AV12" s="23">
        <v>2.9212603456281901E-2</v>
      </c>
      <c r="AW12" s="23">
        <v>1.7689071886697501E-2</v>
      </c>
      <c r="AX12" s="23">
        <v>0</v>
      </c>
    </row>
    <row r="13" spans="2:50" x14ac:dyDescent="0.25">
      <c r="B13" s="27" t="s">
        <v>538</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AX16"/>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448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439</v>
      </c>
      <c r="C9" s="14">
        <v>0.524072600004161</v>
      </c>
      <c r="D9" s="14">
        <v>0.54397384521370695</v>
      </c>
      <c r="E9" s="14">
        <v>0.50548778648284498</v>
      </c>
      <c r="F9" s="14"/>
      <c r="G9" s="14">
        <v>0.45009128698995798</v>
      </c>
      <c r="H9" s="14">
        <v>0.48517802099403501</v>
      </c>
      <c r="I9" s="14">
        <v>0.49471636911475803</v>
      </c>
      <c r="J9" s="14">
        <v>0.55223892420328602</v>
      </c>
      <c r="K9" s="14">
        <v>0.57869101880930296</v>
      </c>
      <c r="L9" s="14">
        <v>0.56974442388345303</v>
      </c>
      <c r="M9" s="14"/>
      <c r="N9" s="14">
        <v>0.57230959329000197</v>
      </c>
      <c r="O9" s="14">
        <v>0.51911104526520702</v>
      </c>
      <c r="P9" s="14">
        <v>0.546757986131303</v>
      </c>
      <c r="Q9" s="14">
        <v>0.45933543415803701</v>
      </c>
      <c r="R9" s="14"/>
      <c r="S9" s="14">
        <v>0.52144195089935097</v>
      </c>
      <c r="T9" s="14">
        <v>0.50321667299767003</v>
      </c>
      <c r="U9" s="14">
        <v>0.52471625154391</v>
      </c>
      <c r="V9" s="14">
        <v>0.59210236641414304</v>
      </c>
      <c r="W9" s="14">
        <v>0.49675964991120802</v>
      </c>
      <c r="X9" s="14">
        <v>0.54413997776313305</v>
      </c>
      <c r="Y9" s="14">
        <v>0.52903826424128597</v>
      </c>
      <c r="Z9" s="14">
        <v>0.41332662901462902</v>
      </c>
      <c r="AA9" s="14">
        <v>0.54369507622438196</v>
      </c>
      <c r="AB9" s="14">
        <v>0.52904478149060397</v>
      </c>
      <c r="AC9" s="14">
        <v>0.43011312494970999</v>
      </c>
      <c r="AD9" s="14">
        <v>0.62865037902710397</v>
      </c>
      <c r="AE9" s="14"/>
      <c r="AF9" s="14">
        <v>0.50065362965134097</v>
      </c>
      <c r="AG9" s="14">
        <v>0.56895245473689604</v>
      </c>
      <c r="AH9" s="14">
        <v>0.49374638614036498</v>
      </c>
      <c r="AI9" s="14"/>
      <c r="AJ9" s="14" t="s">
        <v>79</v>
      </c>
      <c r="AK9" s="14" t="s">
        <v>79</v>
      </c>
      <c r="AL9" s="14" t="s">
        <v>79</v>
      </c>
      <c r="AM9" s="14" t="s">
        <v>79</v>
      </c>
      <c r="AN9" s="14" t="s">
        <v>79</v>
      </c>
      <c r="AO9" s="14"/>
      <c r="AP9" s="14">
        <v>0.57325418879856405</v>
      </c>
      <c r="AQ9" s="14">
        <v>0.55777785468677299</v>
      </c>
      <c r="AR9" s="14">
        <v>0.54208963016757905</v>
      </c>
      <c r="AS9" s="14"/>
      <c r="AT9" s="14">
        <v>0.486431118662358</v>
      </c>
      <c r="AU9" s="14">
        <v>0.50097331020208302</v>
      </c>
      <c r="AV9" s="14">
        <v>0.57592399649182002</v>
      </c>
      <c r="AW9" s="14">
        <v>0.58334574549968499</v>
      </c>
      <c r="AX9" s="14">
        <v>0.65006023656197498</v>
      </c>
    </row>
    <row r="10" spans="2:50" ht="30" x14ac:dyDescent="0.25">
      <c r="B10" s="15" t="s">
        <v>440</v>
      </c>
      <c r="C10" s="14">
        <v>0.27749043592851502</v>
      </c>
      <c r="D10" s="14">
        <v>0.27877115600323399</v>
      </c>
      <c r="E10" s="14">
        <v>0.27393146966680598</v>
      </c>
      <c r="F10" s="14"/>
      <c r="G10" s="14">
        <v>0.38140878134202699</v>
      </c>
      <c r="H10" s="14">
        <v>0.293463289634045</v>
      </c>
      <c r="I10" s="14">
        <v>0.27344925589319302</v>
      </c>
      <c r="J10" s="14">
        <v>0.251213145299027</v>
      </c>
      <c r="K10" s="14">
        <v>0.23707019213717301</v>
      </c>
      <c r="L10" s="14">
        <v>0.246783601971442</v>
      </c>
      <c r="M10" s="14"/>
      <c r="N10" s="14">
        <v>0.269795909005622</v>
      </c>
      <c r="O10" s="14">
        <v>0.29473081137018198</v>
      </c>
      <c r="P10" s="14">
        <v>0.27632504443495998</v>
      </c>
      <c r="Q10" s="14">
        <v>0.26827610542098401</v>
      </c>
      <c r="R10" s="14"/>
      <c r="S10" s="14">
        <v>0.28894817579693599</v>
      </c>
      <c r="T10" s="14">
        <v>0.30295718877882</v>
      </c>
      <c r="U10" s="14">
        <v>0.272954217315173</v>
      </c>
      <c r="V10" s="14">
        <v>0.245612058940682</v>
      </c>
      <c r="W10" s="14">
        <v>0.28495810873050198</v>
      </c>
      <c r="X10" s="14">
        <v>0.25854885542429501</v>
      </c>
      <c r="Y10" s="14">
        <v>0.29261906763919499</v>
      </c>
      <c r="Z10" s="14">
        <v>0.37053406125995197</v>
      </c>
      <c r="AA10" s="14">
        <v>0.26272319714951797</v>
      </c>
      <c r="AB10" s="14">
        <v>0.24497798612604499</v>
      </c>
      <c r="AC10" s="14">
        <v>0.26934615008058899</v>
      </c>
      <c r="AD10" s="14">
        <v>0.26207738852226897</v>
      </c>
      <c r="AE10" s="14"/>
      <c r="AF10" s="14">
        <v>0.30411643710622399</v>
      </c>
      <c r="AG10" s="14">
        <v>0.243327921275003</v>
      </c>
      <c r="AH10" s="14">
        <v>0.246407658438559</v>
      </c>
      <c r="AI10" s="14"/>
      <c r="AJ10" s="14" t="s">
        <v>79</v>
      </c>
      <c r="AK10" s="14" t="s">
        <v>79</v>
      </c>
      <c r="AL10" s="14" t="s">
        <v>79</v>
      </c>
      <c r="AM10" s="14" t="s">
        <v>79</v>
      </c>
      <c r="AN10" s="14" t="s">
        <v>79</v>
      </c>
      <c r="AO10" s="14"/>
      <c r="AP10" s="14">
        <v>0.28571406885747802</v>
      </c>
      <c r="AQ10" s="14">
        <v>0.26577066807138999</v>
      </c>
      <c r="AR10" s="14">
        <v>0.33558597562132497</v>
      </c>
      <c r="AS10" s="14"/>
      <c r="AT10" s="14">
        <v>0.28910214304223603</v>
      </c>
      <c r="AU10" s="14">
        <v>0.29130810571893001</v>
      </c>
      <c r="AV10" s="14">
        <v>0.275951201427726</v>
      </c>
      <c r="AW10" s="14">
        <v>0.23043687130700999</v>
      </c>
      <c r="AX10" s="14">
        <v>0.170096495891779</v>
      </c>
    </row>
    <row r="11" spans="2:50" x14ac:dyDescent="0.25">
      <c r="B11" s="15" t="s">
        <v>103</v>
      </c>
      <c r="C11" s="23">
        <v>0.198436964067324</v>
      </c>
      <c r="D11" s="23">
        <v>0.177254998783059</v>
      </c>
      <c r="E11" s="23">
        <v>0.22058074385034901</v>
      </c>
      <c r="F11" s="23"/>
      <c r="G11" s="23">
        <v>0.168499931668015</v>
      </c>
      <c r="H11" s="23">
        <v>0.22135868937191999</v>
      </c>
      <c r="I11" s="23">
        <v>0.23183437499204901</v>
      </c>
      <c r="J11" s="23">
        <v>0.19654793049768701</v>
      </c>
      <c r="K11" s="23">
        <v>0.184238789053524</v>
      </c>
      <c r="L11" s="23">
        <v>0.18347197414510499</v>
      </c>
      <c r="M11" s="23"/>
      <c r="N11" s="23">
        <v>0.157894497704376</v>
      </c>
      <c r="O11" s="23">
        <v>0.18615814336461101</v>
      </c>
      <c r="P11" s="23">
        <v>0.176916969433737</v>
      </c>
      <c r="Q11" s="23">
        <v>0.27238846042097897</v>
      </c>
      <c r="R11" s="23"/>
      <c r="S11" s="23">
        <v>0.18960987330371401</v>
      </c>
      <c r="T11" s="23">
        <v>0.19382613822351</v>
      </c>
      <c r="U11" s="23">
        <v>0.20232953114091701</v>
      </c>
      <c r="V11" s="23">
        <v>0.16228557464517401</v>
      </c>
      <c r="W11" s="23">
        <v>0.218282241358289</v>
      </c>
      <c r="X11" s="23">
        <v>0.19731116681257099</v>
      </c>
      <c r="Y11" s="23">
        <v>0.17834266811951999</v>
      </c>
      <c r="Z11" s="23">
        <v>0.216139309725419</v>
      </c>
      <c r="AA11" s="23">
        <v>0.19358172662609999</v>
      </c>
      <c r="AB11" s="23">
        <v>0.22597723238335099</v>
      </c>
      <c r="AC11" s="23">
        <v>0.30054072496970102</v>
      </c>
      <c r="AD11" s="23">
        <v>0.109272232450627</v>
      </c>
      <c r="AE11" s="23"/>
      <c r="AF11" s="23">
        <v>0.19522993324243401</v>
      </c>
      <c r="AG11" s="23">
        <v>0.18771962398810099</v>
      </c>
      <c r="AH11" s="23">
        <v>0.25984595542107602</v>
      </c>
      <c r="AI11" s="23"/>
      <c r="AJ11" s="23" t="s">
        <v>79</v>
      </c>
      <c r="AK11" s="23" t="s">
        <v>79</v>
      </c>
      <c r="AL11" s="23" t="s">
        <v>79</v>
      </c>
      <c r="AM11" s="23" t="s">
        <v>79</v>
      </c>
      <c r="AN11" s="23" t="s">
        <v>79</v>
      </c>
      <c r="AO11" s="23"/>
      <c r="AP11" s="23">
        <v>0.14103174234395799</v>
      </c>
      <c r="AQ11" s="23">
        <v>0.17645147724183699</v>
      </c>
      <c r="AR11" s="23">
        <v>0.122324394211096</v>
      </c>
      <c r="AS11" s="23"/>
      <c r="AT11" s="23">
        <v>0.224466738295406</v>
      </c>
      <c r="AU11" s="23">
        <v>0.207718584078987</v>
      </c>
      <c r="AV11" s="23">
        <v>0.148124802080455</v>
      </c>
      <c r="AW11" s="23">
        <v>0.186217383193306</v>
      </c>
      <c r="AX11" s="23">
        <v>0.17984326754624599</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AX16"/>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449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439</v>
      </c>
      <c r="C9" s="14">
        <v>0.67384654225360496</v>
      </c>
      <c r="D9" s="14">
        <v>0.67516220756188905</v>
      </c>
      <c r="E9" s="14">
        <v>0.67256875604365596</v>
      </c>
      <c r="F9" s="14"/>
      <c r="G9" s="14">
        <v>0.65611543721552001</v>
      </c>
      <c r="H9" s="14">
        <v>0.62141939845475802</v>
      </c>
      <c r="I9" s="14">
        <v>0.59142026100806</v>
      </c>
      <c r="J9" s="14">
        <v>0.69421054950220396</v>
      </c>
      <c r="K9" s="14">
        <v>0.70539180375886601</v>
      </c>
      <c r="L9" s="14">
        <v>0.75800997589491903</v>
      </c>
      <c r="M9" s="14"/>
      <c r="N9" s="14">
        <v>0.73915838019615099</v>
      </c>
      <c r="O9" s="14">
        <v>0.69296589492073402</v>
      </c>
      <c r="P9" s="14">
        <v>0.640258388748845</v>
      </c>
      <c r="Q9" s="14">
        <v>0.61349812848107099</v>
      </c>
      <c r="R9" s="14"/>
      <c r="S9" s="14">
        <v>0.63752655016721205</v>
      </c>
      <c r="T9" s="14">
        <v>0.67462459289190202</v>
      </c>
      <c r="U9" s="14">
        <v>0.70737199798958705</v>
      </c>
      <c r="V9" s="14">
        <v>0.68903683618779499</v>
      </c>
      <c r="W9" s="14">
        <v>0.65028808320463005</v>
      </c>
      <c r="X9" s="14">
        <v>0.67027494956311695</v>
      </c>
      <c r="Y9" s="14">
        <v>0.692150593114779</v>
      </c>
      <c r="Z9" s="14">
        <v>0.69280296767745497</v>
      </c>
      <c r="AA9" s="14">
        <v>0.67872303000171397</v>
      </c>
      <c r="AB9" s="14">
        <v>0.69672133157757599</v>
      </c>
      <c r="AC9" s="14">
        <v>0.63496235087632902</v>
      </c>
      <c r="AD9" s="14">
        <v>0.67488883669626099</v>
      </c>
      <c r="AE9" s="14"/>
      <c r="AF9" s="14">
        <v>0.60938511273697704</v>
      </c>
      <c r="AG9" s="14">
        <v>0.727910613431344</v>
      </c>
      <c r="AH9" s="14">
        <v>0.63568932893027097</v>
      </c>
      <c r="AI9" s="14"/>
      <c r="AJ9" s="14" t="s">
        <v>79</v>
      </c>
      <c r="AK9" s="14" t="s">
        <v>79</v>
      </c>
      <c r="AL9" s="14" t="s">
        <v>79</v>
      </c>
      <c r="AM9" s="14" t="s">
        <v>79</v>
      </c>
      <c r="AN9" s="14" t="s">
        <v>79</v>
      </c>
      <c r="AO9" s="14"/>
      <c r="AP9" s="14">
        <v>0.71293817940842796</v>
      </c>
      <c r="AQ9" s="14">
        <v>0.68973155548634102</v>
      </c>
      <c r="AR9" s="14">
        <v>0.75871721387817304</v>
      </c>
      <c r="AS9" s="14"/>
      <c r="AT9" s="14">
        <v>0.64363434455361601</v>
      </c>
      <c r="AU9" s="14">
        <v>0.64380664649188202</v>
      </c>
      <c r="AV9" s="14">
        <v>0.72411138424610999</v>
      </c>
      <c r="AW9" s="14">
        <v>0.73148952456183203</v>
      </c>
      <c r="AX9" s="14">
        <v>0.85372574126783796</v>
      </c>
    </row>
    <row r="10" spans="2:50" ht="30" x14ac:dyDescent="0.25">
      <c r="B10" s="15" t="s">
        <v>440</v>
      </c>
      <c r="C10" s="14">
        <v>0.17620185014381701</v>
      </c>
      <c r="D10" s="14">
        <v>0.192420952671464</v>
      </c>
      <c r="E10" s="14">
        <v>0.15925936590492201</v>
      </c>
      <c r="F10" s="14"/>
      <c r="G10" s="14">
        <v>0.19885792378130099</v>
      </c>
      <c r="H10" s="14">
        <v>0.164479798018275</v>
      </c>
      <c r="I10" s="14">
        <v>0.247834816061165</v>
      </c>
      <c r="J10" s="14">
        <v>0.164845808360018</v>
      </c>
      <c r="K10" s="14">
        <v>0.15406519184949399</v>
      </c>
      <c r="L10" s="14">
        <v>0.13662313804823201</v>
      </c>
      <c r="M10" s="14"/>
      <c r="N10" s="14">
        <v>0.15389961195257101</v>
      </c>
      <c r="O10" s="14">
        <v>0.17135052709779899</v>
      </c>
      <c r="P10" s="14">
        <v>0.20476023889589601</v>
      </c>
      <c r="Q10" s="14">
        <v>0.178406794811453</v>
      </c>
      <c r="R10" s="14"/>
      <c r="S10" s="14">
        <v>0.19207022597064899</v>
      </c>
      <c r="T10" s="14">
        <v>0.16958965928986799</v>
      </c>
      <c r="U10" s="14">
        <v>0.132339681200317</v>
      </c>
      <c r="V10" s="14">
        <v>0.18367057463400099</v>
      </c>
      <c r="W10" s="14">
        <v>0.22757192429943601</v>
      </c>
      <c r="X10" s="14">
        <v>0.16597441587623099</v>
      </c>
      <c r="Y10" s="14">
        <v>0.16030897292686699</v>
      </c>
      <c r="Z10" s="14">
        <v>0.17259219974051301</v>
      </c>
      <c r="AA10" s="14">
        <v>0.185293836259318</v>
      </c>
      <c r="AB10" s="14">
        <v>0.15695171115581999</v>
      </c>
      <c r="AC10" s="14">
        <v>0.19034615912983699</v>
      </c>
      <c r="AD10" s="14">
        <v>0.18445367224345599</v>
      </c>
      <c r="AE10" s="14"/>
      <c r="AF10" s="14">
        <v>0.21911554965607699</v>
      </c>
      <c r="AG10" s="14">
        <v>0.14923007523057399</v>
      </c>
      <c r="AH10" s="14">
        <v>0.15147238564361701</v>
      </c>
      <c r="AI10" s="14"/>
      <c r="AJ10" s="14" t="s">
        <v>79</v>
      </c>
      <c r="AK10" s="14" t="s">
        <v>79</v>
      </c>
      <c r="AL10" s="14" t="s">
        <v>79</v>
      </c>
      <c r="AM10" s="14" t="s">
        <v>79</v>
      </c>
      <c r="AN10" s="14" t="s">
        <v>79</v>
      </c>
      <c r="AO10" s="14"/>
      <c r="AP10" s="14">
        <v>0.172367960744052</v>
      </c>
      <c r="AQ10" s="14">
        <v>0.17044841979428901</v>
      </c>
      <c r="AR10" s="14">
        <v>0.13293582236056101</v>
      </c>
      <c r="AS10" s="14"/>
      <c r="AT10" s="14">
        <v>0.18193184318307901</v>
      </c>
      <c r="AU10" s="14">
        <v>0.18414876360934801</v>
      </c>
      <c r="AV10" s="14">
        <v>0.16880024583328701</v>
      </c>
      <c r="AW10" s="14">
        <v>0.15423185716364601</v>
      </c>
      <c r="AX10" s="14">
        <v>0.116354406857914</v>
      </c>
    </row>
    <row r="11" spans="2:50" x14ac:dyDescent="0.25">
      <c r="B11" s="15" t="s">
        <v>103</v>
      </c>
      <c r="C11" s="23">
        <v>0.149951607602578</v>
      </c>
      <c r="D11" s="23">
        <v>0.132416839766647</v>
      </c>
      <c r="E11" s="23">
        <v>0.168171878051423</v>
      </c>
      <c r="F11" s="23"/>
      <c r="G11" s="23">
        <v>0.14502663900318</v>
      </c>
      <c r="H11" s="23">
        <v>0.214100803526968</v>
      </c>
      <c r="I11" s="23">
        <v>0.160744922930774</v>
      </c>
      <c r="J11" s="23">
        <v>0.14094364213777699</v>
      </c>
      <c r="K11" s="23">
        <v>0.140543004391641</v>
      </c>
      <c r="L11" s="23">
        <v>0.10536688605685</v>
      </c>
      <c r="M11" s="23"/>
      <c r="N11" s="23">
        <v>0.106942007851278</v>
      </c>
      <c r="O11" s="23">
        <v>0.13568357798146699</v>
      </c>
      <c r="P11" s="23">
        <v>0.15498137235525999</v>
      </c>
      <c r="Q11" s="23">
        <v>0.20809507670747601</v>
      </c>
      <c r="R11" s="23"/>
      <c r="S11" s="23">
        <v>0.17040322386213899</v>
      </c>
      <c r="T11" s="23">
        <v>0.15578574781823001</v>
      </c>
      <c r="U11" s="23">
        <v>0.160288320810096</v>
      </c>
      <c r="V11" s="23">
        <v>0.12729258917820399</v>
      </c>
      <c r="W11" s="23">
        <v>0.122139992495934</v>
      </c>
      <c r="X11" s="23">
        <v>0.163750634560652</v>
      </c>
      <c r="Y11" s="23">
        <v>0.14754043395835401</v>
      </c>
      <c r="Z11" s="23">
        <v>0.13460483258203201</v>
      </c>
      <c r="AA11" s="23">
        <v>0.135983133738969</v>
      </c>
      <c r="AB11" s="23">
        <v>0.146326957266604</v>
      </c>
      <c r="AC11" s="23">
        <v>0.17469148999383499</v>
      </c>
      <c r="AD11" s="23">
        <v>0.140657491060283</v>
      </c>
      <c r="AE11" s="23"/>
      <c r="AF11" s="23">
        <v>0.171499337606946</v>
      </c>
      <c r="AG11" s="23">
        <v>0.122859311338083</v>
      </c>
      <c r="AH11" s="23">
        <v>0.21283828542611199</v>
      </c>
      <c r="AI11" s="23"/>
      <c r="AJ11" s="23" t="s">
        <v>79</v>
      </c>
      <c r="AK11" s="23" t="s">
        <v>79</v>
      </c>
      <c r="AL11" s="23" t="s">
        <v>79</v>
      </c>
      <c r="AM11" s="23" t="s">
        <v>79</v>
      </c>
      <c r="AN11" s="23" t="s">
        <v>79</v>
      </c>
      <c r="AO11" s="23"/>
      <c r="AP11" s="23">
        <v>0.11469385984752101</v>
      </c>
      <c r="AQ11" s="23">
        <v>0.13982002471937</v>
      </c>
      <c r="AR11" s="23">
        <v>0.108346963761266</v>
      </c>
      <c r="AS11" s="23"/>
      <c r="AT11" s="23">
        <v>0.17443381226330501</v>
      </c>
      <c r="AU11" s="23">
        <v>0.17204458989877</v>
      </c>
      <c r="AV11" s="23">
        <v>0.107088369920603</v>
      </c>
      <c r="AW11" s="23">
        <v>0.114278618274522</v>
      </c>
      <c r="AX11" s="23">
        <v>2.9919851874247502E-2</v>
      </c>
    </row>
    <row r="12" spans="2:50" x14ac:dyDescent="0.25">
      <c r="B12" s="16"/>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453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450</v>
      </c>
      <c r="C9" s="14">
        <v>0.15907203789195001</v>
      </c>
      <c r="D9" s="14">
        <v>0.16253144225222199</v>
      </c>
      <c r="E9" s="14">
        <v>0.15619651544659799</v>
      </c>
      <c r="F9" s="14"/>
      <c r="G9" s="14">
        <v>0.16077088114615201</v>
      </c>
      <c r="H9" s="14">
        <v>0.18027880997817</v>
      </c>
      <c r="I9" s="14">
        <v>0.171199751210247</v>
      </c>
      <c r="J9" s="14">
        <v>0.137031488722408</v>
      </c>
      <c r="K9" s="14">
        <v>0.139063725380554</v>
      </c>
      <c r="L9" s="14">
        <v>0.16194697425073101</v>
      </c>
      <c r="M9" s="14"/>
      <c r="N9" s="14">
        <v>0.170610068597464</v>
      </c>
      <c r="O9" s="14">
        <v>0.15015119545715599</v>
      </c>
      <c r="P9" s="14">
        <v>0.14229243511710701</v>
      </c>
      <c r="Q9" s="14">
        <v>0.171894868802728</v>
      </c>
      <c r="R9" s="14"/>
      <c r="S9" s="14">
        <v>0.19765009064557501</v>
      </c>
      <c r="T9" s="14">
        <v>0.18812453996426901</v>
      </c>
      <c r="U9" s="14">
        <v>0.117968937335483</v>
      </c>
      <c r="V9" s="14">
        <v>0.144697577074067</v>
      </c>
      <c r="W9" s="14">
        <v>0.18518674399358201</v>
      </c>
      <c r="X9" s="14">
        <v>0.15096550483671101</v>
      </c>
      <c r="Y9" s="14">
        <v>0.14375802725247</v>
      </c>
      <c r="Z9" s="14">
        <v>0.159538466474834</v>
      </c>
      <c r="AA9" s="14">
        <v>0.155210177516868</v>
      </c>
      <c r="AB9" s="14">
        <v>0.121536190157906</v>
      </c>
      <c r="AC9" s="14">
        <v>0.146579459621139</v>
      </c>
      <c r="AD9" s="14">
        <v>0.15779684392477999</v>
      </c>
      <c r="AE9" s="14"/>
      <c r="AF9" s="14">
        <v>0.190638650116874</v>
      </c>
      <c r="AG9" s="14">
        <v>0.13456275849875701</v>
      </c>
      <c r="AH9" s="14">
        <v>0.158833058427756</v>
      </c>
      <c r="AI9" s="14"/>
      <c r="AJ9" s="14" t="s">
        <v>79</v>
      </c>
      <c r="AK9" s="14" t="s">
        <v>79</v>
      </c>
      <c r="AL9" s="14" t="s">
        <v>79</v>
      </c>
      <c r="AM9" s="14" t="s">
        <v>79</v>
      </c>
      <c r="AN9" s="14" t="s">
        <v>79</v>
      </c>
      <c r="AO9" s="14"/>
      <c r="AP9" s="14">
        <v>0.24743782959552699</v>
      </c>
      <c r="AQ9" s="14">
        <v>0.14122271187004301</v>
      </c>
      <c r="AR9" s="14">
        <v>0.16287143305999099</v>
      </c>
      <c r="AS9" s="14"/>
      <c r="AT9" s="14">
        <v>0.17352111215454</v>
      </c>
      <c r="AU9" s="14">
        <v>0.12798748676945301</v>
      </c>
      <c r="AV9" s="14">
        <v>0.16111615969200199</v>
      </c>
      <c r="AW9" s="14">
        <v>0.194279651354065</v>
      </c>
      <c r="AX9" s="14">
        <v>0.28556551242756301</v>
      </c>
    </row>
    <row r="10" spans="2:50" ht="45" x14ac:dyDescent="0.25">
      <c r="B10" s="15" t="s">
        <v>451</v>
      </c>
      <c r="C10" s="14">
        <v>0.48918342307233198</v>
      </c>
      <c r="D10" s="14">
        <v>0.54137952502056097</v>
      </c>
      <c r="E10" s="14">
        <v>0.43774362133149802</v>
      </c>
      <c r="F10" s="14"/>
      <c r="G10" s="14">
        <v>0.44630523901564401</v>
      </c>
      <c r="H10" s="14">
        <v>0.41191335889966801</v>
      </c>
      <c r="I10" s="14">
        <v>0.42547526210176301</v>
      </c>
      <c r="J10" s="14">
        <v>0.451608070850536</v>
      </c>
      <c r="K10" s="14">
        <v>0.59642611797344602</v>
      </c>
      <c r="L10" s="14">
        <v>0.59169673182601501</v>
      </c>
      <c r="M10" s="14"/>
      <c r="N10" s="14">
        <v>0.58389478826332697</v>
      </c>
      <c r="O10" s="14">
        <v>0.50009532902058995</v>
      </c>
      <c r="P10" s="14">
        <v>0.42496633927476501</v>
      </c>
      <c r="Q10" s="14">
        <v>0.42970583150741398</v>
      </c>
      <c r="R10" s="14"/>
      <c r="S10" s="14">
        <v>0.50096426479564005</v>
      </c>
      <c r="T10" s="14">
        <v>0.443386877808156</v>
      </c>
      <c r="U10" s="14">
        <v>0.52100569548378095</v>
      </c>
      <c r="V10" s="14">
        <v>0.525498253660034</v>
      </c>
      <c r="W10" s="14">
        <v>0.47152919297215101</v>
      </c>
      <c r="X10" s="14">
        <v>0.50337052972756702</v>
      </c>
      <c r="Y10" s="14">
        <v>0.49449484490107098</v>
      </c>
      <c r="Z10" s="14">
        <v>0.496607599363459</v>
      </c>
      <c r="AA10" s="14">
        <v>0.50545571574979997</v>
      </c>
      <c r="AB10" s="14">
        <v>0.52756885557119804</v>
      </c>
      <c r="AC10" s="14">
        <v>0.43974225021397401</v>
      </c>
      <c r="AD10" s="14">
        <v>0.32224916863264902</v>
      </c>
      <c r="AE10" s="14"/>
      <c r="AF10" s="14">
        <v>0.48216285159373701</v>
      </c>
      <c r="AG10" s="14">
        <v>0.54108824248770504</v>
      </c>
      <c r="AH10" s="14">
        <v>0.37294812825449403</v>
      </c>
      <c r="AI10" s="14"/>
      <c r="AJ10" s="14" t="s">
        <v>79</v>
      </c>
      <c r="AK10" s="14" t="s">
        <v>79</v>
      </c>
      <c r="AL10" s="14" t="s">
        <v>79</v>
      </c>
      <c r="AM10" s="14" t="s">
        <v>79</v>
      </c>
      <c r="AN10" s="14" t="s">
        <v>79</v>
      </c>
      <c r="AO10" s="14"/>
      <c r="AP10" s="14">
        <v>0.47511627944215101</v>
      </c>
      <c r="AQ10" s="14">
        <v>0.53234451844165898</v>
      </c>
      <c r="AR10" s="14">
        <v>0.55125024426423197</v>
      </c>
      <c r="AS10" s="14"/>
      <c r="AT10" s="14">
        <v>0.45839083456582203</v>
      </c>
      <c r="AU10" s="14">
        <v>0.46866704352835997</v>
      </c>
      <c r="AV10" s="14">
        <v>0.53033818575254099</v>
      </c>
      <c r="AW10" s="14">
        <v>0.53967206669899204</v>
      </c>
      <c r="AX10" s="14">
        <v>0.38622150782551401</v>
      </c>
    </row>
    <row r="11" spans="2:50" ht="30" x14ac:dyDescent="0.25">
      <c r="B11" s="15" t="s">
        <v>452</v>
      </c>
      <c r="C11" s="14">
        <v>0.14672572759246699</v>
      </c>
      <c r="D11" s="14">
        <v>0.126671611153438</v>
      </c>
      <c r="E11" s="14">
        <v>0.164816667377155</v>
      </c>
      <c r="F11" s="14"/>
      <c r="G11" s="14">
        <v>0.19101543138267901</v>
      </c>
      <c r="H11" s="14">
        <v>0.20563614604852901</v>
      </c>
      <c r="I11" s="14">
        <v>0.170880624482799</v>
      </c>
      <c r="J11" s="14">
        <v>0.16814364804276699</v>
      </c>
      <c r="K11" s="14">
        <v>0.10714467332712101</v>
      </c>
      <c r="L11" s="14">
        <v>5.83048527155045E-2</v>
      </c>
      <c r="M11" s="14"/>
      <c r="N11" s="14">
        <v>0.111510242809976</v>
      </c>
      <c r="O11" s="14">
        <v>0.170878612815653</v>
      </c>
      <c r="P11" s="14">
        <v>0.17819709440045101</v>
      </c>
      <c r="Q11" s="14">
        <v>0.13312419333171999</v>
      </c>
      <c r="R11" s="14"/>
      <c r="S11" s="14">
        <v>0.11935517366210401</v>
      </c>
      <c r="T11" s="14">
        <v>0.149506005109942</v>
      </c>
      <c r="U11" s="14">
        <v>0.152116199015989</v>
      </c>
      <c r="V11" s="14">
        <v>0.131486453985875</v>
      </c>
      <c r="W11" s="14">
        <v>0.14314496905926699</v>
      </c>
      <c r="X11" s="14">
        <v>0.13565685305377601</v>
      </c>
      <c r="Y11" s="14">
        <v>0.152210544840609</v>
      </c>
      <c r="Z11" s="14">
        <v>0.169487344984145</v>
      </c>
      <c r="AA11" s="14">
        <v>0.10374642500153</v>
      </c>
      <c r="AB11" s="14">
        <v>0.18124800238427199</v>
      </c>
      <c r="AC11" s="14">
        <v>0.21446654997308501</v>
      </c>
      <c r="AD11" s="14">
        <v>0.230051857301937</v>
      </c>
      <c r="AE11" s="14"/>
      <c r="AF11" s="14">
        <v>0.12041956463208101</v>
      </c>
      <c r="AG11" s="14">
        <v>0.155311857001981</v>
      </c>
      <c r="AH11" s="14">
        <v>0.18849331754514301</v>
      </c>
      <c r="AI11" s="14"/>
      <c r="AJ11" s="14" t="s">
        <v>79</v>
      </c>
      <c r="AK11" s="14" t="s">
        <v>79</v>
      </c>
      <c r="AL11" s="14" t="s">
        <v>79</v>
      </c>
      <c r="AM11" s="14" t="s">
        <v>79</v>
      </c>
      <c r="AN11" s="14" t="s">
        <v>79</v>
      </c>
      <c r="AO11" s="14"/>
      <c r="AP11" s="14">
        <v>0.11752043643775099</v>
      </c>
      <c r="AQ11" s="14">
        <v>0.164857530843526</v>
      </c>
      <c r="AR11" s="14">
        <v>0.123018875851429</v>
      </c>
      <c r="AS11" s="14"/>
      <c r="AT11" s="14">
        <v>0.12721762799550501</v>
      </c>
      <c r="AU11" s="14">
        <v>0.183099832460589</v>
      </c>
      <c r="AV11" s="14">
        <v>0.16290142744788799</v>
      </c>
      <c r="AW11" s="14">
        <v>0.11015113227098999</v>
      </c>
      <c r="AX11" s="14">
        <v>0.17055977051054499</v>
      </c>
    </row>
    <row r="12" spans="2:50" x14ac:dyDescent="0.25">
      <c r="B12" s="15" t="s">
        <v>70</v>
      </c>
      <c r="C12" s="23">
        <v>0.20501881144325099</v>
      </c>
      <c r="D12" s="23">
        <v>0.16941742157377901</v>
      </c>
      <c r="E12" s="23">
        <v>0.24124319584474899</v>
      </c>
      <c r="F12" s="23"/>
      <c r="G12" s="23">
        <v>0.201908448455524</v>
      </c>
      <c r="H12" s="23">
        <v>0.20217168507363301</v>
      </c>
      <c r="I12" s="23">
        <v>0.23244436220519099</v>
      </c>
      <c r="J12" s="23">
        <v>0.243216792384289</v>
      </c>
      <c r="K12" s="23">
        <v>0.15736548331887801</v>
      </c>
      <c r="L12" s="23">
        <v>0.18805144120775</v>
      </c>
      <c r="M12" s="23"/>
      <c r="N12" s="23">
        <v>0.13398490032923299</v>
      </c>
      <c r="O12" s="23">
        <v>0.178874862706601</v>
      </c>
      <c r="P12" s="23">
        <v>0.25454413120767699</v>
      </c>
      <c r="Q12" s="23">
        <v>0.265275106358138</v>
      </c>
      <c r="R12" s="23"/>
      <c r="S12" s="23">
        <v>0.18203047089668101</v>
      </c>
      <c r="T12" s="23">
        <v>0.218982577117633</v>
      </c>
      <c r="U12" s="23">
        <v>0.208909168164747</v>
      </c>
      <c r="V12" s="23">
        <v>0.19831771528002401</v>
      </c>
      <c r="W12" s="23">
        <v>0.20013909397499899</v>
      </c>
      <c r="X12" s="23">
        <v>0.210007112381946</v>
      </c>
      <c r="Y12" s="23">
        <v>0.20953658300585001</v>
      </c>
      <c r="Z12" s="23">
        <v>0.17436658917756301</v>
      </c>
      <c r="AA12" s="23">
        <v>0.235587681731801</v>
      </c>
      <c r="AB12" s="23">
        <v>0.16964695188662399</v>
      </c>
      <c r="AC12" s="23">
        <v>0.19921174019180199</v>
      </c>
      <c r="AD12" s="23">
        <v>0.28990213014063398</v>
      </c>
      <c r="AE12" s="23"/>
      <c r="AF12" s="23">
        <v>0.20677893365730801</v>
      </c>
      <c r="AG12" s="23">
        <v>0.16903714201155601</v>
      </c>
      <c r="AH12" s="23">
        <v>0.27972549577260702</v>
      </c>
      <c r="AI12" s="23"/>
      <c r="AJ12" s="23" t="s">
        <v>79</v>
      </c>
      <c r="AK12" s="23" t="s">
        <v>79</v>
      </c>
      <c r="AL12" s="23" t="s">
        <v>79</v>
      </c>
      <c r="AM12" s="23" t="s">
        <v>79</v>
      </c>
      <c r="AN12" s="23" t="s">
        <v>79</v>
      </c>
      <c r="AO12" s="23"/>
      <c r="AP12" s="23">
        <v>0.15992545452457099</v>
      </c>
      <c r="AQ12" s="23">
        <v>0.16157523884477201</v>
      </c>
      <c r="AR12" s="23">
        <v>0.162859446824348</v>
      </c>
      <c r="AS12" s="23"/>
      <c r="AT12" s="23">
        <v>0.24087042528413299</v>
      </c>
      <c r="AU12" s="23">
        <v>0.22024563724159901</v>
      </c>
      <c r="AV12" s="23">
        <v>0.145644227107569</v>
      </c>
      <c r="AW12" s="23">
        <v>0.155897149675952</v>
      </c>
      <c r="AX12" s="23">
        <v>0.15765320923637799</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H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8" width="20.7109375" customWidth="1"/>
  </cols>
  <sheetData>
    <row r="2" spans="2:8" ht="39.950000000000003" customHeight="1" x14ac:dyDescent="0.25">
      <c r="D2" s="34" t="s">
        <v>464</v>
      </c>
      <c r="E2" s="30"/>
      <c r="F2" s="30"/>
      <c r="G2" s="30"/>
      <c r="H2" s="30"/>
    </row>
    <row r="6" spans="2:8" ht="50.1" customHeight="1" x14ac:dyDescent="0.25">
      <c r="B6" s="17" t="s">
        <v>14</v>
      </c>
      <c r="C6" s="17" t="s">
        <v>454</v>
      </c>
      <c r="D6" s="17" t="s">
        <v>455</v>
      </c>
      <c r="E6" s="17" t="s">
        <v>456</v>
      </c>
      <c r="F6" s="17" t="s">
        <v>457</v>
      </c>
      <c r="G6" s="17" t="s">
        <v>458</v>
      </c>
    </row>
    <row r="7" spans="2:8" ht="30" x14ac:dyDescent="0.25">
      <c r="B7" s="15" t="s">
        <v>459</v>
      </c>
      <c r="C7" s="14">
        <v>0.233675643428258</v>
      </c>
      <c r="D7" s="14">
        <v>0.28215182114009002</v>
      </c>
      <c r="E7" s="14">
        <v>0.15956488709421701</v>
      </c>
      <c r="F7" s="14">
        <v>0.27050667943995998</v>
      </c>
      <c r="G7" s="14">
        <v>0.24664670347953699</v>
      </c>
    </row>
    <row r="8" spans="2:8" ht="30" x14ac:dyDescent="0.25">
      <c r="B8" s="15" t="s">
        <v>460</v>
      </c>
      <c r="C8" s="14">
        <v>0.32181762707029699</v>
      </c>
      <c r="D8" s="14">
        <v>0.397925338250396</v>
      </c>
      <c r="E8" s="14">
        <v>0.28132131226613499</v>
      </c>
      <c r="F8" s="14">
        <v>0.43727759103039399</v>
      </c>
      <c r="G8" s="14">
        <v>0.409657022747207</v>
      </c>
    </row>
    <row r="9" spans="2:8" ht="30" x14ac:dyDescent="0.25">
      <c r="B9" s="15" t="s">
        <v>461</v>
      </c>
      <c r="C9" s="14">
        <v>0.25755146221575498</v>
      </c>
      <c r="D9" s="14">
        <v>0.23288329716991099</v>
      </c>
      <c r="E9" s="14">
        <v>0.32041831927977199</v>
      </c>
      <c r="F9" s="14">
        <v>0.19542265506936499</v>
      </c>
      <c r="G9" s="14">
        <v>0.24093093876219401</v>
      </c>
    </row>
    <row r="10" spans="2:8" ht="30" x14ac:dyDescent="0.25">
      <c r="B10" s="15" t="s">
        <v>462</v>
      </c>
      <c r="C10" s="14">
        <v>6.1496994170366401E-2</v>
      </c>
      <c r="D10" s="14">
        <v>2.32863650692113E-2</v>
      </c>
      <c r="E10" s="14">
        <v>9.80702364092738E-2</v>
      </c>
      <c r="F10" s="14">
        <v>2.3043817795472901E-2</v>
      </c>
      <c r="G10" s="14">
        <v>2.5222023234691599E-2</v>
      </c>
    </row>
    <row r="11" spans="2:8" ht="30" x14ac:dyDescent="0.25">
      <c r="B11" s="15" t="s">
        <v>463</v>
      </c>
      <c r="C11" s="14">
        <v>5.42940705093733E-2</v>
      </c>
      <c r="D11" s="14">
        <v>1.0495410091888801E-2</v>
      </c>
      <c r="E11" s="14">
        <v>5.1871083555402903E-2</v>
      </c>
      <c r="F11" s="14">
        <v>9.1791451325916006E-3</v>
      </c>
      <c r="G11" s="14">
        <v>9.4238444284200605E-3</v>
      </c>
    </row>
    <row r="12" spans="2:8" x14ac:dyDescent="0.25">
      <c r="B12" s="15" t="s">
        <v>70</v>
      </c>
      <c r="C12" s="14">
        <v>7.1164202605950397E-2</v>
      </c>
      <c r="D12" s="14">
        <v>5.3257768278502898E-2</v>
      </c>
      <c r="E12" s="14">
        <v>8.8754161395198899E-2</v>
      </c>
      <c r="F12" s="14">
        <v>6.4570111532216604E-2</v>
      </c>
      <c r="G12" s="14">
        <v>6.8119467347949894E-2</v>
      </c>
    </row>
    <row r="13" spans="2:8" x14ac:dyDescent="0.25">
      <c r="B13" s="16"/>
      <c r="C13" s="16"/>
      <c r="D13" s="16"/>
      <c r="E13" s="16"/>
      <c r="F13" s="16"/>
      <c r="G13" s="16"/>
    </row>
    <row r="14" spans="2:8" x14ac:dyDescent="0.25">
      <c r="B14" t="s">
        <v>75</v>
      </c>
    </row>
    <row r="15" spans="2:8" x14ac:dyDescent="0.25">
      <c r="B15" t="s">
        <v>76</v>
      </c>
    </row>
    <row r="19" spans="2:2" x14ac:dyDescent="0.25">
      <c r="B19"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465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459</v>
      </c>
      <c r="C9" s="14">
        <v>0.233675643428258</v>
      </c>
      <c r="D9" s="14">
        <v>0.25520477091460397</v>
      </c>
      <c r="E9" s="14">
        <v>0.21039448538194999</v>
      </c>
      <c r="F9" s="14"/>
      <c r="G9" s="14">
        <v>0.341787605319266</v>
      </c>
      <c r="H9" s="14">
        <v>0.23912151992087</v>
      </c>
      <c r="I9" s="14">
        <v>0.195663006464321</v>
      </c>
      <c r="J9" s="14">
        <v>0.23365713706000099</v>
      </c>
      <c r="K9" s="14">
        <v>0.20384228396675799</v>
      </c>
      <c r="L9" s="14">
        <v>0.20800343576052599</v>
      </c>
      <c r="M9" s="14"/>
      <c r="N9" s="14">
        <v>0.278106258837304</v>
      </c>
      <c r="O9" s="14">
        <v>0.24486918211998401</v>
      </c>
      <c r="P9" s="14">
        <v>0.214251037974452</v>
      </c>
      <c r="Q9" s="14">
        <v>0.19287462996979399</v>
      </c>
      <c r="R9" s="14"/>
      <c r="S9" s="14">
        <v>0.28682721365145503</v>
      </c>
      <c r="T9" s="14">
        <v>0.245277859342306</v>
      </c>
      <c r="U9" s="14">
        <v>0.221429408930054</v>
      </c>
      <c r="V9" s="14">
        <v>0.22418458690083401</v>
      </c>
      <c r="W9" s="14">
        <v>0.20098188682844201</v>
      </c>
      <c r="X9" s="14">
        <v>0.24015274772397499</v>
      </c>
      <c r="Y9" s="14">
        <v>0.18798041830046799</v>
      </c>
      <c r="Z9" s="14">
        <v>0.182819335529531</v>
      </c>
      <c r="AA9" s="14">
        <v>0.245737037544069</v>
      </c>
      <c r="AB9" s="14">
        <v>0.175728237445541</v>
      </c>
      <c r="AC9" s="14">
        <v>0.27844194552222801</v>
      </c>
      <c r="AD9" s="14">
        <v>0.29730524622718102</v>
      </c>
      <c r="AE9" s="14"/>
      <c r="AF9" s="14">
        <v>0.156707085567032</v>
      </c>
      <c r="AG9" s="14">
        <v>0.288216928385018</v>
      </c>
      <c r="AH9" s="14">
        <v>0.192872359452161</v>
      </c>
      <c r="AI9" s="14"/>
      <c r="AJ9" s="14" t="s">
        <v>79</v>
      </c>
      <c r="AK9" s="14" t="s">
        <v>79</v>
      </c>
      <c r="AL9" s="14" t="s">
        <v>79</v>
      </c>
      <c r="AM9" s="14" t="s">
        <v>79</v>
      </c>
      <c r="AN9" s="14" t="s">
        <v>79</v>
      </c>
      <c r="AO9" s="14"/>
      <c r="AP9" s="14">
        <v>0.19637301782904601</v>
      </c>
      <c r="AQ9" s="14">
        <v>0.28312965089797199</v>
      </c>
      <c r="AR9" s="14">
        <v>0.335591916989187</v>
      </c>
      <c r="AS9" s="14"/>
      <c r="AT9" s="14">
        <v>0.170553657452821</v>
      </c>
      <c r="AU9" s="14">
        <v>0.20774321973746701</v>
      </c>
      <c r="AV9" s="14">
        <v>0.28623383170532302</v>
      </c>
      <c r="AW9" s="14">
        <v>0.34377400739146902</v>
      </c>
      <c r="AX9" s="14">
        <v>0.44220721310030903</v>
      </c>
    </row>
    <row r="10" spans="2:50" ht="30" x14ac:dyDescent="0.25">
      <c r="B10" s="15" t="s">
        <v>460</v>
      </c>
      <c r="C10" s="14">
        <v>0.32181762707029699</v>
      </c>
      <c r="D10" s="14">
        <v>0.30316573883905401</v>
      </c>
      <c r="E10" s="14">
        <v>0.33966124643603002</v>
      </c>
      <c r="F10" s="14"/>
      <c r="G10" s="14">
        <v>0.29976010459416902</v>
      </c>
      <c r="H10" s="14">
        <v>0.36646064691237601</v>
      </c>
      <c r="I10" s="14">
        <v>0.34946526411973999</v>
      </c>
      <c r="J10" s="14">
        <v>0.31159489412005098</v>
      </c>
      <c r="K10" s="14">
        <v>0.31679417392109799</v>
      </c>
      <c r="L10" s="14">
        <v>0.28904670110398201</v>
      </c>
      <c r="M10" s="14"/>
      <c r="N10" s="14">
        <v>0.327324152958966</v>
      </c>
      <c r="O10" s="14">
        <v>0.33520638330520902</v>
      </c>
      <c r="P10" s="14">
        <v>0.31770835760524901</v>
      </c>
      <c r="Q10" s="14">
        <v>0.305266570662447</v>
      </c>
      <c r="R10" s="14"/>
      <c r="S10" s="14">
        <v>0.32783914411110199</v>
      </c>
      <c r="T10" s="14">
        <v>0.31386233317871798</v>
      </c>
      <c r="U10" s="14">
        <v>0.322552111053024</v>
      </c>
      <c r="V10" s="14">
        <v>0.35606679265181701</v>
      </c>
      <c r="W10" s="14">
        <v>0.32743741378317998</v>
      </c>
      <c r="X10" s="14">
        <v>0.32139265415035601</v>
      </c>
      <c r="Y10" s="14">
        <v>0.344447277932597</v>
      </c>
      <c r="Z10" s="14">
        <v>0.33870286579786801</v>
      </c>
      <c r="AA10" s="14">
        <v>0.263975080367012</v>
      </c>
      <c r="AB10" s="14">
        <v>0.356495758125145</v>
      </c>
      <c r="AC10" s="14">
        <v>0.27730346311170001</v>
      </c>
      <c r="AD10" s="14">
        <v>0.31193838276476799</v>
      </c>
      <c r="AE10" s="14"/>
      <c r="AF10" s="14">
        <v>0.29314805492172602</v>
      </c>
      <c r="AG10" s="14">
        <v>0.35205660272106798</v>
      </c>
      <c r="AH10" s="14">
        <v>0.32848308787270603</v>
      </c>
      <c r="AI10" s="14"/>
      <c r="AJ10" s="14" t="s">
        <v>79</v>
      </c>
      <c r="AK10" s="14" t="s">
        <v>79</v>
      </c>
      <c r="AL10" s="14" t="s">
        <v>79</v>
      </c>
      <c r="AM10" s="14" t="s">
        <v>79</v>
      </c>
      <c r="AN10" s="14" t="s">
        <v>79</v>
      </c>
      <c r="AO10" s="14"/>
      <c r="AP10" s="14">
        <v>0.32722065763867397</v>
      </c>
      <c r="AQ10" s="14">
        <v>0.34734605350516001</v>
      </c>
      <c r="AR10" s="14">
        <v>0.35871375618000001</v>
      </c>
      <c r="AS10" s="14"/>
      <c r="AT10" s="14">
        <v>0.30593046780560601</v>
      </c>
      <c r="AU10" s="14">
        <v>0.32932644028409802</v>
      </c>
      <c r="AV10" s="14">
        <v>0.348716349552188</v>
      </c>
      <c r="AW10" s="14">
        <v>0.33604334575480499</v>
      </c>
      <c r="AX10" s="14">
        <v>0.26778806274210598</v>
      </c>
    </row>
    <row r="11" spans="2:50" ht="30" x14ac:dyDescent="0.25">
      <c r="B11" s="15" t="s">
        <v>461</v>
      </c>
      <c r="C11" s="14">
        <v>0.25755146221575498</v>
      </c>
      <c r="D11" s="14">
        <v>0.25840669731646698</v>
      </c>
      <c r="E11" s="14">
        <v>0.25791188436988199</v>
      </c>
      <c r="F11" s="14"/>
      <c r="G11" s="14">
        <v>0.22343800950398399</v>
      </c>
      <c r="H11" s="14">
        <v>0.22898270945185401</v>
      </c>
      <c r="I11" s="14">
        <v>0.250028418444878</v>
      </c>
      <c r="J11" s="14">
        <v>0.23855831230138999</v>
      </c>
      <c r="K11" s="14">
        <v>0.27630271793683597</v>
      </c>
      <c r="L11" s="14">
        <v>0.31272980545536899</v>
      </c>
      <c r="M11" s="14"/>
      <c r="N11" s="14">
        <v>0.25295479995889097</v>
      </c>
      <c r="O11" s="14">
        <v>0.228024322413728</v>
      </c>
      <c r="P11" s="14">
        <v>0.262141657280336</v>
      </c>
      <c r="Q11" s="14">
        <v>0.28620335092628901</v>
      </c>
      <c r="R11" s="14"/>
      <c r="S11" s="14">
        <v>0.23135212286347701</v>
      </c>
      <c r="T11" s="14">
        <v>0.25481918015952898</v>
      </c>
      <c r="U11" s="14">
        <v>0.26821706541014101</v>
      </c>
      <c r="V11" s="14">
        <v>0.23621830313879399</v>
      </c>
      <c r="W11" s="14">
        <v>0.325071276196087</v>
      </c>
      <c r="X11" s="14">
        <v>0.23534204238804099</v>
      </c>
      <c r="Y11" s="14">
        <v>0.27856942712564098</v>
      </c>
      <c r="Z11" s="14">
        <v>0.20831284185874699</v>
      </c>
      <c r="AA11" s="14">
        <v>0.28089330014807601</v>
      </c>
      <c r="AB11" s="14">
        <v>0.27863954304476601</v>
      </c>
      <c r="AC11" s="14">
        <v>0.261607374640558</v>
      </c>
      <c r="AD11" s="14">
        <v>0.19062996731908599</v>
      </c>
      <c r="AE11" s="14"/>
      <c r="AF11" s="14">
        <v>0.29914656933871497</v>
      </c>
      <c r="AG11" s="14">
        <v>0.21936855710856901</v>
      </c>
      <c r="AH11" s="14">
        <v>0.285935105650438</v>
      </c>
      <c r="AI11" s="14"/>
      <c r="AJ11" s="14" t="s">
        <v>79</v>
      </c>
      <c r="AK11" s="14" t="s">
        <v>79</v>
      </c>
      <c r="AL11" s="14" t="s">
        <v>79</v>
      </c>
      <c r="AM11" s="14" t="s">
        <v>79</v>
      </c>
      <c r="AN11" s="14" t="s">
        <v>79</v>
      </c>
      <c r="AO11" s="14"/>
      <c r="AP11" s="14">
        <v>0.30667542974686202</v>
      </c>
      <c r="AQ11" s="14">
        <v>0.23039823586869301</v>
      </c>
      <c r="AR11" s="14">
        <v>0.186682681673113</v>
      </c>
      <c r="AS11" s="14"/>
      <c r="AT11" s="14">
        <v>0.31775018726535298</v>
      </c>
      <c r="AU11" s="14">
        <v>0.26644807893420902</v>
      </c>
      <c r="AV11" s="14">
        <v>0.212751793335335</v>
      </c>
      <c r="AW11" s="14">
        <v>0.172952138337578</v>
      </c>
      <c r="AX11" s="14">
        <v>0.20185547372239701</v>
      </c>
    </row>
    <row r="12" spans="2:50" ht="30" x14ac:dyDescent="0.25">
      <c r="B12" s="15" t="s">
        <v>462</v>
      </c>
      <c r="C12" s="14">
        <v>6.1496994170366401E-2</v>
      </c>
      <c r="D12" s="14">
        <v>6.4107914472031194E-2</v>
      </c>
      <c r="E12" s="14">
        <v>5.9432126953725198E-2</v>
      </c>
      <c r="F12" s="14"/>
      <c r="G12" s="14">
        <v>4.36218077043126E-2</v>
      </c>
      <c r="H12" s="14">
        <v>5.9020151602657799E-2</v>
      </c>
      <c r="I12" s="14">
        <v>5.7195178203842303E-2</v>
      </c>
      <c r="J12" s="14">
        <v>8.4310072695828506E-2</v>
      </c>
      <c r="K12" s="14">
        <v>6.6226007483761895E-2</v>
      </c>
      <c r="L12" s="14">
        <v>5.72532114590334E-2</v>
      </c>
      <c r="M12" s="14"/>
      <c r="N12" s="14">
        <v>4.9427254144330003E-2</v>
      </c>
      <c r="O12" s="14">
        <v>7.8141205072588302E-2</v>
      </c>
      <c r="P12" s="14">
        <v>5.6145683859329797E-2</v>
      </c>
      <c r="Q12" s="14">
        <v>6.24244377145231E-2</v>
      </c>
      <c r="R12" s="14"/>
      <c r="S12" s="14">
        <v>3.0541381121032999E-2</v>
      </c>
      <c r="T12" s="14">
        <v>7.5574172067400205E-2</v>
      </c>
      <c r="U12" s="14">
        <v>4.4903496207215399E-2</v>
      </c>
      <c r="V12" s="14">
        <v>6.9159307163873002E-2</v>
      </c>
      <c r="W12" s="14">
        <v>7.1641434730255096E-2</v>
      </c>
      <c r="X12" s="14">
        <v>6.0956568127895801E-2</v>
      </c>
      <c r="Y12" s="14">
        <v>5.4191102773094302E-2</v>
      </c>
      <c r="Z12" s="14">
        <v>0.11869664145330699</v>
      </c>
      <c r="AA12" s="14">
        <v>7.76030340130964E-2</v>
      </c>
      <c r="AB12" s="14">
        <v>5.6482684032762999E-2</v>
      </c>
      <c r="AC12" s="14">
        <v>7.3428152601177604E-2</v>
      </c>
      <c r="AD12" s="14">
        <v>2.3846499224432001E-2</v>
      </c>
      <c r="AE12" s="14"/>
      <c r="AF12" s="14">
        <v>9.3472709044872898E-2</v>
      </c>
      <c r="AG12" s="14">
        <v>4.8201895306909902E-2</v>
      </c>
      <c r="AH12" s="14">
        <v>3.6169074990744801E-2</v>
      </c>
      <c r="AI12" s="14"/>
      <c r="AJ12" s="14" t="s">
        <v>79</v>
      </c>
      <c r="AK12" s="14" t="s">
        <v>79</v>
      </c>
      <c r="AL12" s="14" t="s">
        <v>79</v>
      </c>
      <c r="AM12" s="14" t="s">
        <v>79</v>
      </c>
      <c r="AN12" s="14" t="s">
        <v>79</v>
      </c>
      <c r="AO12" s="14"/>
      <c r="AP12" s="14">
        <v>8.3913102211801094E-2</v>
      </c>
      <c r="AQ12" s="14">
        <v>4.2865506242073803E-2</v>
      </c>
      <c r="AR12" s="14">
        <v>5.7342939490583798E-2</v>
      </c>
      <c r="AS12" s="14"/>
      <c r="AT12" s="14">
        <v>7.6405031268014706E-2</v>
      </c>
      <c r="AU12" s="14">
        <v>6.6676805385104607E-2</v>
      </c>
      <c r="AV12" s="14">
        <v>4.4607227628796001E-2</v>
      </c>
      <c r="AW12" s="14">
        <v>7.51641307013136E-2</v>
      </c>
      <c r="AX12" s="14">
        <v>5.8229398560939997E-2</v>
      </c>
    </row>
    <row r="13" spans="2:50" ht="30" x14ac:dyDescent="0.25">
      <c r="B13" s="15" t="s">
        <v>463</v>
      </c>
      <c r="C13" s="14">
        <v>5.42940705093733E-2</v>
      </c>
      <c r="D13" s="14">
        <v>6.1161129462554899E-2</v>
      </c>
      <c r="E13" s="14">
        <v>4.8032401959451798E-2</v>
      </c>
      <c r="F13" s="14"/>
      <c r="G13" s="14">
        <v>2.72484311353774E-2</v>
      </c>
      <c r="H13" s="14">
        <v>2.4266880677007999E-2</v>
      </c>
      <c r="I13" s="14">
        <v>5.4477848851112197E-2</v>
      </c>
      <c r="J13" s="14">
        <v>6.97528331232352E-2</v>
      </c>
      <c r="K13" s="14">
        <v>7.3897188703198294E-2</v>
      </c>
      <c r="L13" s="14">
        <v>7.1173888411961095E-2</v>
      </c>
      <c r="M13" s="14"/>
      <c r="N13" s="14">
        <v>5.2821957422501301E-2</v>
      </c>
      <c r="O13" s="14">
        <v>5.6790033134459399E-2</v>
      </c>
      <c r="P13" s="14">
        <v>5.5550053257571903E-2</v>
      </c>
      <c r="Q13" s="14">
        <v>5.2607593925894702E-2</v>
      </c>
      <c r="R13" s="14"/>
      <c r="S13" s="14">
        <v>5.6571758214183303E-2</v>
      </c>
      <c r="T13" s="14">
        <v>5.3607601567783797E-2</v>
      </c>
      <c r="U13" s="14">
        <v>6.9359798654503604E-2</v>
      </c>
      <c r="V13" s="14">
        <v>6.0420200319882503E-2</v>
      </c>
      <c r="W13" s="14">
        <v>2.99784407632794E-2</v>
      </c>
      <c r="X13" s="14">
        <v>4.0677469280575397E-2</v>
      </c>
      <c r="Y13" s="14">
        <v>6.4872492247491795E-2</v>
      </c>
      <c r="Z13" s="14">
        <v>6.5731905594136594E-2</v>
      </c>
      <c r="AA13" s="14">
        <v>4.0032952365184303E-2</v>
      </c>
      <c r="AB13" s="14">
        <v>3.9297833336095503E-2</v>
      </c>
      <c r="AC13" s="14">
        <v>6.4278558176810205E-2</v>
      </c>
      <c r="AD13" s="14">
        <v>0.122179312839408</v>
      </c>
      <c r="AE13" s="14"/>
      <c r="AF13" s="14">
        <v>9.05981549305164E-2</v>
      </c>
      <c r="AG13" s="14">
        <v>2.9086524890841601E-2</v>
      </c>
      <c r="AH13" s="14">
        <v>4.9572682756477797E-2</v>
      </c>
      <c r="AI13" s="14"/>
      <c r="AJ13" s="14" t="s">
        <v>79</v>
      </c>
      <c r="AK13" s="14" t="s">
        <v>79</v>
      </c>
      <c r="AL13" s="14" t="s">
        <v>79</v>
      </c>
      <c r="AM13" s="14" t="s">
        <v>79</v>
      </c>
      <c r="AN13" s="14" t="s">
        <v>79</v>
      </c>
      <c r="AO13" s="14"/>
      <c r="AP13" s="14">
        <v>4.82338607180295E-2</v>
      </c>
      <c r="AQ13" s="14">
        <v>2.5240838996507201E-2</v>
      </c>
      <c r="AR13" s="14">
        <v>4.2609151373027801E-2</v>
      </c>
      <c r="AS13" s="14"/>
      <c r="AT13" s="14">
        <v>5.5135490365537797E-2</v>
      </c>
      <c r="AU13" s="14">
        <v>4.1900147396622497E-2</v>
      </c>
      <c r="AV13" s="14">
        <v>6.0196826981778299E-2</v>
      </c>
      <c r="AW13" s="14">
        <v>3.2732882221513299E-2</v>
      </c>
      <c r="AX13" s="14">
        <v>0</v>
      </c>
    </row>
    <row r="14" spans="2:50" x14ac:dyDescent="0.25">
      <c r="B14" s="15" t="s">
        <v>70</v>
      </c>
      <c r="C14" s="23">
        <v>7.1164202605950397E-2</v>
      </c>
      <c r="D14" s="23">
        <v>5.7953748995288899E-2</v>
      </c>
      <c r="E14" s="23">
        <v>8.4567854898961195E-2</v>
      </c>
      <c r="F14" s="23"/>
      <c r="G14" s="23">
        <v>6.4144041742890998E-2</v>
      </c>
      <c r="H14" s="23">
        <v>8.2148091435234299E-2</v>
      </c>
      <c r="I14" s="23">
        <v>9.3170283916106794E-2</v>
      </c>
      <c r="J14" s="23">
        <v>6.2126750699494603E-2</v>
      </c>
      <c r="K14" s="23">
        <v>6.29376279883474E-2</v>
      </c>
      <c r="L14" s="23">
        <v>6.1792957809129002E-2</v>
      </c>
      <c r="M14" s="23"/>
      <c r="N14" s="23">
        <v>3.9365576678007198E-2</v>
      </c>
      <c r="O14" s="23">
        <v>5.6968873954031801E-2</v>
      </c>
      <c r="P14" s="23">
        <v>9.4203210023060494E-2</v>
      </c>
      <c r="Q14" s="23">
        <v>0.100623416801053</v>
      </c>
      <c r="R14" s="23"/>
      <c r="S14" s="23">
        <v>6.6868380038749994E-2</v>
      </c>
      <c r="T14" s="23">
        <v>5.6858853684262398E-2</v>
      </c>
      <c r="U14" s="23">
        <v>7.3538119745062094E-2</v>
      </c>
      <c r="V14" s="23">
        <v>5.3950809824798801E-2</v>
      </c>
      <c r="W14" s="23">
        <v>4.4889547698756797E-2</v>
      </c>
      <c r="X14" s="23">
        <v>0.101478518329157</v>
      </c>
      <c r="Y14" s="23">
        <v>6.9939281620707699E-2</v>
      </c>
      <c r="Z14" s="23">
        <v>8.5736409766410795E-2</v>
      </c>
      <c r="AA14" s="23">
        <v>9.1758595562562703E-2</v>
      </c>
      <c r="AB14" s="23">
        <v>9.3355944015689502E-2</v>
      </c>
      <c r="AC14" s="23">
        <v>4.4940505947525598E-2</v>
      </c>
      <c r="AD14" s="23">
        <v>5.41005916251249E-2</v>
      </c>
      <c r="AE14" s="23"/>
      <c r="AF14" s="23">
        <v>6.6927426197137901E-2</v>
      </c>
      <c r="AG14" s="23">
        <v>6.3069491587593604E-2</v>
      </c>
      <c r="AH14" s="23">
        <v>0.10696768927747199</v>
      </c>
      <c r="AI14" s="23"/>
      <c r="AJ14" s="23" t="s">
        <v>79</v>
      </c>
      <c r="AK14" s="23" t="s">
        <v>79</v>
      </c>
      <c r="AL14" s="23" t="s">
        <v>79</v>
      </c>
      <c r="AM14" s="23" t="s">
        <v>79</v>
      </c>
      <c r="AN14" s="23" t="s">
        <v>79</v>
      </c>
      <c r="AO14" s="23"/>
      <c r="AP14" s="23">
        <v>3.7583931855587199E-2</v>
      </c>
      <c r="AQ14" s="23">
        <v>7.1019714489593197E-2</v>
      </c>
      <c r="AR14" s="23">
        <v>1.9059554294088302E-2</v>
      </c>
      <c r="AS14" s="23"/>
      <c r="AT14" s="23">
        <v>7.4225165842668306E-2</v>
      </c>
      <c r="AU14" s="23">
        <v>8.7905308262499204E-2</v>
      </c>
      <c r="AV14" s="23">
        <v>4.74939707965795E-2</v>
      </c>
      <c r="AW14" s="23">
        <v>3.9333495593320202E-2</v>
      </c>
      <c r="AX14" s="23">
        <v>2.9919851874247502E-2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466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459</v>
      </c>
      <c r="C9" s="14">
        <v>0.28215182114009002</v>
      </c>
      <c r="D9" s="14">
        <v>0.33352990834048502</v>
      </c>
      <c r="E9" s="14">
        <v>0.23020323643917101</v>
      </c>
      <c r="F9" s="14"/>
      <c r="G9" s="14">
        <v>0.29538205596655898</v>
      </c>
      <c r="H9" s="14">
        <v>0.246821845224658</v>
      </c>
      <c r="I9" s="14">
        <v>0.24493578310394201</v>
      </c>
      <c r="J9" s="14">
        <v>0.299028139110945</v>
      </c>
      <c r="K9" s="14">
        <v>0.30143207011421502</v>
      </c>
      <c r="L9" s="14">
        <v>0.30597848707791497</v>
      </c>
      <c r="M9" s="14"/>
      <c r="N9" s="14">
        <v>0.32013396868115102</v>
      </c>
      <c r="O9" s="14">
        <v>0.29552847356404699</v>
      </c>
      <c r="P9" s="14">
        <v>0.26625519129185299</v>
      </c>
      <c r="Q9" s="14">
        <v>0.24150316323850399</v>
      </c>
      <c r="R9" s="14"/>
      <c r="S9" s="14">
        <v>0.33254700202285697</v>
      </c>
      <c r="T9" s="14">
        <v>0.26909191994244003</v>
      </c>
      <c r="U9" s="14">
        <v>0.22713908269432601</v>
      </c>
      <c r="V9" s="14">
        <v>0.28243826444846998</v>
      </c>
      <c r="W9" s="14">
        <v>0.30557216029356699</v>
      </c>
      <c r="X9" s="14">
        <v>0.231725207660469</v>
      </c>
      <c r="Y9" s="14">
        <v>0.26211809194972002</v>
      </c>
      <c r="Z9" s="14">
        <v>0.33624569466336002</v>
      </c>
      <c r="AA9" s="14">
        <v>0.30879733675023302</v>
      </c>
      <c r="AB9" s="14">
        <v>0.27683189346294501</v>
      </c>
      <c r="AC9" s="14">
        <v>0.234388020499884</v>
      </c>
      <c r="AD9" s="14">
        <v>0.32476025078006199</v>
      </c>
      <c r="AE9" s="14"/>
      <c r="AF9" s="14">
        <v>0.26313350932458601</v>
      </c>
      <c r="AG9" s="14">
        <v>0.31828303745570002</v>
      </c>
      <c r="AH9" s="14">
        <v>0.21374360685149399</v>
      </c>
      <c r="AI9" s="14"/>
      <c r="AJ9" s="14" t="s">
        <v>79</v>
      </c>
      <c r="AK9" s="14" t="s">
        <v>79</v>
      </c>
      <c r="AL9" s="14" t="s">
        <v>79</v>
      </c>
      <c r="AM9" s="14" t="s">
        <v>79</v>
      </c>
      <c r="AN9" s="14" t="s">
        <v>79</v>
      </c>
      <c r="AO9" s="14"/>
      <c r="AP9" s="14">
        <v>0.32958880419907599</v>
      </c>
      <c r="AQ9" s="14">
        <v>0.28216220154771798</v>
      </c>
      <c r="AR9" s="14">
        <v>0.357170393917004</v>
      </c>
      <c r="AS9" s="14"/>
      <c r="AT9" s="14">
        <v>0.23333741161063201</v>
      </c>
      <c r="AU9" s="14">
        <v>0.262795884461477</v>
      </c>
      <c r="AV9" s="14">
        <v>0.31125578339560001</v>
      </c>
      <c r="AW9" s="14">
        <v>0.37712277188871102</v>
      </c>
      <c r="AX9" s="14">
        <v>0.40476584736075299</v>
      </c>
    </row>
    <row r="10" spans="2:50" ht="30" x14ac:dyDescent="0.25">
      <c r="B10" s="15" t="s">
        <v>460</v>
      </c>
      <c r="C10" s="14">
        <v>0.397925338250396</v>
      </c>
      <c r="D10" s="14">
        <v>0.372290314971503</v>
      </c>
      <c r="E10" s="14">
        <v>0.424877105721925</v>
      </c>
      <c r="F10" s="14"/>
      <c r="G10" s="14">
        <v>0.40917203838281901</v>
      </c>
      <c r="H10" s="14">
        <v>0.39084089102269898</v>
      </c>
      <c r="I10" s="14">
        <v>0.41184758652648301</v>
      </c>
      <c r="J10" s="14">
        <v>0.37997914323708698</v>
      </c>
      <c r="K10" s="14">
        <v>0.388182311964967</v>
      </c>
      <c r="L10" s="14">
        <v>0.40603766091160398</v>
      </c>
      <c r="M10" s="14"/>
      <c r="N10" s="14">
        <v>0.42575779076972498</v>
      </c>
      <c r="O10" s="14">
        <v>0.41139230866489301</v>
      </c>
      <c r="P10" s="14">
        <v>0.38307954714200299</v>
      </c>
      <c r="Q10" s="14">
        <v>0.36849172851970202</v>
      </c>
      <c r="R10" s="14"/>
      <c r="S10" s="14">
        <v>0.37201667743546801</v>
      </c>
      <c r="T10" s="14">
        <v>0.38973286892269499</v>
      </c>
      <c r="U10" s="14">
        <v>0.43902674649715201</v>
      </c>
      <c r="V10" s="14">
        <v>0.40956687695684402</v>
      </c>
      <c r="W10" s="14">
        <v>0.42815912264537698</v>
      </c>
      <c r="X10" s="14">
        <v>0.41828894868765298</v>
      </c>
      <c r="Y10" s="14">
        <v>0.41475125319183898</v>
      </c>
      <c r="Z10" s="14">
        <v>0.27942197135876001</v>
      </c>
      <c r="AA10" s="14">
        <v>0.35313489387434999</v>
      </c>
      <c r="AB10" s="14">
        <v>0.40773760489236099</v>
      </c>
      <c r="AC10" s="14">
        <v>0.47021750693547598</v>
      </c>
      <c r="AD10" s="14">
        <v>0.40568929570434098</v>
      </c>
      <c r="AE10" s="14"/>
      <c r="AF10" s="14">
        <v>0.396794662892829</v>
      </c>
      <c r="AG10" s="14">
        <v>0.40542029152037001</v>
      </c>
      <c r="AH10" s="14">
        <v>0.38097133147537399</v>
      </c>
      <c r="AI10" s="14"/>
      <c r="AJ10" s="14" t="s">
        <v>79</v>
      </c>
      <c r="AK10" s="14" t="s">
        <v>79</v>
      </c>
      <c r="AL10" s="14" t="s">
        <v>79</v>
      </c>
      <c r="AM10" s="14" t="s">
        <v>79</v>
      </c>
      <c r="AN10" s="14" t="s">
        <v>79</v>
      </c>
      <c r="AO10" s="14"/>
      <c r="AP10" s="14">
        <v>0.42352633058818401</v>
      </c>
      <c r="AQ10" s="14">
        <v>0.41157630511892801</v>
      </c>
      <c r="AR10" s="14">
        <v>0.389274151568055</v>
      </c>
      <c r="AS10" s="14"/>
      <c r="AT10" s="14">
        <v>0.41219741294342499</v>
      </c>
      <c r="AU10" s="14">
        <v>0.37923257170740599</v>
      </c>
      <c r="AV10" s="14">
        <v>0.41885205599784298</v>
      </c>
      <c r="AW10" s="14">
        <v>0.41688988230267199</v>
      </c>
      <c r="AX10" s="14">
        <v>0.387955444842701</v>
      </c>
    </row>
    <row r="11" spans="2:50" ht="30" x14ac:dyDescent="0.25">
      <c r="B11" s="15" t="s">
        <v>461</v>
      </c>
      <c r="C11" s="14">
        <v>0.23288329716991099</v>
      </c>
      <c r="D11" s="14">
        <v>0.21420269841529499</v>
      </c>
      <c r="E11" s="14">
        <v>0.25113436219093599</v>
      </c>
      <c r="F11" s="14"/>
      <c r="G11" s="14">
        <v>0.18723227520556299</v>
      </c>
      <c r="H11" s="14">
        <v>0.254704431635214</v>
      </c>
      <c r="I11" s="14">
        <v>0.24379362989467401</v>
      </c>
      <c r="J11" s="14">
        <v>0.231885167016152</v>
      </c>
      <c r="K11" s="14">
        <v>0.24840550368577299</v>
      </c>
      <c r="L11" s="14">
        <v>0.22693576014782799</v>
      </c>
      <c r="M11" s="14"/>
      <c r="N11" s="14">
        <v>0.20094117585810001</v>
      </c>
      <c r="O11" s="14">
        <v>0.22801590272253</v>
      </c>
      <c r="P11" s="14">
        <v>0.23090941046170099</v>
      </c>
      <c r="Q11" s="14">
        <v>0.27155919694192499</v>
      </c>
      <c r="R11" s="14"/>
      <c r="S11" s="14">
        <v>0.20401605429236</v>
      </c>
      <c r="T11" s="14">
        <v>0.26912957408410498</v>
      </c>
      <c r="U11" s="14">
        <v>0.23788826138657801</v>
      </c>
      <c r="V11" s="14">
        <v>0.236315310355205</v>
      </c>
      <c r="W11" s="14">
        <v>0.20300635842159701</v>
      </c>
      <c r="X11" s="14">
        <v>0.26877594075140199</v>
      </c>
      <c r="Y11" s="14">
        <v>0.23213418326855401</v>
      </c>
      <c r="Z11" s="14">
        <v>0.24024955913246401</v>
      </c>
      <c r="AA11" s="14">
        <v>0.23169692870546901</v>
      </c>
      <c r="AB11" s="14">
        <v>0.22230591301456701</v>
      </c>
      <c r="AC11" s="14">
        <v>0.22847689320189901</v>
      </c>
      <c r="AD11" s="14">
        <v>0.185409116854617</v>
      </c>
      <c r="AE11" s="14"/>
      <c r="AF11" s="14">
        <v>0.24249904716426901</v>
      </c>
      <c r="AG11" s="14">
        <v>0.21187520354428199</v>
      </c>
      <c r="AH11" s="14">
        <v>0.28772964184327898</v>
      </c>
      <c r="AI11" s="14"/>
      <c r="AJ11" s="14" t="s">
        <v>79</v>
      </c>
      <c r="AK11" s="14" t="s">
        <v>79</v>
      </c>
      <c r="AL11" s="14" t="s">
        <v>79</v>
      </c>
      <c r="AM11" s="14" t="s">
        <v>79</v>
      </c>
      <c r="AN11" s="14" t="s">
        <v>79</v>
      </c>
      <c r="AO11" s="14"/>
      <c r="AP11" s="14">
        <v>0.20618082838212901</v>
      </c>
      <c r="AQ11" s="14">
        <v>0.228670811987844</v>
      </c>
      <c r="AR11" s="14">
        <v>0.19260312630852</v>
      </c>
      <c r="AS11" s="14"/>
      <c r="AT11" s="14">
        <v>0.26717234389205002</v>
      </c>
      <c r="AU11" s="14">
        <v>0.25902079852055698</v>
      </c>
      <c r="AV11" s="14">
        <v>0.20385802494098099</v>
      </c>
      <c r="AW11" s="14">
        <v>0.14888048459265299</v>
      </c>
      <c r="AX11" s="14">
        <v>0.117643956439367</v>
      </c>
    </row>
    <row r="12" spans="2:50" ht="30" x14ac:dyDescent="0.25">
      <c r="B12" s="15" t="s">
        <v>462</v>
      </c>
      <c r="C12" s="14">
        <v>2.32863650692113E-2</v>
      </c>
      <c r="D12" s="14">
        <v>2.3903473907564698E-2</v>
      </c>
      <c r="E12" s="14">
        <v>2.2067164183488901E-2</v>
      </c>
      <c r="F12" s="14"/>
      <c r="G12" s="14">
        <v>3.4076690221925603E-2</v>
      </c>
      <c r="H12" s="14">
        <v>2.5893723546055101E-2</v>
      </c>
      <c r="I12" s="14">
        <v>2.8448274324655999E-2</v>
      </c>
      <c r="J12" s="14">
        <v>2.2673128241022099E-2</v>
      </c>
      <c r="K12" s="14">
        <v>1.8940843787508099E-2</v>
      </c>
      <c r="L12" s="14">
        <v>1.3170268862627401E-2</v>
      </c>
      <c r="M12" s="14"/>
      <c r="N12" s="14">
        <v>2.02101053539121E-2</v>
      </c>
      <c r="O12" s="14">
        <v>2.0470721044128799E-2</v>
      </c>
      <c r="P12" s="14">
        <v>3.0739333249235501E-2</v>
      </c>
      <c r="Q12" s="14">
        <v>2.3165824997137398E-2</v>
      </c>
      <c r="R12" s="14"/>
      <c r="S12" s="14">
        <v>2.4821999115173E-2</v>
      </c>
      <c r="T12" s="14">
        <v>2.2236799361428101E-2</v>
      </c>
      <c r="U12" s="14">
        <v>3.2648504608134503E-2</v>
      </c>
      <c r="V12" s="14">
        <v>1.19127767981419E-2</v>
      </c>
      <c r="W12" s="14">
        <v>1.5533805124951099E-2</v>
      </c>
      <c r="X12" s="14">
        <v>5.9378921606210002E-3</v>
      </c>
      <c r="Y12" s="14">
        <v>4.3023815059209103E-2</v>
      </c>
      <c r="Z12" s="14">
        <v>4.6109135485970801E-2</v>
      </c>
      <c r="AA12" s="14">
        <v>1.9655120050197698E-2</v>
      </c>
      <c r="AB12" s="14">
        <v>3.2558198096718199E-2</v>
      </c>
      <c r="AC12" s="14">
        <v>1.0265798558971801E-2</v>
      </c>
      <c r="AD12" s="14">
        <v>2.3846499224432001E-2</v>
      </c>
      <c r="AE12" s="14"/>
      <c r="AF12" s="14">
        <v>2.7334842005033E-2</v>
      </c>
      <c r="AG12" s="14">
        <v>1.6113720759993101E-2</v>
      </c>
      <c r="AH12" s="14">
        <v>2.2717963173405901E-2</v>
      </c>
      <c r="AI12" s="14"/>
      <c r="AJ12" s="14" t="s">
        <v>79</v>
      </c>
      <c r="AK12" s="14" t="s">
        <v>79</v>
      </c>
      <c r="AL12" s="14" t="s">
        <v>79</v>
      </c>
      <c r="AM12" s="14" t="s">
        <v>79</v>
      </c>
      <c r="AN12" s="14" t="s">
        <v>79</v>
      </c>
      <c r="AO12" s="14"/>
      <c r="AP12" s="14">
        <v>1.4876046015666699E-2</v>
      </c>
      <c r="AQ12" s="14">
        <v>2.5226623878727698E-2</v>
      </c>
      <c r="AR12" s="14">
        <v>3.6224567035468599E-2</v>
      </c>
      <c r="AS12" s="14"/>
      <c r="AT12" s="14">
        <v>2.1144782954968001E-2</v>
      </c>
      <c r="AU12" s="14">
        <v>2.0967033898876199E-2</v>
      </c>
      <c r="AV12" s="14">
        <v>2.0181804526903002E-2</v>
      </c>
      <c r="AW12" s="14">
        <v>2.6873678686769101E-2</v>
      </c>
      <c r="AX12" s="14">
        <v>5.9714899482931599E-2</v>
      </c>
    </row>
    <row r="13" spans="2:50" ht="30" x14ac:dyDescent="0.25">
      <c r="B13" s="15" t="s">
        <v>463</v>
      </c>
      <c r="C13" s="14">
        <v>1.0495410091888801E-2</v>
      </c>
      <c r="D13" s="14">
        <v>1.47892093538621E-2</v>
      </c>
      <c r="E13" s="14">
        <v>6.3988076796954304E-3</v>
      </c>
      <c r="F13" s="14"/>
      <c r="G13" s="14">
        <v>7.6687784407562997E-3</v>
      </c>
      <c r="H13" s="14">
        <v>1.5984956205782799E-2</v>
      </c>
      <c r="I13" s="14">
        <v>7.6070812776050404E-3</v>
      </c>
      <c r="J13" s="14">
        <v>2.1995147052577099E-2</v>
      </c>
      <c r="K13" s="14">
        <v>3.04104361984335E-3</v>
      </c>
      <c r="L13" s="14">
        <v>5.8665372593488399E-3</v>
      </c>
      <c r="M13" s="14"/>
      <c r="N13" s="14">
        <v>3.1946227065865001E-3</v>
      </c>
      <c r="O13" s="14">
        <v>1.02613704287241E-2</v>
      </c>
      <c r="P13" s="14">
        <v>1.8554056435751601E-2</v>
      </c>
      <c r="Q13" s="14">
        <v>1.1625420484266499E-2</v>
      </c>
      <c r="R13" s="14"/>
      <c r="S13" s="14">
        <v>1.61322078474209E-2</v>
      </c>
      <c r="T13" s="14">
        <v>7.5827549118522497E-3</v>
      </c>
      <c r="U13" s="14">
        <v>1.13003949744026E-2</v>
      </c>
      <c r="V13" s="14">
        <v>6.4411700810057199E-3</v>
      </c>
      <c r="W13" s="14">
        <v>9.0051889828713597E-3</v>
      </c>
      <c r="X13" s="14">
        <v>0</v>
      </c>
      <c r="Y13" s="14">
        <v>2.5322102224303599E-2</v>
      </c>
      <c r="Z13" s="14">
        <v>0</v>
      </c>
      <c r="AA13" s="14">
        <v>8.0571983989741695E-3</v>
      </c>
      <c r="AB13" s="14">
        <v>6.1623073800814304E-3</v>
      </c>
      <c r="AC13" s="14">
        <v>1.21545092727409E-2</v>
      </c>
      <c r="AD13" s="14">
        <v>3.51065979285601E-2</v>
      </c>
      <c r="AE13" s="14"/>
      <c r="AF13" s="14">
        <v>1.3759761938504299E-2</v>
      </c>
      <c r="AG13" s="14">
        <v>7.5750497423699497E-3</v>
      </c>
      <c r="AH13" s="14">
        <v>1.8334851495285499E-2</v>
      </c>
      <c r="AI13" s="14"/>
      <c r="AJ13" s="14" t="s">
        <v>79</v>
      </c>
      <c r="AK13" s="14" t="s">
        <v>79</v>
      </c>
      <c r="AL13" s="14" t="s">
        <v>79</v>
      </c>
      <c r="AM13" s="14" t="s">
        <v>79</v>
      </c>
      <c r="AN13" s="14" t="s">
        <v>79</v>
      </c>
      <c r="AO13" s="14"/>
      <c r="AP13" s="14">
        <v>4.4943145133260597E-3</v>
      </c>
      <c r="AQ13" s="14">
        <v>7.52696378406989E-3</v>
      </c>
      <c r="AR13" s="14">
        <v>5.6682068768648397E-3</v>
      </c>
      <c r="AS13" s="14"/>
      <c r="AT13" s="14">
        <v>1.16105615693286E-2</v>
      </c>
      <c r="AU13" s="14">
        <v>1.3584570602725001E-2</v>
      </c>
      <c r="AV13" s="14">
        <v>3.1170843372749701E-3</v>
      </c>
      <c r="AW13" s="14">
        <v>5.6720973074620403E-3</v>
      </c>
      <c r="AX13" s="14">
        <v>2.9919851874247502E-2</v>
      </c>
    </row>
    <row r="14" spans="2:50" x14ac:dyDescent="0.25">
      <c r="B14" s="15" t="s">
        <v>70</v>
      </c>
      <c r="C14" s="23">
        <v>5.3257768278502898E-2</v>
      </c>
      <c r="D14" s="23">
        <v>4.1284395011289998E-2</v>
      </c>
      <c r="E14" s="23">
        <v>6.5319323784784097E-2</v>
      </c>
      <c r="F14" s="23"/>
      <c r="G14" s="23">
        <v>6.6468161782377203E-2</v>
      </c>
      <c r="H14" s="23">
        <v>6.5754152365591095E-2</v>
      </c>
      <c r="I14" s="23">
        <v>6.33676448726401E-2</v>
      </c>
      <c r="J14" s="23">
        <v>4.4439275342216797E-2</v>
      </c>
      <c r="K14" s="23">
        <v>3.9998226827693301E-2</v>
      </c>
      <c r="L14" s="23">
        <v>4.2011285740677397E-2</v>
      </c>
      <c r="M14" s="23"/>
      <c r="N14" s="23">
        <v>2.9762336630524602E-2</v>
      </c>
      <c r="O14" s="23">
        <v>3.4331223575676799E-2</v>
      </c>
      <c r="P14" s="23">
        <v>7.0462461419455905E-2</v>
      </c>
      <c r="Q14" s="23">
        <v>8.3654665818464799E-2</v>
      </c>
      <c r="R14" s="23"/>
      <c r="S14" s="23">
        <v>5.0466059286720898E-2</v>
      </c>
      <c r="T14" s="23">
        <v>4.2226082777479801E-2</v>
      </c>
      <c r="U14" s="23">
        <v>5.19970098394077E-2</v>
      </c>
      <c r="V14" s="23">
        <v>5.3325601360333298E-2</v>
      </c>
      <c r="W14" s="23">
        <v>3.8723364531636099E-2</v>
      </c>
      <c r="X14" s="23">
        <v>7.52720107398544E-2</v>
      </c>
      <c r="Y14" s="23">
        <v>2.2650554306374599E-2</v>
      </c>
      <c r="Z14" s="23">
        <v>9.79736393594451E-2</v>
      </c>
      <c r="AA14" s="23">
        <v>7.8658522220776295E-2</v>
      </c>
      <c r="AB14" s="23">
        <v>5.4404083153328398E-2</v>
      </c>
      <c r="AC14" s="23">
        <v>4.44972715310279E-2</v>
      </c>
      <c r="AD14" s="23">
        <v>2.51882395079874E-2</v>
      </c>
      <c r="AE14" s="23"/>
      <c r="AF14" s="23">
        <v>5.6478176674778703E-2</v>
      </c>
      <c r="AG14" s="23">
        <v>4.0732696977284599E-2</v>
      </c>
      <c r="AH14" s="23">
        <v>7.6502605161162002E-2</v>
      </c>
      <c r="AI14" s="23"/>
      <c r="AJ14" s="23" t="s">
        <v>79</v>
      </c>
      <c r="AK14" s="23" t="s">
        <v>79</v>
      </c>
      <c r="AL14" s="23" t="s">
        <v>79</v>
      </c>
      <c r="AM14" s="23" t="s">
        <v>79</v>
      </c>
      <c r="AN14" s="23" t="s">
        <v>79</v>
      </c>
      <c r="AO14" s="23"/>
      <c r="AP14" s="23">
        <v>2.1333676301618199E-2</v>
      </c>
      <c r="AQ14" s="23">
        <v>4.4837093682711597E-2</v>
      </c>
      <c r="AR14" s="23">
        <v>1.9059554294088302E-2</v>
      </c>
      <c r="AS14" s="23"/>
      <c r="AT14" s="23">
        <v>5.4537487029595898E-2</v>
      </c>
      <c r="AU14" s="23">
        <v>6.4399140808959102E-2</v>
      </c>
      <c r="AV14" s="23">
        <v>4.2735246801397002E-2</v>
      </c>
      <c r="AW14" s="23">
        <v>2.4561085221732702E-2</v>
      </c>
      <c r="AX14" s="23">
        <v>0</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467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459</v>
      </c>
      <c r="C9" s="14">
        <v>0.15956488709421701</v>
      </c>
      <c r="D9" s="14">
        <v>0.21755047779369199</v>
      </c>
      <c r="E9" s="14">
        <v>0.101905506316678</v>
      </c>
      <c r="F9" s="14"/>
      <c r="G9" s="14">
        <v>0.21791598024535799</v>
      </c>
      <c r="H9" s="14">
        <v>0.19512093743939601</v>
      </c>
      <c r="I9" s="14">
        <v>0.137633575237501</v>
      </c>
      <c r="J9" s="14">
        <v>0.17404624612957401</v>
      </c>
      <c r="K9" s="14">
        <v>0.13069900689837699</v>
      </c>
      <c r="L9" s="14">
        <v>0.11683482976441099</v>
      </c>
      <c r="M9" s="14"/>
      <c r="N9" s="14">
        <v>0.189787681985646</v>
      </c>
      <c r="O9" s="14">
        <v>0.16951655423565001</v>
      </c>
      <c r="P9" s="14">
        <v>0.13883122770068301</v>
      </c>
      <c r="Q9" s="14">
        <v>0.136005031480253</v>
      </c>
      <c r="R9" s="14"/>
      <c r="S9" s="14">
        <v>0.22674278089541899</v>
      </c>
      <c r="T9" s="14">
        <v>0.13684882167851101</v>
      </c>
      <c r="U9" s="14">
        <v>0.124783267474132</v>
      </c>
      <c r="V9" s="14">
        <v>0.14284152709071299</v>
      </c>
      <c r="W9" s="14">
        <v>0.15504713271980999</v>
      </c>
      <c r="X9" s="14">
        <v>0.15571460742591101</v>
      </c>
      <c r="Y9" s="14">
        <v>0.12818914110586499</v>
      </c>
      <c r="Z9" s="14">
        <v>0.179048744936953</v>
      </c>
      <c r="AA9" s="14">
        <v>0.190296340719838</v>
      </c>
      <c r="AB9" s="14">
        <v>0.13218397116437</v>
      </c>
      <c r="AC9" s="14">
        <v>0.12677242289500601</v>
      </c>
      <c r="AD9" s="14">
        <v>0.19092037157308001</v>
      </c>
      <c r="AE9" s="14"/>
      <c r="AF9" s="14">
        <v>0.14786823392446299</v>
      </c>
      <c r="AG9" s="14">
        <v>0.169937736396713</v>
      </c>
      <c r="AH9" s="14">
        <v>0.16719962888076101</v>
      </c>
      <c r="AI9" s="14"/>
      <c r="AJ9" s="14" t="s">
        <v>79</v>
      </c>
      <c r="AK9" s="14" t="s">
        <v>79</v>
      </c>
      <c r="AL9" s="14" t="s">
        <v>79</v>
      </c>
      <c r="AM9" s="14" t="s">
        <v>79</v>
      </c>
      <c r="AN9" s="14" t="s">
        <v>79</v>
      </c>
      <c r="AO9" s="14"/>
      <c r="AP9" s="14">
        <v>0.20394286455440599</v>
      </c>
      <c r="AQ9" s="14">
        <v>0.16844762600056301</v>
      </c>
      <c r="AR9" s="14">
        <v>0.21870724063639099</v>
      </c>
      <c r="AS9" s="14"/>
      <c r="AT9" s="14">
        <v>9.4350733339167894E-2</v>
      </c>
      <c r="AU9" s="14">
        <v>0.13815909776312599</v>
      </c>
      <c r="AV9" s="14">
        <v>0.207012747715412</v>
      </c>
      <c r="AW9" s="14">
        <v>0.23866027189123401</v>
      </c>
      <c r="AX9" s="14">
        <v>0.36304577262485899</v>
      </c>
    </row>
    <row r="10" spans="2:50" ht="30" x14ac:dyDescent="0.25">
      <c r="B10" s="15" t="s">
        <v>460</v>
      </c>
      <c r="C10" s="14">
        <v>0.28132131226613499</v>
      </c>
      <c r="D10" s="14">
        <v>0.30217569762415902</v>
      </c>
      <c r="E10" s="14">
        <v>0.26148041288895402</v>
      </c>
      <c r="F10" s="14"/>
      <c r="G10" s="14">
        <v>0.239194234491824</v>
      </c>
      <c r="H10" s="14">
        <v>0.31009389968795598</v>
      </c>
      <c r="I10" s="14">
        <v>0.32450218556057803</v>
      </c>
      <c r="J10" s="14">
        <v>0.266784053452154</v>
      </c>
      <c r="K10" s="14">
        <v>0.27236112404093299</v>
      </c>
      <c r="L10" s="14">
        <v>0.26848988725258999</v>
      </c>
      <c r="M10" s="14"/>
      <c r="N10" s="14">
        <v>0.32637903565569698</v>
      </c>
      <c r="O10" s="14">
        <v>0.29141926842183802</v>
      </c>
      <c r="P10" s="14">
        <v>0.26595844767077897</v>
      </c>
      <c r="Q10" s="14">
        <v>0.23777833889571301</v>
      </c>
      <c r="R10" s="14"/>
      <c r="S10" s="14">
        <v>0.28687024182931697</v>
      </c>
      <c r="T10" s="14">
        <v>0.31095839214438897</v>
      </c>
      <c r="U10" s="14">
        <v>0.208290094289524</v>
      </c>
      <c r="V10" s="14">
        <v>0.27859984872992499</v>
      </c>
      <c r="W10" s="14">
        <v>0.30425602538279001</v>
      </c>
      <c r="X10" s="14">
        <v>0.26217365278341698</v>
      </c>
      <c r="Y10" s="14">
        <v>0.28760977858160103</v>
      </c>
      <c r="Z10" s="14">
        <v>0.28592716905261101</v>
      </c>
      <c r="AA10" s="14">
        <v>0.27528953013759</v>
      </c>
      <c r="AB10" s="14">
        <v>0.30516914919035198</v>
      </c>
      <c r="AC10" s="14">
        <v>0.23282980925552799</v>
      </c>
      <c r="AD10" s="14">
        <v>0.342331525742466</v>
      </c>
      <c r="AE10" s="14"/>
      <c r="AF10" s="14">
        <v>0.270550542123355</v>
      </c>
      <c r="AG10" s="14">
        <v>0.30868817288452499</v>
      </c>
      <c r="AH10" s="14">
        <v>0.26192156521225901</v>
      </c>
      <c r="AI10" s="14"/>
      <c r="AJ10" s="14" t="s">
        <v>79</v>
      </c>
      <c r="AK10" s="14" t="s">
        <v>79</v>
      </c>
      <c r="AL10" s="14" t="s">
        <v>79</v>
      </c>
      <c r="AM10" s="14" t="s">
        <v>79</v>
      </c>
      <c r="AN10" s="14" t="s">
        <v>79</v>
      </c>
      <c r="AO10" s="14"/>
      <c r="AP10" s="14">
        <v>0.31521659994821299</v>
      </c>
      <c r="AQ10" s="14">
        <v>0.29870767045051999</v>
      </c>
      <c r="AR10" s="14">
        <v>0.31285336948516101</v>
      </c>
      <c r="AS10" s="14"/>
      <c r="AT10" s="14">
        <v>0.260556684192145</v>
      </c>
      <c r="AU10" s="14">
        <v>0.27283341835848901</v>
      </c>
      <c r="AV10" s="14">
        <v>0.30111676905294299</v>
      </c>
      <c r="AW10" s="14">
        <v>0.32869926838332297</v>
      </c>
      <c r="AX10" s="14">
        <v>0.33974341903488298</v>
      </c>
    </row>
    <row r="11" spans="2:50" ht="30" x14ac:dyDescent="0.25">
      <c r="B11" s="15" t="s">
        <v>461</v>
      </c>
      <c r="C11" s="14">
        <v>0.32041831927977199</v>
      </c>
      <c r="D11" s="14">
        <v>0.27834710593686401</v>
      </c>
      <c r="E11" s="14">
        <v>0.36303110768713198</v>
      </c>
      <c r="F11" s="14"/>
      <c r="G11" s="14">
        <v>0.29111339248190699</v>
      </c>
      <c r="H11" s="14">
        <v>0.273456804801053</v>
      </c>
      <c r="I11" s="14">
        <v>0.273083327783879</v>
      </c>
      <c r="J11" s="14">
        <v>0.310219948177134</v>
      </c>
      <c r="K11" s="14">
        <v>0.36766165043427002</v>
      </c>
      <c r="L11" s="14">
        <v>0.393619599332446</v>
      </c>
      <c r="M11" s="14"/>
      <c r="N11" s="14">
        <v>0.32324288788967198</v>
      </c>
      <c r="O11" s="14">
        <v>0.32689482177169299</v>
      </c>
      <c r="P11" s="14">
        <v>0.29834439212292702</v>
      </c>
      <c r="Q11" s="14">
        <v>0.32804573684417299</v>
      </c>
      <c r="R11" s="14"/>
      <c r="S11" s="14">
        <v>0.30969526184325802</v>
      </c>
      <c r="T11" s="14">
        <v>0.30927855794319897</v>
      </c>
      <c r="U11" s="14">
        <v>0.34741381869521898</v>
      </c>
      <c r="V11" s="14">
        <v>0.32778813311129301</v>
      </c>
      <c r="W11" s="14">
        <v>0.35266260102983699</v>
      </c>
      <c r="X11" s="14">
        <v>0.33320598217714698</v>
      </c>
      <c r="Y11" s="14">
        <v>0.31373693569086503</v>
      </c>
      <c r="Z11" s="14">
        <v>0.25681863630351598</v>
      </c>
      <c r="AA11" s="14">
        <v>0.29683217777124898</v>
      </c>
      <c r="AB11" s="14">
        <v>0.34198578614614</v>
      </c>
      <c r="AC11" s="14">
        <v>0.37987518185375202</v>
      </c>
      <c r="AD11" s="14">
        <v>0.23690366378679201</v>
      </c>
      <c r="AE11" s="14"/>
      <c r="AF11" s="14">
        <v>0.31620043958701399</v>
      </c>
      <c r="AG11" s="14">
        <v>0.317494026075268</v>
      </c>
      <c r="AH11" s="14">
        <v>0.34245852487813899</v>
      </c>
      <c r="AI11" s="14"/>
      <c r="AJ11" s="14" t="s">
        <v>79</v>
      </c>
      <c r="AK11" s="14" t="s">
        <v>79</v>
      </c>
      <c r="AL11" s="14" t="s">
        <v>79</v>
      </c>
      <c r="AM11" s="14" t="s">
        <v>79</v>
      </c>
      <c r="AN11" s="14" t="s">
        <v>79</v>
      </c>
      <c r="AO11" s="14"/>
      <c r="AP11" s="14">
        <v>0.311794249670444</v>
      </c>
      <c r="AQ11" s="14">
        <v>0.31970860159300601</v>
      </c>
      <c r="AR11" s="14">
        <v>0.305507174176393</v>
      </c>
      <c r="AS11" s="14"/>
      <c r="AT11" s="14">
        <v>0.37446013703331699</v>
      </c>
      <c r="AU11" s="14">
        <v>0.33693565107720702</v>
      </c>
      <c r="AV11" s="14">
        <v>0.292257351765082</v>
      </c>
      <c r="AW11" s="14">
        <v>0.27719106442709801</v>
      </c>
      <c r="AX11" s="14">
        <v>0.13461846709717901</v>
      </c>
    </row>
    <row r="12" spans="2:50" ht="30" x14ac:dyDescent="0.25">
      <c r="B12" s="15" t="s">
        <v>462</v>
      </c>
      <c r="C12" s="14">
        <v>9.80702364092738E-2</v>
      </c>
      <c r="D12" s="14">
        <v>9.2121078805534398E-2</v>
      </c>
      <c r="E12" s="14">
        <v>0.102719374659163</v>
      </c>
      <c r="F12" s="14"/>
      <c r="G12" s="14">
        <v>0.121355105265657</v>
      </c>
      <c r="H12" s="14">
        <v>8.4627492181771402E-2</v>
      </c>
      <c r="I12" s="14">
        <v>0.103823577957354</v>
      </c>
      <c r="J12" s="14">
        <v>9.7644703861770099E-2</v>
      </c>
      <c r="K12" s="14">
        <v>9.2689548095432506E-2</v>
      </c>
      <c r="L12" s="14">
        <v>9.28783139537257E-2</v>
      </c>
      <c r="M12" s="14"/>
      <c r="N12" s="14">
        <v>8.2527170737550906E-2</v>
      </c>
      <c r="O12" s="14">
        <v>9.7456433251407404E-2</v>
      </c>
      <c r="P12" s="14">
        <v>0.101422477814768</v>
      </c>
      <c r="Q12" s="14">
        <v>0.11186382445066401</v>
      </c>
      <c r="R12" s="14"/>
      <c r="S12" s="14">
        <v>6.3405080338827594E-2</v>
      </c>
      <c r="T12" s="14">
        <v>0.105245668716342</v>
      </c>
      <c r="U12" s="14">
        <v>0.118828247682599</v>
      </c>
      <c r="V12" s="14">
        <v>0.109425915483935</v>
      </c>
      <c r="W12" s="14">
        <v>7.5176526556004306E-2</v>
      </c>
      <c r="X12" s="14">
        <v>9.4917075346882401E-2</v>
      </c>
      <c r="Y12" s="14">
        <v>0.13653006776188401</v>
      </c>
      <c r="Z12" s="14">
        <v>0.124301589587725</v>
      </c>
      <c r="AA12" s="14">
        <v>0.10630525153723699</v>
      </c>
      <c r="AB12" s="14">
        <v>8.7774638644328107E-2</v>
      </c>
      <c r="AC12" s="14">
        <v>0.106107286922769</v>
      </c>
      <c r="AD12" s="14">
        <v>5.2216016778470903E-2</v>
      </c>
      <c r="AE12" s="14"/>
      <c r="AF12" s="14">
        <v>0.115253114611892</v>
      </c>
      <c r="AG12" s="14">
        <v>8.0684223808268299E-2</v>
      </c>
      <c r="AH12" s="14">
        <v>6.74454261853632E-2</v>
      </c>
      <c r="AI12" s="14"/>
      <c r="AJ12" s="14" t="s">
        <v>79</v>
      </c>
      <c r="AK12" s="14" t="s">
        <v>79</v>
      </c>
      <c r="AL12" s="14" t="s">
        <v>79</v>
      </c>
      <c r="AM12" s="14" t="s">
        <v>79</v>
      </c>
      <c r="AN12" s="14" t="s">
        <v>79</v>
      </c>
      <c r="AO12" s="14"/>
      <c r="AP12" s="14">
        <v>8.1954689449115201E-2</v>
      </c>
      <c r="AQ12" s="14">
        <v>9.0147869491699104E-2</v>
      </c>
      <c r="AR12" s="14">
        <v>8.1923405524575499E-2</v>
      </c>
      <c r="AS12" s="14"/>
      <c r="AT12" s="14">
        <v>0.119105838719946</v>
      </c>
      <c r="AU12" s="14">
        <v>0.104011449324525</v>
      </c>
      <c r="AV12" s="14">
        <v>9.1898117055787806E-2</v>
      </c>
      <c r="AW12" s="14">
        <v>7.4732853907880495E-2</v>
      </c>
      <c r="AX12" s="14">
        <v>5.1247879835844598E-2</v>
      </c>
    </row>
    <row r="13" spans="2:50" ht="30" x14ac:dyDescent="0.25">
      <c r="B13" s="15" t="s">
        <v>463</v>
      </c>
      <c r="C13" s="14">
        <v>5.1871083555402903E-2</v>
      </c>
      <c r="D13" s="14">
        <v>4.4576392461773799E-2</v>
      </c>
      <c r="E13" s="14">
        <v>5.8534086914515199E-2</v>
      </c>
      <c r="F13" s="14"/>
      <c r="G13" s="14">
        <v>4.01986307390109E-2</v>
      </c>
      <c r="H13" s="14">
        <v>3.6324496730701802E-2</v>
      </c>
      <c r="I13" s="14">
        <v>7.1575498667853205E-2</v>
      </c>
      <c r="J13" s="14">
        <v>7.1176656419753598E-2</v>
      </c>
      <c r="K13" s="14">
        <v>4.63395848159203E-2</v>
      </c>
      <c r="L13" s="14">
        <v>4.44603535556281E-2</v>
      </c>
      <c r="M13" s="14"/>
      <c r="N13" s="14">
        <v>2.72312765571858E-2</v>
      </c>
      <c r="O13" s="14">
        <v>4.1856366582785499E-2</v>
      </c>
      <c r="P13" s="14">
        <v>7.7161436046378207E-2</v>
      </c>
      <c r="Q13" s="14">
        <v>6.7097049138043402E-2</v>
      </c>
      <c r="R13" s="14"/>
      <c r="S13" s="14">
        <v>4.16275834371065E-2</v>
      </c>
      <c r="T13" s="14">
        <v>4.6541207939134001E-2</v>
      </c>
      <c r="U13" s="14">
        <v>8.6122860569024004E-2</v>
      </c>
      <c r="V13" s="14">
        <v>4.4877738061264903E-2</v>
      </c>
      <c r="W13" s="14">
        <v>4.9943629067120798E-2</v>
      </c>
      <c r="X13" s="14">
        <v>3.2762985096673802E-2</v>
      </c>
      <c r="Y13" s="14">
        <v>8.8135935969480994E-2</v>
      </c>
      <c r="Z13" s="14">
        <v>4.7483186497940998E-2</v>
      </c>
      <c r="AA13" s="14">
        <v>5.0327963053792897E-2</v>
      </c>
      <c r="AB13" s="14">
        <v>2.2987676199752501E-2</v>
      </c>
      <c r="AC13" s="14">
        <v>4.4764808308716403E-2</v>
      </c>
      <c r="AD13" s="14">
        <v>0.12693887797098899</v>
      </c>
      <c r="AE13" s="14"/>
      <c r="AF13" s="14">
        <v>6.7348303473166504E-2</v>
      </c>
      <c r="AG13" s="14">
        <v>4.1155844219833503E-2</v>
      </c>
      <c r="AH13" s="14">
        <v>4.8447744311071503E-2</v>
      </c>
      <c r="AI13" s="14"/>
      <c r="AJ13" s="14" t="s">
        <v>79</v>
      </c>
      <c r="AK13" s="14" t="s">
        <v>79</v>
      </c>
      <c r="AL13" s="14" t="s">
        <v>79</v>
      </c>
      <c r="AM13" s="14" t="s">
        <v>79</v>
      </c>
      <c r="AN13" s="14" t="s">
        <v>79</v>
      </c>
      <c r="AO13" s="14"/>
      <c r="AP13" s="14">
        <v>3.8172103120297902E-2</v>
      </c>
      <c r="AQ13" s="14">
        <v>4.4784558456543999E-2</v>
      </c>
      <c r="AR13" s="14">
        <v>2.4869214269685198E-2</v>
      </c>
      <c r="AS13" s="14"/>
      <c r="AT13" s="14">
        <v>6.6038531589557303E-2</v>
      </c>
      <c r="AU13" s="14">
        <v>5.2603709466884099E-2</v>
      </c>
      <c r="AV13" s="14">
        <v>3.7767791453253798E-2</v>
      </c>
      <c r="AW13" s="14">
        <v>2.1168796222238301E-2</v>
      </c>
      <c r="AX13" s="14">
        <v>9.0708839874872396E-2</v>
      </c>
    </row>
    <row r="14" spans="2:50" x14ac:dyDescent="0.25">
      <c r="B14" s="15" t="s">
        <v>70</v>
      </c>
      <c r="C14" s="23">
        <v>8.8754161395198899E-2</v>
      </c>
      <c r="D14" s="23">
        <v>6.5229247377975794E-2</v>
      </c>
      <c r="E14" s="23">
        <v>0.112329511533559</v>
      </c>
      <c r="F14" s="23"/>
      <c r="G14" s="23">
        <v>9.0222656776242499E-2</v>
      </c>
      <c r="H14" s="23">
        <v>0.100376369159122</v>
      </c>
      <c r="I14" s="23">
        <v>8.9381834792833501E-2</v>
      </c>
      <c r="J14" s="23">
        <v>8.0128391959614007E-2</v>
      </c>
      <c r="K14" s="23">
        <v>9.0249085715066402E-2</v>
      </c>
      <c r="L14" s="23">
        <v>8.3717016141199099E-2</v>
      </c>
      <c r="M14" s="23"/>
      <c r="N14" s="23">
        <v>5.08319471742485E-2</v>
      </c>
      <c r="O14" s="23">
        <v>7.2856555736625805E-2</v>
      </c>
      <c r="P14" s="23">
        <v>0.118282018644465</v>
      </c>
      <c r="Q14" s="23">
        <v>0.119210019191153</v>
      </c>
      <c r="R14" s="23"/>
      <c r="S14" s="23">
        <v>7.1659051656072295E-2</v>
      </c>
      <c r="T14" s="23">
        <v>9.1127351578425095E-2</v>
      </c>
      <c r="U14" s="23">
        <v>0.1145617112895</v>
      </c>
      <c r="V14" s="23">
        <v>9.6466837522868901E-2</v>
      </c>
      <c r="W14" s="23">
        <v>6.2914085244438103E-2</v>
      </c>
      <c r="X14" s="23">
        <v>0.121225697169969</v>
      </c>
      <c r="Y14" s="23">
        <v>4.5798140890304199E-2</v>
      </c>
      <c r="Z14" s="23">
        <v>0.106420673621254</v>
      </c>
      <c r="AA14" s="23">
        <v>8.0948736780293504E-2</v>
      </c>
      <c r="AB14" s="23">
        <v>0.109898778655057</v>
      </c>
      <c r="AC14" s="23">
        <v>0.109650490764228</v>
      </c>
      <c r="AD14" s="23">
        <v>5.0689544148202502E-2</v>
      </c>
      <c r="AE14" s="23"/>
      <c r="AF14" s="23">
        <v>8.2779366280109998E-2</v>
      </c>
      <c r="AG14" s="23">
        <v>8.2039996615392505E-2</v>
      </c>
      <c r="AH14" s="23">
        <v>0.11252711053240599</v>
      </c>
      <c r="AI14" s="23"/>
      <c r="AJ14" s="23" t="s">
        <v>79</v>
      </c>
      <c r="AK14" s="23" t="s">
        <v>79</v>
      </c>
      <c r="AL14" s="23" t="s">
        <v>79</v>
      </c>
      <c r="AM14" s="23" t="s">
        <v>79</v>
      </c>
      <c r="AN14" s="23" t="s">
        <v>79</v>
      </c>
      <c r="AO14" s="23"/>
      <c r="AP14" s="23">
        <v>4.89194932575246E-2</v>
      </c>
      <c r="AQ14" s="23">
        <v>7.82036740076682E-2</v>
      </c>
      <c r="AR14" s="23">
        <v>5.6139595907794403E-2</v>
      </c>
      <c r="AS14" s="23"/>
      <c r="AT14" s="23">
        <v>8.5488075125867397E-2</v>
      </c>
      <c r="AU14" s="23">
        <v>9.5456674009768705E-2</v>
      </c>
      <c r="AV14" s="23">
        <v>6.9947222957521704E-2</v>
      </c>
      <c r="AW14" s="23">
        <v>5.9547745168226203E-2</v>
      </c>
      <c r="AX14" s="23">
        <v>2.0635621532361901E-2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468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459</v>
      </c>
      <c r="C9" s="14">
        <v>0.27050667943995998</v>
      </c>
      <c r="D9" s="14">
        <v>0.33547941778027701</v>
      </c>
      <c r="E9" s="14">
        <v>0.20690678136307</v>
      </c>
      <c r="F9" s="14"/>
      <c r="G9" s="14">
        <v>0.23409946870098</v>
      </c>
      <c r="H9" s="14">
        <v>0.226502017859427</v>
      </c>
      <c r="I9" s="14">
        <v>0.20211229608777201</v>
      </c>
      <c r="J9" s="14">
        <v>0.29811798597414502</v>
      </c>
      <c r="K9" s="14">
        <v>0.30163003398354599</v>
      </c>
      <c r="L9" s="14">
        <v>0.34320258533294901</v>
      </c>
      <c r="M9" s="14"/>
      <c r="N9" s="14">
        <v>0.326528388971351</v>
      </c>
      <c r="O9" s="14">
        <v>0.27254258574718199</v>
      </c>
      <c r="P9" s="14">
        <v>0.25798947226669999</v>
      </c>
      <c r="Q9" s="14">
        <v>0.21907539606461901</v>
      </c>
      <c r="R9" s="14"/>
      <c r="S9" s="14">
        <v>0.28851588595288602</v>
      </c>
      <c r="T9" s="14">
        <v>0.234140248929639</v>
      </c>
      <c r="U9" s="14">
        <v>0.23530793313975801</v>
      </c>
      <c r="V9" s="14">
        <v>0.28272591712554201</v>
      </c>
      <c r="W9" s="14">
        <v>0.29089918076987697</v>
      </c>
      <c r="X9" s="14">
        <v>0.26413598047683301</v>
      </c>
      <c r="Y9" s="14">
        <v>0.25263374818886503</v>
      </c>
      <c r="Z9" s="14">
        <v>0.33636507631231899</v>
      </c>
      <c r="AA9" s="14">
        <v>0.29311956778669102</v>
      </c>
      <c r="AB9" s="14">
        <v>0.27391488293488803</v>
      </c>
      <c r="AC9" s="14">
        <v>0.24905090382574599</v>
      </c>
      <c r="AD9" s="14">
        <v>0.27508784911489098</v>
      </c>
      <c r="AE9" s="14"/>
      <c r="AF9" s="14">
        <v>0.27240636421771097</v>
      </c>
      <c r="AG9" s="14">
        <v>0.30004188415807298</v>
      </c>
      <c r="AH9" s="14">
        <v>0.21567464134950601</v>
      </c>
      <c r="AI9" s="14"/>
      <c r="AJ9" s="14" t="s">
        <v>79</v>
      </c>
      <c r="AK9" s="14" t="s">
        <v>79</v>
      </c>
      <c r="AL9" s="14" t="s">
        <v>79</v>
      </c>
      <c r="AM9" s="14" t="s">
        <v>79</v>
      </c>
      <c r="AN9" s="14" t="s">
        <v>79</v>
      </c>
      <c r="AO9" s="14"/>
      <c r="AP9" s="14">
        <v>0.36455207159991898</v>
      </c>
      <c r="AQ9" s="14">
        <v>0.24292545637165999</v>
      </c>
      <c r="AR9" s="14">
        <v>0.33416732148731199</v>
      </c>
      <c r="AS9" s="14"/>
      <c r="AT9" s="14">
        <v>0.21437249179208401</v>
      </c>
      <c r="AU9" s="14">
        <v>0.23480218357448299</v>
      </c>
      <c r="AV9" s="14">
        <v>0.31579721726364601</v>
      </c>
      <c r="AW9" s="14">
        <v>0.34695581674012999</v>
      </c>
      <c r="AX9" s="14">
        <v>0.31293706770750102</v>
      </c>
    </row>
    <row r="10" spans="2:50" ht="30" x14ac:dyDescent="0.25">
      <c r="B10" s="15" t="s">
        <v>460</v>
      </c>
      <c r="C10" s="14">
        <v>0.43727759103039399</v>
      </c>
      <c r="D10" s="14">
        <v>0.393382057805929</v>
      </c>
      <c r="E10" s="14">
        <v>0.47811055044194001</v>
      </c>
      <c r="F10" s="14"/>
      <c r="G10" s="14">
        <v>0.38997732541425101</v>
      </c>
      <c r="H10" s="14">
        <v>0.44823865710369198</v>
      </c>
      <c r="I10" s="14">
        <v>0.454808608561109</v>
      </c>
      <c r="J10" s="14">
        <v>0.42774661450778401</v>
      </c>
      <c r="K10" s="14">
        <v>0.41769816986538999</v>
      </c>
      <c r="L10" s="14">
        <v>0.46639083073825299</v>
      </c>
      <c r="M10" s="14"/>
      <c r="N10" s="14">
        <v>0.47090998249890098</v>
      </c>
      <c r="O10" s="14">
        <v>0.45658108434185701</v>
      </c>
      <c r="P10" s="14">
        <v>0.40745146829711998</v>
      </c>
      <c r="Q10" s="14">
        <v>0.40447082565766801</v>
      </c>
      <c r="R10" s="14"/>
      <c r="S10" s="14">
        <v>0.41090250000585499</v>
      </c>
      <c r="T10" s="14">
        <v>0.48911934685292502</v>
      </c>
      <c r="U10" s="14">
        <v>0.39144358226000497</v>
      </c>
      <c r="V10" s="14">
        <v>0.46509052292269398</v>
      </c>
      <c r="W10" s="14">
        <v>0.40989702238574799</v>
      </c>
      <c r="X10" s="14">
        <v>0.452435631333028</v>
      </c>
      <c r="Y10" s="14">
        <v>0.47185326025719199</v>
      </c>
      <c r="Z10" s="14">
        <v>0.3414955111179</v>
      </c>
      <c r="AA10" s="14">
        <v>0.399273433608892</v>
      </c>
      <c r="AB10" s="14">
        <v>0.45803357540862</v>
      </c>
      <c r="AC10" s="14">
        <v>0.485951730725801</v>
      </c>
      <c r="AD10" s="14">
        <v>0.42477529275425502</v>
      </c>
      <c r="AE10" s="14"/>
      <c r="AF10" s="14">
        <v>0.438001947468666</v>
      </c>
      <c r="AG10" s="14">
        <v>0.442718803466221</v>
      </c>
      <c r="AH10" s="14">
        <v>0.42850777636179599</v>
      </c>
      <c r="AI10" s="14"/>
      <c r="AJ10" s="14" t="s">
        <v>79</v>
      </c>
      <c r="AK10" s="14" t="s">
        <v>79</v>
      </c>
      <c r="AL10" s="14" t="s">
        <v>79</v>
      </c>
      <c r="AM10" s="14" t="s">
        <v>79</v>
      </c>
      <c r="AN10" s="14" t="s">
        <v>79</v>
      </c>
      <c r="AO10" s="14"/>
      <c r="AP10" s="14">
        <v>0.443239338666716</v>
      </c>
      <c r="AQ10" s="14">
        <v>0.47150398547798</v>
      </c>
      <c r="AR10" s="14">
        <v>0.44095220108533301</v>
      </c>
      <c r="AS10" s="14"/>
      <c r="AT10" s="14">
        <v>0.455082864954102</v>
      </c>
      <c r="AU10" s="14">
        <v>0.45195415343034101</v>
      </c>
      <c r="AV10" s="14">
        <v>0.44407242991329199</v>
      </c>
      <c r="AW10" s="14">
        <v>0.406895937069775</v>
      </c>
      <c r="AX10" s="14">
        <v>0.54252198803733598</v>
      </c>
    </row>
    <row r="11" spans="2:50" ht="30" x14ac:dyDescent="0.25">
      <c r="B11" s="15" t="s">
        <v>461</v>
      </c>
      <c r="C11" s="14">
        <v>0.19542265506936499</v>
      </c>
      <c r="D11" s="14">
        <v>0.18026089828820799</v>
      </c>
      <c r="E11" s="14">
        <v>0.21168562667167101</v>
      </c>
      <c r="F11" s="14"/>
      <c r="G11" s="14">
        <v>0.23164258848531</v>
      </c>
      <c r="H11" s="14">
        <v>0.214926285372016</v>
      </c>
      <c r="I11" s="14">
        <v>0.22504664432500501</v>
      </c>
      <c r="J11" s="14">
        <v>0.17510636701676199</v>
      </c>
      <c r="K11" s="14">
        <v>0.21412050133661301</v>
      </c>
      <c r="L11" s="14">
        <v>0.13519764880285101</v>
      </c>
      <c r="M11" s="14"/>
      <c r="N11" s="14">
        <v>0.15239702130593799</v>
      </c>
      <c r="O11" s="14">
        <v>0.20381513480017899</v>
      </c>
      <c r="P11" s="14">
        <v>0.20112789818718399</v>
      </c>
      <c r="Q11" s="14">
        <v>0.22975280667727299</v>
      </c>
      <c r="R11" s="14"/>
      <c r="S11" s="14">
        <v>0.20149488841467</v>
      </c>
      <c r="T11" s="14">
        <v>0.187727749198458</v>
      </c>
      <c r="U11" s="14">
        <v>0.25596607075883399</v>
      </c>
      <c r="V11" s="14">
        <v>0.18924582597397199</v>
      </c>
      <c r="W11" s="14">
        <v>0.215542902781231</v>
      </c>
      <c r="X11" s="14">
        <v>0.19477092431742299</v>
      </c>
      <c r="Y11" s="14">
        <v>0.16805489224108699</v>
      </c>
      <c r="Z11" s="14">
        <v>0.178056637724365</v>
      </c>
      <c r="AA11" s="14">
        <v>0.18938383717992099</v>
      </c>
      <c r="AB11" s="14">
        <v>0.19169938401148401</v>
      </c>
      <c r="AC11" s="14">
        <v>0.171059653949344</v>
      </c>
      <c r="AD11" s="14">
        <v>0.18302470473513699</v>
      </c>
      <c r="AE11" s="14"/>
      <c r="AF11" s="14">
        <v>0.192931345743553</v>
      </c>
      <c r="AG11" s="14">
        <v>0.17344087012064299</v>
      </c>
      <c r="AH11" s="14">
        <v>0.23463601607245199</v>
      </c>
      <c r="AI11" s="14"/>
      <c r="AJ11" s="14" t="s">
        <v>79</v>
      </c>
      <c r="AK11" s="14" t="s">
        <v>79</v>
      </c>
      <c r="AL11" s="14" t="s">
        <v>79</v>
      </c>
      <c r="AM11" s="14" t="s">
        <v>79</v>
      </c>
      <c r="AN11" s="14" t="s">
        <v>79</v>
      </c>
      <c r="AO11" s="14"/>
      <c r="AP11" s="14">
        <v>0.153591938458953</v>
      </c>
      <c r="AQ11" s="14">
        <v>0.182851627388049</v>
      </c>
      <c r="AR11" s="14">
        <v>0.17608597588029001</v>
      </c>
      <c r="AS11" s="14"/>
      <c r="AT11" s="14">
        <v>0.223477935482889</v>
      </c>
      <c r="AU11" s="14">
        <v>0.20233316858511399</v>
      </c>
      <c r="AV11" s="14">
        <v>0.170092143963536</v>
      </c>
      <c r="AW11" s="14">
        <v>0.18265277179449499</v>
      </c>
      <c r="AX11" s="14">
        <v>9.1309615522657095E-2</v>
      </c>
    </row>
    <row r="12" spans="2:50" ht="30" x14ac:dyDescent="0.25">
      <c r="B12" s="15" t="s">
        <v>462</v>
      </c>
      <c r="C12" s="14">
        <v>2.3043817795472901E-2</v>
      </c>
      <c r="D12" s="14">
        <v>3.0188062502903901E-2</v>
      </c>
      <c r="E12" s="14">
        <v>1.6270831195527899E-2</v>
      </c>
      <c r="F12" s="14"/>
      <c r="G12" s="14">
        <v>4.5023526504109498E-2</v>
      </c>
      <c r="H12" s="14">
        <v>2.25460627129946E-2</v>
      </c>
      <c r="I12" s="14">
        <v>3.2812276546556503E-2</v>
      </c>
      <c r="J12" s="14">
        <v>1.7844059347915699E-2</v>
      </c>
      <c r="K12" s="14">
        <v>1.5626564928977099E-2</v>
      </c>
      <c r="L12" s="14">
        <v>1.00630433061147E-2</v>
      </c>
      <c r="M12" s="14"/>
      <c r="N12" s="14">
        <v>1.5273304243325901E-2</v>
      </c>
      <c r="O12" s="14">
        <v>2.0386941170345299E-2</v>
      </c>
      <c r="P12" s="14">
        <v>2.5893711800054099E-2</v>
      </c>
      <c r="Q12" s="14">
        <v>3.18897577720395E-2</v>
      </c>
      <c r="R12" s="14"/>
      <c r="S12" s="14">
        <v>2.9374659294268399E-2</v>
      </c>
      <c r="T12" s="14">
        <v>2.7295282066683E-2</v>
      </c>
      <c r="U12" s="14">
        <v>2.3255731457058199E-2</v>
      </c>
      <c r="V12" s="14">
        <v>1.1268970942876599E-2</v>
      </c>
      <c r="W12" s="14">
        <v>1.80323691087147E-2</v>
      </c>
      <c r="X12" s="14">
        <v>6.0536887540040803E-3</v>
      </c>
      <c r="Y12" s="14">
        <v>3.9123590199898597E-2</v>
      </c>
      <c r="Z12" s="14">
        <v>4.6109135485970801E-2</v>
      </c>
      <c r="AA12" s="14">
        <v>2.37955853322665E-2</v>
      </c>
      <c r="AB12" s="14">
        <v>5.9982702098634096E-3</v>
      </c>
      <c r="AC12" s="14">
        <v>3.6943799350727703E-2</v>
      </c>
      <c r="AD12" s="14">
        <v>2.3846499224432001E-2</v>
      </c>
      <c r="AE12" s="14"/>
      <c r="AF12" s="14">
        <v>2.6263934054915599E-2</v>
      </c>
      <c r="AG12" s="14">
        <v>1.7984509045188699E-2</v>
      </c>
      <c r="AH12" s="14">
        <v>2.0691361048209799E-2</v>
      </c>
      <c r="AI12" s="14"/>
      <c r="AJ12" s="14" t="s">
        <v>79</v>
      </c>
      <c r="AK12" s="14" t="s">
        <v>79</v>
      </c>
      <c r="AL12" s="14" t="s">
        <v>79</v>
      </c>
      <c r="AM12" s="14" t="s">
        <v>79</v>
      </c>
      <c r="AN12" s="14" t="s">
        <v>79</v>
      </c>
      <c r="AO12" s="14"/>
      <c r="AP12" s="14">
        <v>1.6846721533990201E-2</v>
      </c>
      <c r="AQ12" s="14">
        <v>2.7757888843024801E-2</v>
      </c>
      <c r="AR12" s="14">
        <v>1.80070908693763E-2</v>
      </c>
      <c r="AS12" s="14"/>
      <c r="AT12" s="14">
        <v>2.1643226218738199E-2</v>
      </c>
      <c r="AU12" s="14">
        <v>2.7548553644012201E-2</v>
      </c>
      <c r="AV12" s="14">
        <v>2.4072905030854502E-2</v>
      </c>
      <c r="AW12" s="14">
        <v>1.77614176010523E-2</v>
      </c>
      <c r="AX12" s="14">
        <v>2.3311476858258101E-2</v>
      </c>
    </row>
    <row r="13" spans="2:50" ht="30" x14ac:dyDescent="0.25">
      <c r="B13" s="15" t="s">
        <v>463</v>
      </c>
      <c r="C13" s="14">
        <v>9.1791451325916006E-3</v>
      </c>
      <c r="D13" s="14">
        <v>9.47239817569933E-3</v>
      </c>
      <c r="E13" s="14">
        <v>8.9647899667596107E-3</v>
      </c>
      <c r="F13" s="14"/>
      <c r="G13" s="14">
        <v>7.6293793812979996E-3</v>
      </c>
      <c r="H13" s="14">
        <v>1.3164122408142799E-2</v>
      </c>
      <c r="I13" s="14">
        <v>5.8736039344352503E-3</v>
      </c>
      <c r="J13" s="14">
        <v>2.4034745867040699E-2</v>
      </c>
      <c r="K13" s="14">
        <v>5.5370117686367997E-3</v>
      </c>
      <c r="L13" s="14">
        <v>0</v>
      </c>
      <c r="M13" s="14"/>
      <c r="N13" s="14">
        <v>2.0387383395439099E-3</v>
      </c>
      <c r="O13" s="14">
        <v>9.3346328528168699E-3</v>
      </c>
      <c r="P13" s="14">
        <v>1.55979194177232E-2</v>
      </c>
      <c r="Q13" s="14">
        <v>1.11638685017045E-2</v>
      </c>
      <c r="R13" s="14"/>
      <c r="S13" s="14">
        <v>1.18006238400639E-2</v>
      </c>
      <c r="T13" s="14">
        <v>3.8192299152288102E-3</v>
      </c>
      <c r="U13" s="14">
        <v>1.6389465739545899E-2</v>
      </c>
      <c r="V13" s="14">
        <v>0</v>
      </c>
      <c r="W13" s="14">
        <v>1.1083132241897701E-2</v>
      </c>
      <c r="X13" s="14">
        <v>0</v>
      </c>
      <c r="Y13" s="14">
        <v>1.7347265648380902E-2</v>
      </c>
      <c r="Z13" s="14">
        <v>0</v>
      </c>
      <c r="AA13" s="14">
        <v>8.5648563900992108E-3</v>
      </c>
      <c r="AB13" s="14">
        <v>6.1623073800814304E-3</v>
      </c>
      <c r="AC13" s="14">
        <v>0</v>
      </c>
      <c r="AD13" s="14">
        <v>6.8077414663297794E-2</v>
      </c>
      <c r="AE13" s="14"/>
      <c r="AF13" s="14">
        <v>9.6837136570466203E-3</v>
      </c>
      <c r="AG13" s="14">
        <v>9.0624641277748906E-3</v>
      </c>
      <c r="AH13" s="14">
        <v>1.47878902446427E-2</v>
      </c>
      <c r="AI13" s="14"/>
      <c r="AJ13" s="14" t="s">
        <v>79</v>
      </c>
      <c r="AK13" s="14" t="s">
        <v>79</v>
      </c>
      <c r="AL13" s="14" t="s">
        <v>79</v>
      </c>
      <c r="AM13" s="14" t="s">
        <v>79</v>
      </c>
      <c r="AN13" s="14" t="s">
        <v>79</v>
      </c>
      <c r="AO13" s="14"/>
      <c r="AP13" s="14">
        <v>0</v>
      </c>
      <c r="AQ13" s="14">
        <v>9.9718958752905307E-3</v>
      </c>
      <c r="AR13" s="14">
        <v>0</v>
      </c>
      <c r="AS13" s="14"/>
      <c r="AT13" s="14">
        <v>1.3463746268979501E-2</v>
      </c>
      <c r="AU13" s="14">
        <v>8.6142651036212499E-3</v>
      </c>
      <c r="AV13" s="14">
        <v>7.6263132368172299E-3</v>
      </c>
      <c r="AW13" s="14">
        <v>4.62286159925792E-3</v>
      </c>
      <c r="AX13" s="14">
        <v>2.9919851874247502E-2</v>
      </c>
    </row>
    <row r="14" spans="2:50" x14ac:dyDescent="0.25">
      <c r="B14" s="15" t="s">
        <v>70</v>
      </c>
      <c r="C14" s="23">
        <v>6.4570111532216604E-2</v>
      </c>
      <c r="D14" s="23">
        <v>5.1217165446983202E-2</v>
      </c>
      <c r="E14" s="23">
        <v>7.8061420361031503E-2</v>
      </c>
      <c r="F14" s="23"/>
      <c r="G14" s="23">
        <v>9.1627711514051496E-2</v>
      </c>
      <c r="H14" s="23">
        <v>7.4622854543727302E-2</v>
      </c>
      <c r="I14" s="23">
        <v>7.9346570545122994E-2</v>
      </c>
      <c r="J14" s="23">
        <v>5.71502272863516E-2</v>
      </c>
      <c r="K14" s="23">
        <v>4.5387718116836999E-2</v>
      </c>
      <c r="L14" s="23">
        <v>4.5145891819831599E-2</v>
      </c>
      <c r="M14" s="23"/>
      <c r="N14" s="23">
        <v>3.2852564640940399E-2</v>
      </c>
      <c r="O14" s="23">
        <v>3.7339621087620199E-2</v>
      </c>
      <c r="P14" s="23">
        <v>9.1939530031218505E-2</v>
      </c>
      <c r="Q14" s="23">
        <v>0.10364734532669601</v>
      </c>
      <c r="R14" s="23"/>
      <c r="S14" s="23">
        <v>5.7911442492256299E-2</v>
      </c>
      <c r="T14" s="23">
        <v>5.7898143037066203E-2</v>
      </c>
      <c r="U14" s="23">
        <v>7.7637216644798807E-2</v>
      </c>
      <c r="V14" s="23">
        <v>5.1668763034914703E-2</v>
      </c>
      <c r="W14" s="23">
        <v>5.4545392712531199E-2</v>
      </c>
      <c r="X14" s="23">
        <v>8.2603775118711795E-2</v>
      </c>
      <c r="Y14" s="23">
        <v>5.0987243464576899E-2</v>
      </c>
      <c r="Z14" s="23">
        <v>9.79736393594451E-2</v>
      </c>
      <c r="AA14" s="23">
        <v>8.5862719702130594E-2</v>
      </c>
      <c r="AB14" s="23">
        <v>6.4191580055061898E-2</v>
      </c>
      <c r="AC14" s="23">
        <v>5.6993912148381197E-2</v>
      </c>
      <c r="AD14" s="23">
        <v>2.51882395079874E-2</v>
      </c>
      <c r="AE14" s="23"/>
      <c r="AF14" s="23">
        <v>6.0712694858107402E-2</v>
      </c>
      <c r="AG14" s="23">
        <v>5.6751469082100499E-2</v>
      </c>
      <c r="AH14" s="23">
        <v>8.5702314923392905E-2</v>
      </c>
      <c r="AI14" s="23"/>
      <c r="AJ14" s="23" t="s">
        <v>79</v>
      </c>
      <c r="AK14" s="23" t="s">
        <v>79</v>
      </c>
      <c r="AL14" s="23" t="s">
        <v>79</v>
      </c>
      <c r="AM14" s="23" t="s">
        <v>79</v>
      </c>
      <c r="AN14" s="23" t="s">
        <v>79</v>
      </c>
      <c r="AO14" s="23"/>
      <c r="AP14" s="23">
        <v>2.1769929740421402E-2</v>
      </c>
      <c r="AQ14" s="23">
        <v>6.4989146043996096E-2</v>
      </c>
      <c r="AR14" s="23">
        <v>3.0787410677687699E-2</v>
      </c>
      <c r="AS14" s="23"/>
      <c r="AT14" s="23">
        <v>7.1959735283207801E-2</v>
      </c>
      <c r="AU14" s="23">
        <v>7.4747675662429097E-2</v>
      </c>
      <c r="AV14" s="23">
        <v>3.8338990591854097E-2</v>
      </c>
      <c r="AW14" s="23">
        <v>4.1111195195289697E-2</v>
      </c>
      <c r="AX14" s="23">
        <v>0</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469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459</v>
      </c>
      <c r="C9" s="14">
        <v>0.24664670347953699</v>
      </c>
      <c r="D9" s="14">
        <v>0.31570941201543401</v>
      </c>
      <c r="E9" s="14">
        <v>0.178047293098546</v>
      </c>
      <c r="F9" s="14"/>
      <c r="G9" s="14">
        <v>0.23074297808449501</v>
      </c>
      <c r="H9" s="14">
        <v>0.232152111399478</v>
      </c>
      <c r="I9" s="14">
        <v>0.23123801311706399</v>
      </c>
      <c r="J9" s="14">
        <v>0.29005899382463302</v>
      </c>
      <c r="K9" s="14">
        <v>0.26345673583090401</v>
      </c>
      <c r="L9" s="14">
        <v>0.235177449247577</v>
      </c>
      <c r="M9" s="14"/>
      <c r="N9" s="14">
        <v>0.27964115799540901</v>
      </c>
      <c r="O9" s="14">
        <v>0.26206788129792602</v>
      </c>
      <c r="P9" s="14">
        <v>0.238001367515811</v>
      </c>
      <c r="Q9" s="14">
        <v>0.20442945896081799</v>
      </c>
      <c r="R9" s="14"/>
      <c r="S9" s="14">
        <v>0.29472053795345798</v>
      </c>
      <c r="T9" s="14">
        <v>0.21762445706202499</v>
      </c>
      <c r="U9" s="14">
        <v>0.19572107460843599</v>
      </c>
      <c r="V9" s="14">
        <v>0.25806715498004801</v>
      </c>
      <c r="W9" s="14">
        <v>0.27906901606827</v>
      </c>
      <c r="X9" s="14">
        <v>0.20949368691804299</v>
      </c>
      <c r="Y9" s="14">
        <v>0.209255219960646</v>
      </c>
      <c r="Z9" s="14">
        <v>0.26057209920070001</v>
      </c>
      <c r="AA9" s="14">
        <v>0.28554770780467698</v>
      </c>
      <c r="AB9" s="14">
        <v>0.232201255687186</v>
      </c>
      <c r="AC9" s="14">
        <v>0.23716889949912301</v>
      </c>
      <c r="AD9" s="14">
        <v>0.28246209812071998</v>
      </c>
      <c r="AE9" s="14"/>
      <c r="AF9" s="14">
        <v>0.24739916398329101</v>
      </c>
      <c r="AG9" s="14">
        <v>0.26869460829266401</v>
      </c>
      <c r="AH9" s="14">
        <v>0.19125685837592299</v>
      </c>
      <c r="AI9" s="14"/>
      <c r="AJ9" s="14" t="s">
        <v>79</v>
      </c>
      <c r="AK9" s="14" t="s">
        <v>79</v>
      </c>
      <c r="AL9" s="14" t="s">
        <v>79</v>
      </c>
      <c r="AM9" s="14" t="s">
        <v>79</v>
      </c>
      <c r="AN9" s="14" t="s">
        <v>79</v>
      </c>
      <c r="AO9" s="14"/>
      <c r="AP9" s="14">
        <v>0.30506887067588101</v>
      </c>
      <c r="AQ9" s="14">
        <v>0.24264771709773</v>
      </c>
      <c r="AR9" s="14">
        <v>0.26504362970320799</v>
      </c>
      <c r="AS9" s="14"/>
      <c r="AT9" s="14">
        <v>0.195600496341132</v>
      </c>
      <c r="AU9" s="14">
        <v>0.21539667164736201</v>
      </c>
      <c r="AV9" s="14">
        <v>0.27382516054273498</v>
      </c>
      <c r="AW9" s="14">
        <v>0.348611710442436</v>
      </c>
      <c r="AX9" s="14">
        <v>0.35177443479895998</v>
      </c>
    </row>
    <row r="10" spans="2:50" ht="30" x14ac:dyDescent="0.25">
      <c r="B10" s="15" t="s">
        <v>460</v>
      </c>
      <c r="C10" s="14">
        <v>0.409657022747207</v>
      </c>
      <c r="D10" s="14">
        <v>0.39846760020686101</v>
      </c>
      <c r="E10" s="14">
        <v>0.42091902772006801</v>
      </c>
      <c r="F10" s="14"/>
      <c r="G10" s="14">
        <v>0.33639051938930897</v>
      </c>
      <c r="H10" s="14">
        <v>0.40316524963745998</v>
      </c>
      <c r="I10" s="14">
        <v>0.429089363205584</v>
      </c>
      <c r="J10" s="14">
        <v>0.37604099847178701</v>
      </c>
      <c r="K10" s="14">
        <v>0.416851331377809</v>
      </c>
      <c r="L10" s="14">
        <v>0.47050163607791801</v>
      </c>
      <c r="M10" s="14"/>
      <c r="N10" s="14">
        <v>0.428861978009348</v>
      </c>
      <c r="O10" s="14">
        <v>0.43199249556216901</v>
      </c>
      <c r="P10" s="14">
        <v>0.378514799145444</v>
      </c>
      <c r="Q10" s="14">
        <v>0.38842378774575698</v>
      </c>
      <c r="R10" s="14"/>
      <c r="S10" s="14">
        <v>0.37798261173062497</v>
      </c>
      <c r="T10" s="14">
        <v>0.43532112642795201</v>
      </c>
      <c r="U10" s="14">
        <v>0.45442083811071599</v>
      </c>
      <c r="V10" s="14">
        <v>0.397113600703765</v>
      </c>
      <c r="W10" s="14">
        <v>0.359577620670406</v>
      </c>
      <c r="X10" s="14">
        <v>0.418741409092446</v>
      </c>
      <c r="Y10" s="14">
        <v>0.44728386696411698</v>
      </c>
      <c r="Z10" s="14">
        <v>0.389305376492035</v>
      </c>
      <c r="AA10" s="14">
        <v>0.37581489795603801</v>
      </c>
      <c r="AB10" s="14">
        <v>0.40912228210171803</v>
      </c>
      <c r="AC10" s="14">
        <v>0.45457599172299101</v>
      </c>
      <c r="AD10" s="14">
        <v>0.43124032035176002</v>
      </c>
      <c r="AE10" s="14"/>
      <c r="AF10" s="14">
        <v>0.424256139499955</v>
      </c>
      <c r="AG10" s="14">
        <v>0.41588440793901799</v>
      </c>
      <c r="AH10" s="14">
        <v>0.37275144666277499</v>
      </c>
      <c r="AI10" s="14"/>
      <c r="AJ10" s="14" t="s">
        <v>79</v>
      </c>
      <c r="AK10" s="14" t="s">
        <v>79</v>
      </c>
      <c r="AL10" s="14" t="s">
        <v>79</v>
      </c>
      <c r="AM10" s="14" t="s">
        <v>79</v>
      </c>
      <c r="AN10" s="14" t="s">
        <v>79</v>
      </c>
      <c r="AO10" s="14"/>
      <c r="AP10" s="14">
        <v>0.42667781918553299</v>
      </c>
      <c r="AQ10" s="14">
        <v>0.422840863917194</v>
      </c>
      <c r="AR10" s="14">
        <v>0.439570233991739</v>
      </c>
      <c r="AS10" s="14"/>
      <c r="AT10" s="14">
        <v>0.43626338141154702</v>
      </c>
      <c r="AU10" s="14">
        <v>0.39977299249666098</v>
      </c>
      <c r="AV10" s="14">
        <v>0.42949442166427299</v>
      </c>
      <c r="AW10" s="14">
        <v>0.39727463489313503</v>
      </c>
      <c r="AX10" s="14">
        <v>0.443343812954484</v>
      </c>
    </row>
    <row r="11" spans="2:50" ht="30" x14ac:dyDescent="0.25">
      <c r="B11" s="15" t="s">
        <v>461</v>
      </c>
      <c r="C11" s="14">
        <v>0.24093093876219401</v>
      </c>
      <c r="D11" s="14">
        <v>0.20401008411113999</v>
      </c>
      <c r="E11" s="14">
        <v>0.27708761792145198</v>
      </c>
      <c r="F11" s="14"/>
      <c r="G11" s="14">
        <v>0.296274025984478</v>
      </c>
      <c r="H11" s="14">
        <v>0.24805659614428299</v>
      </c>
      <c r="I11" s="14">
        <v>0.20048671001988899</v>
      </c>
      <c r="J11" s="14">
        <v>0.23489469524824999</v>
      </c>
      <c r="K11" s="14">
        <v>0.24365711176465801</v>
      </c>
      <c r="L11" s="14">
        <v>0.23410763878308799</v>
      </c>
      <c r="M11" s="14"/>
      <c r="N11" s="14">
        <v>0.230734915910352</v>
      </c>
      <c r="O11" s="14">
        <v>0.22307347719814999</v>
      </c>
      <c r="P11" s="14">
        <v>0.247636737767989</v>
      </c>
      <c r="Q11" s="14">
        <v>0.26653697475354898</v>
      </c>
      <c r="R11" s="14"/>
      <c r="S11" s="14">
        <v>0.229974042472289</v>
      </c>
      <c r="T11" s="14">
        <v>0.267265979153816</v>
      </c>
      <c r="U11" s="14">
        <v>0.22143772316898799</v>
      </c>
      <c r="V11" s="14">
        <v>0.248264858316769</v>
      </c>
      <c r="W11" s="14">
        <v>0.26440163442704701</v>
      </c>
      <c r="X11" s="14">
        <v>0.233571711939495</v>
      </c>
      <c r="Y11" s="14">
        <v>0.26551177980900897</v>
      </c>
      <c r="Z11" s="14">
        <v>0.179580513679097</v>
      </c>
      <c r="AA11" s="14">
        <v>0.23456955486119099</v>
      </c>
      <c r="AB11" s="14">
        <v>0.26720679600019998</v>
      </c>
      <c r="AC11" s="14">
        <v>0.206311720862626</v>
      </c>
      <c r="AD11" s="14">
        <v>0.19461748548131699</v>
      </c>
      <c r="AE11" s="14"/>
      <c r="AF11" s="14">
        <v>0.22200780660921099</v>
      </c>
      <c r="AG11" s="14">
        <v>0.234658135359089</v>
      </c>
      <c r="AH11" s="14">
        <v>0.28179751283273802</v>
      </c>
      <c r="AI11" s="14"/>
      <c r="AJ11" s="14" t="s">
        <v>79</v>
      </c>
      <c r="AK11" s="14" t="s">
        <v>79</v>
      </c>
      <c r="AL11" s="14" t="s">
        <v>79</v>
      </c>
      <c r="AM11" s="14" t="s">
        <v>79</v>
      </c>
      <c r="AN11" s="14" t="s">
        <v>79</v>
      </c>
      <c r="AO11" s="14"/>
      <c r="AP11" s="14">
        <v>0.201076633505087</v>
      </c>
      <c r="AQ11" s="14">
        <v>0.245923419702366</v>
      </c>
      <c r="AR11" s="14">
        <v>0.217413906853928</v>
      </c>
      <c r="AS11" s="14"/>
      <c r="AT11" s="14">
        <v>0.26914998652711303</v>
      </c>
      <c r="AU11" s="14">
        <v>0.241016725491982</v>
      </c>
      <c r="AV11" s="14">
        <v>0.231767735649135</v>
      </c>
      <c r="AW11" s="14">
        <v>0.17882717265051301</v>
      </c>
      <c r="AX11" s="14">
        <v>0.17496190037230899</v>
      </c>
    </row>
    <row r="12" spans="2:50" ht="30" x14ac:dyDescent="0.25">
      <c r="B12" s="15" t="s">
        <v>462</v>
      </c>
      <c r="C12" s="14">
        <v>2.5222023234691599E-2</v>
      </c>
      <c r="D12" s="14">
        <v>2.35692300088725E-2</v>
      </c>
      <c r="E12" s="14">
        <v>2.7025160914670901E-2</v>
      </c>
      <c r="F12" s="14"/>
      <c r="G12" s="14">
        <v>3.54252328182912E-2</v>
      </c>
      <c r="H12" s="14">
        <v>3.5934525102765E-2</v>
      </c>
      <c r="I12" s="14">
        <v>3.34743511053383E-2</v>
      </c>
      <c r="J12" s="14">
        <v>1.89825598063872E-2</v>
      </c>
      <c r="K12" s="14">
        <v>2.4869015824714898E-2</v>
      </c>
      <c r="L12" s="14">
        <v>8.2235879348767707E-3</v>
      </c>
      <c r="M12" s="14"/>
      <c r="N12" s="14">
        <v>2.20648588329211E-2</v>
      </c>
      <c r="O12" s="14">
        <v>3.0349957564553599E-2</v>
      </c>
      <c r="P12" s="14">
        <v>2.5523475850243699E-2</v>
      </c>
      <c r="Q12" s="14">
        <v>2.3231974832798801E-2</v>
      </c>
      <c r="R12" s="14"/>
      <c r="S12" s="14">
        <v>2.9088877916748999E-2</v>
      </c>
      <c r="T12" s="14">
        <v>2.3519451571695899E-2</v>
      </c>
      <c r="U12" s="14">
        <v>3.3469697993733401E-2</v>
      </c>
      <c r="V12" s="14">
        <v>1.9169021942119099E-2</v>
      </c>
      <c r="W12" s="14">
        <v>2.6735475048461601E-2</v>
      </c>
      <c r="X12" s="14">
        <v>1.5336458397737601E-2</v>
      </c>
      <c r="Y12" s="14">
        <v>3.07249080389813E-2</v>
      </c>
      <c r="Z12" s="14">
        <v>4.1836646940092002E-2</v>
      </c>
      <c r="AA12" s="14">
        <v>1.6896806360620801E-2</v>
      </c>
      <c r="AB12" s="14">
        <v>1.9696500830634799E-2</v>
      </c>
      <c r="AC12" s="14">
        <v>3.4574817104453599E-2</v>
      </c>
      <c r="AD12" s="14">
        <v>3.1385258609655999E-2</v>
      </c>
      <c r="AE12" s="14"/>
      <c r="AF12" s="14">
        <v>2.5202967834048701E-2</v>
      </c>
      <c r="AG12" s="14">
        <v>1.9759105340349501E-2</v>
      </c>
      <c r="AH12" s="14">
        <v>4.5017622032390701E-2</v>
      </c>
      <c r="AI12" s="14"/>
      <c r="AJ12" s="14" t="s">
        <v>79</v>
      </c>
      <c r="AK12" s="14" t="s">
        <v>79</v>
      </c>
      <c r="AL12" s="14" t="s">
        <v>79</v>
      </c>
      <c r="AM12" s="14" t="s">
        <v>79</v>
      </c>
      <c r="AN12" s="14" t="s">
        <v>79</v>
      </c>
      <c r="AO12" s="14"/>
      <c r="AP12" s="14">
        <v>2.58834566854165E-2</v>
      </c>
      <c r="AQ12" s="14">
        <v>2.0948739283016202E-2</v>
      </c>
      <c r="AR12" s="14">
        <v>4.6505421449129003E-2</v>
      </c>
      <c r="AS12" s="14"/>
      <c r="AT12" s="14">
        <v>2.1826959749208098E-2</v>
      </c>
      <c r="AU12" s="14">
        <v>4.4535124503158503E-2</v>
      </c>
      <c r="AV12" s="14">
        <v>1.27544527300264E-2</v>
      </c>
      <c r="AW12" s="14">
        <v>3.4044870261391497E-2</v>
      </c>
      <c r="AX12" s="14">
        <v>0</v>
      </c>
    </row>
    <row r="13" spans="2:50" ht="30" x14ac:dyDescent="0.25">
      <c r="B13" s="15" t="s">
        <v>463</v>
      </c>
      <c r="C13" s="14">
        <v>9.4238444284200605E-3</v>
      </c>
      <c r="D13" s="14">
        <v>8.1795951038060206E-3</v>
      </c>
      <c r="E13" s="14">
        <v>1.0707329933501099E-2</v>
      </c>
      <c r="F13" s="14"/>
      <c r="G13" s="14">
        <v>1.6274482979489201E-2</v>
      </c>
      <c r="H13" s="14">
        <v>8.2131051149974196E-3</v>
      </c>
      <c r="I13" s="14">
        <v>1.38021362013163E-2</v>
      </c>
      <c r="J13" s="14">
        <v>1.7520331678256E-2</v>
      </c>
      <c r="K13" s="14">
        <v>3.04104361984335E-3</v>
      </c>
      <c r="L13" s="14">
        <v>0</v>
      </c>
      <c r="M13" s="14"/>
      <c r="N13" s="14">
        <v>0</v>
      </c>
      <c r="O13" s="14">
        <v>8.7450279732303408E-3</v>
      </c>
      <c r="P13" s="14">
        <v>1.6584237464942898E-2</v>
      </c>
      <c r="Q13" s="14">
        <v>1.4097102421288201E-2</v>
      </c>
      <c r="R13" s="14"/>
      <c r="S13" s="14">
        <v>3.11474452240598E-3</v>
      </c>
      <c r="T13" s="14">
        <v>3.8192299152288102E-3</v>
      </c>
      <c r="U13" s="14">
        <v>1.6389465739545899E-2</v>
      </c>
      <c r="V13" s="14">
        <v>1.9209728537054001E-2</v>
      </c>
      <c r="W13" s="14">
        <v>6.7948480550518E-3</v>
      </c>
      <c r="X13" s="14">
        <v>1.28388609150438E-2</v>
      </c>
      <c r="Y13" s="14">
        <v>1.2006366470914499E-2</v>
      </c>
      <c r="Z13" s="14">
        <v>1.84944947355964E-2</v>
      </c>
      <c r="AA13" s="14">
        <v>4.9608894678090697E-3</v>
      </c>
      <c r="AB13" s="14">
        <v>0</v>
      </c>
      <c r="AC13" s="14">
        <v>1.0374658662425901E-2</v>
      </c>
      <c r="AD13" s="14">
        <v>3.51065979285601E-2</v>
      </c>
      <c r="AE13" s="14"/>
      <c r="AF13" s="14">
        <v>7.1417599439872401E-3</v>
      </c>
      <c r="AG13" s="14">
        <v>9.1114160702836303E-3</v>
      </c>
      <c r="AH13" s="14">
        <v>1.6001791051273102E-2</v>
      </c>
      <c r="AI13" s="14"/>
      <c r="AJ13" s="14" t="s">
        <v>79</v>
      </c>
      <c r="AK13" s="14" t="s">
        <v>79</v>
      </c>
      <c r="AL13" s="14" t="s">
        <v>79</v>
      </c>
      <c r="AM13" s="14" t="s">
        <v>79</v>
      </c>
      <c r="AN13" s="14" t="s">
        <v>79</v>
      </c>
      <c r="AO13" s="14"/>
      <c r="AP13" s="14">
        <v>3.3543136753276101E-3</v>
      </c>
      <c r="AQ13" s="14">
        <v>8.0036192928452793E-3</v>
      </c>
      <c r="AR13" s="14">
        <v>0</v>
      </c>
      <c r="AS13" s="14"/>
      <c r="AT13" s="14">
        <v>8.8566034975471504E-3</v>
      </c>
      <c r="AU13" s="14">
        <v>1.2715140168748199E-2</v>
      </c>
      <c r="AV13" s="14">
        <v>8.0602640539322902E-3</v>
      </c>
      <c r="AW13" s="14">
        <v>5.8151768359035504E-3</v>
      </c>
      <c r="AX13" s="14">
        <v>0</v>
      </c>
    </row>
    <row r="14" spans="2:50" x14ac:dyDescent="0.25">
      <c r="B14" s="15" t="s">
        <v>70</v>
      </c>
      <c r="C14" s="23">
        <v>6.8119467347949894E-2</v>
      </c>
      <c r="D14" s="23">
        <v>5.0064078553887399E-2</v>
      </c>
      <c r="E14" s="23">
        <v>8.6213570411762794E-2</v>
      </c>
      <c r="F14" s="23"/>
      <c r="G14" s="23">
        <v>8.4892760743937395E-2</v>
      </c>
      <c r="H14" s="23">
        <v>7.2478412601016298E-2</v>
      </c>
      <c r="I14" s="23">
        <v>9.1909426350808496E-2</v>
      </c>
      <c r="J14" s="23">
        <v>6.2502420970686701E-2</v>
      </c>
      <c r="K14" s="23">
        <v>4.8124761582070699E-2</v>
      </c>
      <c r="L14" s="23">
        <v>5.19896879565412E-2</v>
      </c>
      <c r="M14" s="23"/>
      <c r="N14" s="23">
        <v>3.8697089251970303E-2</v>
      </c>
      <c r="O14" s="23">
        <v>4.3771160403971499E-2</v>
      </c>
      <c r="P14" s="23">
        <v>9.3739382255570297E-2</v>
      </c>
      <c r="Q14" s="23">
        <v>0.10328070128578901</v>
      </c>
      <c r="R14" s="23"/>
      <c r="S14" s="23">
        <v>6.5119185404473201E-2</v>
      </c>
      <c r="T14" s="23">
        <v>5.2449755869283299E-2</v>
      </c>
      <c r="U14" s="23">
        <v>7.8561200378580401E-2</v>
      </c>
      <c r="V14" s="23">
        <v>5.8175635520244399E-2</v>
      </c>
      <c r="W14" s="23">
        <v>6.3421405730763103E-2</v>
      </c>
      <c r="X14" s="23">
        <v>0.110017872737235</v>
      </c>
      <c r="Y14" s="23">
        <v>3.5217858756333098E-2</v>
      </c>
      <c r="Z14" s="23">
        <v>0.110210868952479</v>
      </c>
      <c r="AA14" s="23">
        <v>8.2210143549664397E-2</v>
      </c>
      <c r="AB14" s="23">
        <v>7.1773165380260906E-2</v>
      </c>
      <c r="AC14" s="23">
        <v>5.6993912148381197E-2</v>
      </c>
      <c r="AD14" s="23">
        <v>2.51882395079874E-2</v>
      </c>
      <c r="AE14" s="23"/>
      <c r="AF14" s="23">
        <v>7.3992162129508002E-2</v>
      </c>
      <c r="AG14" s="23">
        <v>5.18923269985965E-2</v>
      </c>
      <c r="AH14" s="23">
        <v>9.3174769044900393E-2</v>
      </c>
      <c r="AI14" s="23"/>
      <c r="AJ14" s="23" t="s">
        <v>79</v>
      </c>
      <c r="AK14" s="23" t="s">
        <v>79</v>
      </c>
      <c r="AL14" s="23" t="s">
        <v>79</v>
      </c>
      <c r="AM14" s="23" t="s">
        <v>79</v>
      </c>
      <c r="AN14" s="23" t="s">
        <v>79</v>
      </c>
      <c r="AO14" s="23"/>
      <c r="AP14" s="23">
        <v>3.7938906272754397E-2</v>
      </c>
      <c r="AQ14" s="23">
        <v>5.9635640706848299E-2</v>
      </c>
      <c r="AR14" s="23">
        <v>3.1466808001996298E-2</v>
      </c>
      <c r="AS14" s="23"/>
      <c r="AT14" s="23">
        <v>6.8302572473452505E-2</v>
      </c>
      <c r="AU14" s="23">
        <v>8.6563345692087901E-2</v>
      </c>
      <c r="AV14" s="23">
        <v>4.4097965359899002E-2</v>
      </c>
      <c r="AW14" s="23">
        <v>3.5426434916620599E-2</v>
      </c>
      <c r="AX14" s="23">
        <v>2.9919851874247502E-2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L17"/>
  <sheetViews>
    <sheetView showGridLines="0" topLeftCell="A8" workbookViewId="0">
      <pane xSplit="2" topLeftCell="C1" activePane="topRight" state="frozen"/>
      <selection pane="topRight"/>
    </sheetView>
  </sheetViews>
  <sheetFormatPr defaultColWidth="10.85546875" defaultRowHeight="15" x14ac:dyDescent="0.25"/>
  <cols>
    <col min="2" max="2" width="25.7109375" customWidth="1"/>
    <col min="3" max="12" width="20.7109375" customWidth="1"/>
  </cols>
  <sheetData>
    <row r="2" spans="2:12" ht="39.950000000000003" customHeight="1" x14ac:dyDescent="0.25">
      <c r="D2" s="34" t="s">
        <v>482</v>
      </c>
      <c r="E2" s="30"/>
      <c r="F2" s="30"/>
      <c r="G2" s="30"/>
      <c r="H2" s="30"/>
      <c r="I2" s="30"/>
      <c r="J2" s="30"/>
      <c r="K2" s="30"/>
      <c r="L2" s="30"/>
    </row>
    <row r="6" spans="2:12" ht="50.1" customHeight="1" x14ac:dyDescent="0.25">
      <c r="B6" s="17" t="s">
        <v>14</v>
      </c>
      <c r="C6" s="17" t="s">
        <v>470</v>
      </c>
      <c r="D6" s="17" t="s">
        <v>471</v>
      </c>
      <c r="E6" s="17" t="s">
        <v>472</v>
      </c>
      <c r="F6" s="17" t="s">
        <v>473</v>
      </c>
      <c r="G6" s="17" t="s">
        <v>474</v>
      </c>
      <c r="H6" s="17" t="s">
        <v>475</v>
      </c>
      <c r="I6" s="17" t="s">
        <v>476</v>
      </c>
      <c r="J6" s="17" t="s">
        <v>477</v>
      </c>
      <c r="K6" s="17" t="s">
        <v>478</v>
      </c>
    </row>
    <row r="7" spans="2:12" x14ac:dyDescent="0.25">
      <c r="B7" s="15" t="s">
        <v>479</v>
      </c>
      <c r="C7" s="14">
        <v>0.21037371327200499</v>
      </c>
      <c r="D7" s="14">
        <v>0.24676366428150701</v>
      </c>
      <c r="E7" s="14">
        <v>0.19568779320864199</v>
      </c>
      <c r="F7" s="14">
        <v>0.27828560477189601</v>
      </c>
      <c r="G7" s="14">
        <v>0.23574088345750199</v>
      </c>
      <c r="H7" s="14">
        <v>0.282631654394842</v>
      </c>
      <c r="I7" s="14">
        <v>0.23858671971749101</v>
      </c>
      <c r="J7" s="14">
        <v>0.14838590242069299</v>
      </c>
      <c r="K7" s="14">
        <v>0.15620384512341601</v>
      </c>
    </row>
    <row r="8" spans="2:12" x14ac:dyDescent="0.25">
      <c r="B8" s="15" t="s">
        <v>480</v>
      </c>
      <c r="C8" s="14">
        <v>0.31832901860734902</v>
      </c>
      <c r="D8" s="14">
        <v>0.27663178144015299</v>
      </c>
      <c r="E8" s="14">
        <v>0.22624459089350701</v>
      </c>
      <c r="F8" s="14">
        <v>0.320289179957915</v>
      </c>
      <c r="G8" s="14">
        <v>0.32870976734798202</v>
      </c>
      <c r="H8" s="14">
        <v>0.288844334038793</v>
      </c>
      <c r="I8" s="14">
        <v>0.32805341901517698</v>
      </c>
      <c r="J8" s="14">
        <v>0.43677585514600198</v>
      </c>
      <c r="K8" s="14">
        <v>0.41935753038785101</v>
      </c>
    </row>
    <row r="9" spans="2:12" ht="30" x14ac:dyDescent="0.25">
      <c r="B9" s="15" t="s">
        <v>481</v>
      </c>
      <c r="C9" s="14">
        <v>0.31290794074190498</v>
      </c>
      <c r="D9" s="14">
        <v>0.29610213739748098</v>
      </c>
      <c r="E9" s="14">
        <v>0.35879025482280902</v>
      </c>
      <c r="F9" s="14">
        <v>0.26714294408802303</v>
      </c>
      <c r="G9" s="14">
        <v>0.290685168878204</v>
      </c>
      <c r="H9" s="14">
        <v>0.26240449217905198</v>
      </c>
      <c r="I9" s="14">
        <v>0.25980488428684201</v>
      </c>
      <c r="J9" s="14">
        <v>0.26642552168936501</v>
      </c>
      <c r="K9" s="14">
        <v>0.282770898131674</v>
      </c>
    </row>
    <row r="10" spans="2:12" x14ac:dyDescent="0.25">
      <c r="B10" s="15" t="s">
        <v>70</v>
      </c>
      <c r="C10" s="14">
        <v>0.15838932737874201</v>
      </c>
      <c r="D10" s="14">
        <v>0.180502416880859</v>
      </c>
      <c r="E10" s="14">
        <v>0.219277361075042</v>
      </c>
      <c r="F10" s="14">
        <v>0.13428227118216701</v>
      </c>
      <c r="G10" s="14">
        <v>0.14486418031631201</v>
      </c>
      <c r="H10" s="14">
        <v>0.16611951938731301</v>
      </c>
      <c r="I10" s="14">
        <v>0.17355497698048999</v>
      </c>
      <c r="J10" s="14">
        <v>0.14841272074393899</v>
      </c>
      <c r="K10" s="14">
        <v>0.14166772635705799</v>
      </c>
    </row>
    <row r="11" spans="2:12" x14ac:dyDescent="0.25">
      <c r="B11" s="16"/>
      <c r="C11" s="16"/>
      <c r="D11" s="16"/>
      <c r="E11" s="16"/>
      <c r="F11" s="16"/>
      <c r="G11" s="16"/>
      <c r="H11" s="16"/>
      <c r="I11" s="16"/>
      <c r="J11" s="16"/>
      <c r="K11" s="16"/>
    </row>
    <row r="12" spans="2:12" x14ac:dyDescent="0.25">
      <c r="B12" t="s">
        <v>75</v>
      </c>
    </row>
    <row r="13" spans="2:12" x14ac:dyDescent="0.25">
      <c r="B13" t="s">
        <v>76</v>
      </c>
    </row>
    <row r="17" spans="2:2" x14ac:dyDescent="0.25">
      <c r="B17"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X16"/>
  <sheetViews>
    <sheetView showGridLines="0" topLeftCell="A6" workbookViewId="0">
      <pane xSplit="2" topLeftCell="C1" activePane="topRight" state="frozen"/>
      <selection pane="topRight" activeCell="B12" sqref="B12"/>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118</v>
      </c>
      <c r="C9" s="14">
        <v>0.75050033332027499</v>
      </c>
      <c r="D9" s="14">
        <v>0.83220614075658805</v>
      </c>
      <c r="E9" s="14">
        <v>0.66532465445587496</v>
      </c>
      <c r="F9" s="14"/>
      <c r="G9" s="14">
        <v>0.71156214968663001</v>
      </c>
      <c r="H9" s="14">
        <v>0.74177575672229601</v>
      </c>
      <c r="I9" s="14">
        <v>0.70935334767013303</v>
      </c>
      <c r="J9" s="14">
        <v>0.74301824366621105</v>
      </c>
      <c r="K9" s="14">
        <v>0.81930484627609601</v>
      </c>
      <c r="L9" s="14">
        <v>0.77980222199771598</v>
      </c>
      <c r="M9" s="14"/>
      <c r="N9" s="14">
        <v>0.86427081307183795</v>
      </c>
      <c r="O9" s="14">
        <v>0.79791190408369805</v>
      </c>
      <c r="P9" s="14">
        <v>0.69514788287362805</v>
      </c>
      <c r="Q9" s="14">
        <v>0.61869173548157497</v>
      </c>
      <c r="R9" s="14"/>
      <c r="S9" s="14">
        <v>0.76775669366996802</v>
      </c>
      <c r="T9" s="14">
        <v>0.73801945404236502</v>
      </c>
      <c r="U9" s="14">
        <v>0.68748644480500898</v>
      </c>
      <c r="V9" s="14">
        <v>0.81197905146170002</v>
      </c>
      <c r="W9" s="14">
        <v>0.68652524027114104</v>
      </c>
      <c r="X9" s="14">
        <v>0.74469452227964905</v>
      </c>
      <c r="Y9" s="14">
        <v>0.75188219165668002</v>
      </c>
      <c r="Z9" s="14">
        <v>0.64452076652728296</v>
      </c>
      <c r="AA9" s="14">
        <v>0.71160629004862397</v>
      </c>
      <c r="AB9" s="14">
        <v>0.80895660984405504</v>
      </c>
      <c r="AC9" s="14">
        <v>0.77450432796597601</v>
      </c>
      <c r="AD9" s="14">
        <v>0.86108131147989597</v>
      </c>
      <c r="AE9" s="14"/>
      <c r="AF9" s="14">
        <v>0.71354660530257197</v>
      </c>
      <c r="AG9" s="14">
        <v>0.81395103385202705</v>
      </c>
      <c r="AH9" s="14">
        <v>0.72118199839844299</v>
      </c>
      <c r="AI9" s="14"/>
      <c r="AJ9" s="14" t="s">
        <v>79</v>
      </c>
      <c r="AK9" s="14" t="s">
        <v>79</v>
      </c>
      <c r="AL9" s="14" t="s">
        <v>79</v>
      </c>
      <c r="AM9" s="14" t="s">
        <v>79</v>
      </c>
      <c r="AN9" s="14" t="s">
        <v>79</v>
      </c>
      <c r="AO9" s="14"/>
      <c r="AP9" s="14">
        <v>0.79437098290638297</v>
      </c>
      <c r="AQ9" s="14">
        <v>0.719351971082135</v>
      </c>
      <c r="AR9" s="14">
        <v>0.82935863063931603</v>
      </c>
      <c r="AS9" s="14"/>
      <c r="AT9" s="14">
        <v>0.62064392045198402</v>
      </c>
      <c r="AU9" s="14">
        <v>0.741441458072572</v>
      </c>
      <c r="AV9" s="14">
        <v>0.82105815185106101</v>
      </c>
      <c r="AW9" s="14">
        <v>0.89021887018868995</v>
      </c>
      <c r="AX9" s="14">
        <v>0.87331824000412595</v>
      </c>
    </row>
    <row r="10" spans="2:50" x14ac:dyDescent="0.25">
      <c r="B10" s="15" t="s">
        <v>119</v>
      </c>
      <c r="C10" s="14">
        <v>0.19096261580290899</v>
      </c>
      <c r="D10" s="14">
        <v>0.12809773616787001</v>
      </c>
      <c r="E10" s="14">
        <v>0.25648872291368402</v>
      </c>
      <c r="F10" s="14"/>
      <c r="G10" s="14">
        <v>0.22940422382106099</v>
      </c>
      <c r="H10" s="14">
        <v>0.18572080293645299</v>
      </c>
      <c r="I10" s="14">
        <v>0.240465225088655</v>
      </c>
      <c r="J10" s="14">
        <v>0.18621553869774299</v>
      </c>
      <c r="K10" s="14">
        <v>0.13586099370867899</v>
      </c>
      <c r="L10" s="14">
        <v>0.16699741483292599</v>
      </c>
      <c r="M10" s="14"/>
      <c r="N10" s="14">
        <v>9.8833494411363701E-2</v>
      </c>
      <c r="O10" s="14">
        <v>0.16540581706542201</v>
      </c>
      <c r="P10" s="14">
        <v>0.216615475339236</v>
      </c>
      <c r="Q10" s="14">
        <v>0.30139425389798002</v>
      </c>
      <c r="R10" s="14"/>
      <c r="S10" s="14">
        <v>0.17509012147372399</v>
      </c>
      <c r="T10" s="14">
        <v>0.16990126964885299</v>
      </c>
      <c r="U10" s="14">
        <v>0.219246399910179</v>
      </c>
      <c r="V10" s="14">
        <v>0.13500714663347499</v>
      </c>
      <c r="W10" s="14">
        <v>0.26286351298501798</v>
      </c>
      <c r="X10" s="14">
        <v>0.16794050955742201</v>
      </c>
      <c r="Y10" s="14">
        <v>0.226040106503302</v>
      </c>
      <c r="Z10" s="14">
        <v>0.30931828737179001</v>
      </c>
      <c r="AA10" s="14">
        <v>0.23956105408766801</v>
      </c>
      <c r="AB10" s="14">
        <v>0.15602832772733799</v>
      </c>
      <c r="AC10" s="14">
        <v>0.16269456327676399</v>
      </c>
      <c r="AD10" s="14">
        <v>0.138918688520104</v>
      </c>
      <c r="AE10" s="14"/>
      <c r="AF10" s="14">
        <v>0.22752102855660999</v>
      </c>
      <c r="AG10" s="14">
        <v>0.13847123019413601</v>
      </c>
      <c r="AH10" s="14">
        <v>0.20878399210316601</v>
      </c>
      <c r="AI10" s="14"/>
      <c r="AJ10" s="14" t="s">
        <v>79</v>
      </c>
      <c r="AK10" s="14" t="s">
        <v>79</v>
      </c>
      <c r="AL10" s="14" t="s">
        <v>79</v>
      </c>
      <c r="AM10" s="14" t="s">
        <v>79</v>
      </c>
      <c r="AN10" s="14" t="s">
        <v>79</v>
      </c>
      <c r="AO10" s="14"/>
      <c r="AP10" s="14">
        <v>0.15281310435729101</v>
      </c>
      <c r="AQ10" s="14">
        <v>0.21453451676384599</v>
      </c>
      <c r="AR10" s="14">
        <v>0.14671329620724999</v>
      </c>
      <c r="AS10" s="14"/>
      <c r="AT10" s="14">
        <v>0.28647107999933102</v>
      </c>
      <c r="AU10" s="14">
        <v>0.20259845604579399</v>
      </c>
      <c r="AV10" s="14">
        <v>0.13071330544871801</v>
      </c>
      <c r="AW10" s="14">
        <v>7.4642846387729403E-2</v>
      </c>
      <c r="AX10" s="14">
        <v>6.5421564633499199E-2</v>
      </c>
    </row>
    <row r="11" spans="2:50" x14ac:dyDescent="0.25">
      <c r="B11" s="15" t="s">
        <v>70</v>
      </c>
      <c r="C11" s="23">
        <v>5.8537050876816203E-2</v>
      </c>
      <c r="D11" s="23">
        <v>3.9696123075541899E-2</v>
      </c>
      <c r="E11" s="23">
        <v>7.8186622630440503E-2</v>
      </c>
      <c r="F11" s="23"/>
      <c r="G11" s="23">
        <v>5.9033626492308901E-2</v>
      </c>
      <c r="H11" s="23">
        <v>7.2503440341251002E-2</v>
      </c>
      <c r="I11" s="23">
        <v>5.0181427241211399E-2</v>
      </c>
      <c r="J11" s="23">
        <v>7.0766217636046194E-2</v>
      </c>
      <c r="K11" s="23">
        <v>4.4834160015224701E-2</v>
      </c>
      <c r="L11" s="23">
        <v>5.3200363169358798E-2</v>
      </c>
      <c r="M11" s="23"/>
      <c r="N11" s="23">
        <v>3.6895692516798299E-2</v>
      </c>
      <c r="O11" s="23">
        <v>3.6682278850880302E-2</v>
      </c>
      <c r="P11" s="23">
        <v>8.8236641787135806E-2</v>
      </c>
      <c r="Q11" s="23">
        <v>7.9914010620444897E-2</v>
      </c>
      <c r="R11" s="23"/>
      <c r="S11" s="23">
        <v>5.7153184856308201E-2</v>
      </c>
      <c r="T11" s="23">
        <v>9.2079276308782196E-2</v>
      </c>
      <c r="U11" s="23">
        <v>9.3267155284811706E-2</v>
      </c>
      <c r="V11" s="23">
        <v>5.3013801904824402E-2</v>
      </c>
      <c r="W11" s="23">
        <v>5.06112467438408E-2</v>
      </c>
      <c r="X11" s="23">
        <v>8.7364968162928602E-2</v>
      </c>
      <c r="Y11" s="23">
        <v>2.2077701840017699E-2</v>
      </c>
      <c r="Z11" s="23">
        <v>4.61609461009274E-2</v>
      </c>
      <c r="AA11" s="23">
        <v>4.88326558637086E-2</v>
      </c>
      <c r="AB11" s="23">
        <v>3.50150624286076E-2</v>
      </c>
      <c r="AC11" s="23">
        <v>6.2801108757260499E-2</v>
      </c>
      <c r="AD11" s="23">
        <v>0</v>
      </c>
      <c r="AE11" s="23"/>
      <c r="AF11" s="23">
        <v>5.89323661408181E-2</v>
      </c>
      <c r="AG11" s="23">
        <v>4.7577735953836901E-2</v>
      </c>
      <c r="AH11" s="23">
        <v>7.00340094983911E-2</v>
      </c>
      <c r="AI11" s="23"/>
      <c r="AJ11" s="23" t="s">
        <v>79</v>
      </c>
      <c r="AK11" s="23" t="s">
        <v>79</v>
      </c>
      <c r="AL11" s="23" t="s">
        <v>79</v>
      </c>
      <c r="AM11" s="23" t="s">
        <v>79</v>
      </c>
      <c r="AN11" s="23" t="s">
        <v>79</v>
      </c>
      <c r="AO11" s="23"/>
      <c r="AP11" s="23">
        <v>5.2815912736325701E-2</v>
      </c>
      <c r="AQ11" s="23">
        <v>6.6113512154019005E-2</v>
      </c>
      <c r="AR11" s="23">
        <v>2.3928073153434301E-2</v>
      </c>
      <c r="AS11" s="23"/>
      <c r="AT11" s="23">
        <v>9.2884999548685093E-2</v>
      </c>
      <c r="AU11" s="23">
        <v>5.5960085881634002E-2</v>
      </c>
      <c r="AV11" s="23">
        <v>4.8228542700221103E-2</v>
      </c>
      <c r="AW11" s="23">
        <v>3.5138283423580399E-2</v>
      </c>
      <c r="AX11" s="23">
        <v>6.1260195362374398E-2</v>
      </c>
    </row>
    <row r="12" spans="2:50" x14ac:dyDescent="0.25">
      <c r="B12" s="27" t="s">
        <v>538</v>
      </c>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483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0.21037371327200499</v>
      </c>
      <c r="D9" s="14">
        <v>0.23833012027862999</v>
      </c>
      <c r="E9" s="14">
        <v>0.18405992170969299</v>
      </c>
      <c r="F9" s="14"/>
      <c r="G9" s="14">
        <v>0.16468881481220901</v>
      </c>
      <c r="H9" s="14">
        <v>0.163198699338022</v>
      </c>
      <c r="I9" s="14">
        <v>0.161538898799444</v>
      </c>
      <c r="J9" s="14">
        <v>0.161817702393558</v>
      </c>
      <c r="K9" s="14">
        <v>0.24159748278089499</v>
      </c>
      <c r="L9" s="14">
        <v>0.33773211237471801</v>
      </c>
      <c r="M9" s="14"/>
      <c r="N9" s="14">
        <v>0.25897117462986902</v>
      </c>
      <c r="O9" s="14">
        <v>0.22524290851068099</v>
      </c>
      <c r="P9" s="14">
        <v>0.18556838506190701</v>
      </c>
      <c r="Q9" s="14">
        <v>0.16396673934936901</v>
      </c>
      <c r="R9" s="14"/>
      <c r="S9" s="14">
        <v>0.22089319912683</v>
      </c>
      <c r="T9" s="14">
        <v>0.27506452054029401</v>
      </c>
      <c r="U9" s="14">
        <v>0.25023107609585599</v>
      </c>
      <c r="V9" s="14">
        <v>0.21399114251498999</v>
      </c>
      <c r="W9" s="14">
        <v>0.275088772765606</v>
      </c>
      <c r="X9" s="14">
        <v>0.126417004126849</v>
      </c>
      <c r="Y9" s="14">
        <v>0.222229709237874</v>
      </c>
      <c r="Z9" s="14">
        <v>0.128111252500692</v>
      </c>
      <c r="AA9" s="14">
        <v>0.15043967227899999</v>
      </c>
      <c r="AB9" s="14">
        <v>0.159458744454855</v>
      </c>
      <c r="AC9" s="14">
        <v>0.21228458665991501</v>
      </c>
      <c r="AD9" s="14">
        <v>0.312577954894808</v>
      </c>
      <c r="AE9" s="14"/>
      <c r="AF9" s="14">
        <v>0.299236801641799</v>
      </c>
      <c r="AG9" s="14">
        <v>0.17440360414345699</v>
      </c>
      <c r="AH9" s="14">
        <v>0.12833808707898001</v>
      </c>
      <c r="AI9" s="14"/>
      <c r="AJ9" s="14" t="s">
        <v>79</v>
      </c>
      <c r="AK9" s="14" t="s">
        <v>79</v>
      </c>
      <c r="AL9" s="14" t="s">
        <v>79</v>
      </c>
      <c r="AM9" s="14" t="s">
        <v>79</v>
      </c>
      <c r="AN9" s="14" t="s">
        <v>79</v>
      </c>
      <c r="AO9" s="14"/>
      <c r="AP9" s="14">
        <v>0.65011057016380203</v>
      </c>
      <c r="AQ9" s="14">
        <v>3.67255012089499E-2</v>
      </c>
      <c r="AR9" s="14">
        <v>0.15725235526661399</v>
      </c>
      <c r="AS9" s="14"/>
      <c r="AT9" s="14">
        <v>0.219289381366333</v>
      </c>
      <c r="AU9" s="14">
        <v>0.173786772104564</v>
      </c>
      <c r="AV9" s="14">
        <v>0.22701190783341499</v>
      </c>
      <c r="AW9" s="14">
        <v>0.21723373507560501</v>
      </c>
      <c r="AX9" s="14">
        <v>0.22456618933949801</v>
      </c>
    </row>
    <row r="10" spans="2:50" x14ac:dyDescent="0.25">
      <c r="B10" s="15" t="s">
        <v>480</v>
      </c>
      <c r="C10" s="14">
        <v>0.31832901860734902</v>
      </c>
      <c r="D10" s="14">
        <v>0.33550061919658603</v>
      </c>
      <c r="E10" s="14">
        <v>0.29709044401046097</v>
      </c>
      <c r="F10" s="14"/>
      <c r="G10" s="14">
        <v>0.48604149799916402</v>
      </c>
      <c r="H10" s="14">
        <v>0.41361045129083701</v>
      </c>
      <c r="I10" s="14">
        <v>0.32009255635529499</v>
      </c>
      <c r="J10" s="14">
        <v>0.32553088656738299</v>
      </c>
      <c r="K10" s="14">
        <v>0.25697098582971001</v>
      </c>
      <c r="L10" s="14">
        <v>0.16207667224758099</v>
      </c>
      <c r="M10" s="14"/>
      <c r="N10" s="14">
        <v>0.31318878781807902</v>
      </c>
      <c r="O10" s="14">
        <v>0.33732407149038901</v>
      </c>
      <c r="P10" s="14">
        <v>0.290386870737463</v>
      </c>
      <c r="Q10" s="14">
        <v>0.32948503076353203</v>
      </c>
      <c r="R10" s="14"/>
      <c r="S10" s="14">
        <v>0.39197692282591701</v>
      </c>
      <c r="T10" s="14">
        <v>0.27064820970272702</v>
      </c>
      <c r="U10" s="14">
        <v>0.233334995642653</v>
      </c>
      <c r="V10" s="14">
        <v>0.28243966123160902</v>
      </c>
      <c r="W10" s="14">
        <v>0.25772519916534298</v>
      </c>
      <c r="X10" s="14">
        <v>0.41876096920081401</v>
      </c>
      <c r="Y10" s="14">
        <v>0.282314927610815</v>
      </c>
      <c r="Z10" s="14">
        <v>0.31697039996888399</v>
      </c>
      <c r="AA10" s="14">
        <v>0.40938698789514599</v>
      </c>
      <c r="AB10" s="14">
        <v>0.30606029980817401</v>
      </c>
      <c r="AC10" s="14">
        <v>0.278036202124673</v>
      </c>
      <c r="AD10" s="14">
        <v>0.22369144733482799</v>
      </c>
      <c r="AE10" s="14"/>
      <c r="AF10" s="14">
        <v>0.19731890361582999</v>
      </c>
      <c r="AG10" s="14">
        <v>0.40568527993536202</v>
      </c>
      <c r="AH10" s="14">
        <v>0.29073303147516899</v>
      </c>
      <c r="AI10" s="14"/>
      <c r="AJ10" s="14" t="s">
        <v>79</v>
      </c>
      <c r="AK10" s="14" t="s">
        <v>79</v>
      </c>
      <c r="AL10" s="14" t="s">
        <v>79</v>
      </c>
      <c r="AM10" s="14" t="s">
        <v>79</v>
      </c>
      <c r="AN10" s="14" t="s">
        <v>79</v>
      </c>
      <c r="AO10" s="14"/>
      <c r="AP10" s="14">
        <v>4.4029829510962598E-2</v>
      </c>
      <c r="AQ10" s="14">
        <v>0.68207650748390802</v>
      </c>
      <c r="AR10" s="14">
        <v>0.29909329760577902</v>
      </c>
      <c r="AS10" s="14"/>
      <c r="AT10" s="14">
        <v>0.27665691296389799</v>
      </c>
      <c r="AU10" s="14">
        <v>0.331675505460579</v>
      </c>
      <c r="AV10" s="14">
        <v>0.36047361182830301</v>
      </c>
      <c r="AW10" s="14">
        <v>0.37042444219472698</v>
      </c>
      <c r="AX10" s="14">
        <v>0.361810524392086</v>
      </c>
    </row>
    <row r="11" spans="2:50" ht="30" x14ac:dyDescent="0.25">
      <c r="B11" s="15" t="s">
        <v>481</v>
      </c>
      <c r="C11" s="14">
        <v>0.31290794074190498</v>
      </c>
      <c r="D11" s="14">
        <v>0.31470085324608199</v>
      </c>
      <c r="E11" s="14">
        <v>0.31358285669367297</v>
      </c>
      <c r="F11" s="14"/>
      <c r="G11" s="14">
        <v>0.19641022274634201</v>
      </c>
      <c r="H11" s="14">
        <v>0.25902649854738202</v>
      </c>
      <c r="I11" s="14">
        <v>0.31864660185927102</v>
      </c>
      <c r="J11" s="14">
        <v>0.37904552378643303</v>
      </c>
      <c r="K11" s="14">
        <v>0.35961092458883098</v>
      </c>
      <c r="L11" s="14">
        <v>0.34521161202398698</v>
      </c>
      <c r="M11" s="14"/>
      <c r="N11" s="14">
        <v>0.28183375584934001</v>
      </c>
      <c r="O11" s="14">
        <v>0.30968408036248402</v>
      </c>
      <c r="P11" s="14">
        <v>0.35103914630146998</v>
      </c>
      <c r="Q11" s="14">
        <v>0.31876255371373102</v>
      </c>
      <c r="R11" s="14"/>
      <c r="S11" s="14">
        <v>0.24470036143306301</v>
      </c>
      <c r="T11" s="14">
        <v>0.27628437983341803</v>
      </c>
      <c r="U11" s="14">
        <v>0.34133805185712102</v>
      </c>
      <c r="V11" s="14">
        <v>0.329390048308631</v>
      </c>
      <c r="W11" s="14">
        <v>0.28314407772154798</v>
      </c>
      <c r="X11" s="14">
        <v>0.30456749079281598</v>
      </c>
      <c r="Y11" s="14">
        <v>0.34051142089104802</v>
      </c>
      <c r="Z11" s="14">
        <v>0.42643336704206097</v>
      </c>
      <c r="AA11" s="14">
        <v>0.2816679176031</v>
      </c>
      <c r="AB11" s="14">
        <v>0.39400380326082701</v>
      </c>
      <c r="AC11" s="14">
        <v>0.37426977900845099</v>
      </c>
      <c r="AD11" s="14">
        <v>0.30180464952612202</v>
      </c>
      <c r="AE11" s="14"/>
      <c r="AF11" s="14">
        <v>0.35689838098415999</v>
      </c>
      <c r="AG11" s="14">
        <v>0.28620212235408399</v>
      </c>
      <c r="AH11" s="14">
        <v>0.33538899508727699</v>
      </c>
      <c r="AI11" s="14"/>
      <c r="AJ11" s="14" t="s">
        <v>79</v>
      </c>
      <c r="AK11" s="14" t="s">
        <v>79</v>
      </c>
      <c r="AL11" s="14" t="s">
        <v>79</v>
      </c>
      <c r="AM11" s="14" t="s">
        <v>79</v>
      </c>
      <c r="AN11" s="14" t="s">
        <v>79</v>
      </c>
      <c r="AO11" s="14"/>
      <c r="AP11" s="14">
        <v>0.19402993267756699</v>
      </c>
      <c r="AQ11" s="14">
        <v>0.16222260782881701</v>
      </c>
      <c r="AR11" s="14">
        <v>0.415720285819277</v>
      </c>
      <c r="AS11" s="14"/>
      <c r="AT11" s="14">
        <v>0.32133421800600598</v>
      </c>
      <c r="AU11" s="14">
        <v>0.32822253586295502</v>
      </c>
      <c r="AV11" s="14">
        <v>0.28548742075954398</v>
      </c>
      <c r="AW11" s="14">
        <v>0.28647722649701401</v>
      </c>
      <c r="AX11" s="14">
        <v>0.26084405588563703</v>
      </c>
    </row>
    <row r="12" spans="2:50" x14ac:dyDescent="0.25">
      <c r="B12" s="15" t="s">
        <v>70</v>
      </c>
      <c r="C12" s="23">
        <v>0.15838932737874201</v>
      </c>
      <c r="D12" s="23">
        <v>0.111468407278702</v>
      </c>
      <c r="E12" s="23">
        <v>0.20526677758617401</v>
      </c>
      <c r="F12" s="23"/>
      <c r="G12" s="23">
        <v>0.15285946444228601</v>
      </c>
      <c r="H12" s="23">
        <v>0.16416435082375899</v>
      </c>
      <c r="I12" s="23">
        <v>0.19972194298599</v>
      </c>
      <c r="J12" s="23">
        <v>0.13360588725262501</v>
      </c>
      <c r="K12" s="23">
        <v>0.14182060680056399</v>
      </c>
      <c r="L12" s="23">
        <v>0.154979603353714</v>
      </c>
      <c r="M12" s="23"/>
      <c r="N12" s="23">
        <v>0.14600628170271199</v>
      </c>
      <c r="O12" s="23">
        <v>0.12774893963644601</v>
      </c>
      <c r="P12" s="23">
        <v>0.17300559789915901</v>
      </c>
      <c r="Q12" s="23">
        <v>0.187785676173368</v>
      </c>
      <c r="R12" s="23"/>
      <c r="S12" s="23">
        <v>0.14242951661419001</v>
      </c>
      <c r="T12" s="23">
        <v>0.178002889923562</v>
      </c>
      <c r="U12" s="23">
        <v>0.17509587640436899</v>
      </c>
      <c r="V12" s="23">
        <v>0.17417914794476999</v>
      </c>
      <c r="W12" s="23">
        <v>0.18404195034750301</v>
      </c>
      <c r="X12" s="23">
        <v>0.15025453587952101</v>
      </c>
      <c r="Y12" s="23">
        <v>0.15494394226026301</v>
      </c>
      <c r="Z12" s="23">
        <v>0.12848498048836299</v>
      </c>
      <c r="AA12" s="23">
        <v>0.15850542222275399</v>
      </c>
      <c r="AB12" s="23">
        <v>0.14047715247614301</v>
      </c>
      <c r="AC12" s="23">
        <v>0.135409432206962</v>
      </c>
      <c r="AD12" s="23">
        <v>0.161925948244242</v>
      </c>
      <c r="AE12" s="23"/>
      <c r="AF12" s="23">
        <v>0.14654591375821199</v>
      </c>
      <c r="AG12" s="23">
        <v>0.13370899356709701</v>
      </c>
      <c r="AH12" s="23">
        <v>0.24553988635857399</v>
      </c>
      <c r="AI12" s="23"/>
      <c r="AJ12" s="23" t="s">
        <v>79</v>
      </c>
      <c r="AK12" s="23" t="s">
        <v>79</v>
      </c>
      <c r="AL12" s="23" t="s">
        <v>79</v>
      </c>
      <c r="AM12" s="23" t="s">
        <v>79</v>
      </c>
      <c r="AN12" s="23" t="s">
        <v>79</v>
      </c>
      <c r="AO12" s="23"/>
      <c r="AP12" s="23">
        <v>0.111829667647668</v>
      </c>
      <c r="AQ12" s="23">
        <v>0.11897538347832499</v>
      </c>
      <c r="AR12" s="23">
        <v>0.12793406130833099</v>
      </c>
      <c r="AS12" s="23"/>
      <c r="AT12" s="23">
        <v>0.182719487663763</v>
      </c>
      <c r="AU12" s="23">
        <v>0.166315186571902</v>
      </c>
      <c r="AV12" s="23">
        <v>0.127027059578738</v>
      </c>
      <c r="AW12" s="23">
        <v>0.125864596232653</v>
      </c>
      <c r="AX12" s="23">
        <v>0.15277923038277899</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484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0.24676366428150701</v>
      </c>
      <c r="D9" s="14">
        <v>0.28828017555643698</v>
      </c>
      <c r="E9" s="14">
        <v>0.20670725750862101</v>
      </c>
      <c r="F9" s="14"/>
      <c r="G9" s="14">
        <v>0.199600682740917</v>
      </c>
      <c r="H9" s="14">
        <v>0.181509373168768</v>
      </c>
      <c r="I9" s="14">
        <v>0.18991832601265801</v>
      </c>
      <c r="J9" s="14">
        <v>0.20385997947519699</v>
      </c>
      <c r="K9" s="14">
        <v>0.27100503186404001</v>
      </c>
      <c r="L9" s="14">
        <v>0.39654914831107202</v>
      </c>
      <c r="M9" s="14"/>
      <c r="N9" s="14">
        <v>0.32251946089281602</v>
      </c>
      <c r="O9" s="14">
        <v>0.26982989994956902</v>
      </c>
      <c r="P9" s="14">
        <v>0.219937841087854</v>
      </c>
      <c r="Q9" s="14">
        <v>0.160223981482218</v>
      </c>
      <c r="R9" s="14"/>
      <c r="S9" s="14">
        <v>0.26632890142454801</v>
      </c>
      <c r="T9" s="14">
        <v>0.30366518894442202</v>
      </c>
      <c r="U9" s="14">
        <v>0.30329135051281703</v>
      </c>
      <c r="V9" s="14">
        <v>0.25828575785351798</v>
      </c>
      <c r="W9" s="14">
        <v>0.30197297707617499</v>
      </c>
      <c r="X9" s="14">
        <v>0.18579767294028399</v>
      </c>
      <c r="Y9" s="14">
        <v>0.24561531589822699</v>
      </c>
      <c r="Z9" s="14">
        <v>0.188017635000581</v>
      </c>
      <c r="AA9" s="14">
        <v>0.19068929925969699</v>
      </c>
      <c r="AB9" s="14">
        <v>0.16842405965270801</v>
      </c>
      <c r="AC9" s="14">
        <v>0.23800097821307301</v>
      </c>
      <c r="AD9" s="14">
        <v>0.31544185297346</v>
      </c>
      <c r="AE9" s="14"/>
      <c r="AF9" s="14">
        <v>0.36754873368624302</v>
      </c>
      <c r="AG9" s="14">
        <v>0.194964204580722</v>
      </c>
      <c r="AH9" s="14">
        <v>0.14451015347347901</v>
      </c>
      <c r="AI9" s="14"/>
      <c r="AJ9" s="14" t="s">
        <v>79</v>
      </c>
      <c r="AK9" s="14" t="s">
        <v>79</v>
      </c>
      <c r="AL9" s="14" t="s">
        <v>79</v>
      </c>
      <c r="AM9" s="14" t="s">
        <v>79</v>
      </c>
      <c r="AN9" s="14" t="s">
        <v>79</v>
      </c>
      <c r="AO9" s="14"/>
      <c r="AP9" s="14">
        <v>0.71142569514170495</v>
      </c>
      <c r="AQ9" s="14">
        <v>6.41925956826878E-2</v>
      </c>
      <c r="AR9" s="14">
        <v>0.19202513066639201</v>
      </c>
      <c r="AS9" s="14"/>
      <c r="AT9" s="14">
        <v>0.23973984270200999</v>
      </c>
      <c r="AU9" s="14">
        <v>0.218468797393052</v>
      </c>
      <c r="AV9" s="14">
        <v>0.26892169319933601</v>
      </c>
      <c r="AW9" s="14">
        <v>0.26731392253136399</v>
      </c>
      <c r="AX9" s="14">
        <v>0.23959218551852501</v>
      </c>
    </row>
    <row r="10" spans="2:50" x14ac:dyDescent="0.25">
      <c r="B10" s="15" t="s">
        <v>480</v>
      </c>
      <c r="C10" s="14">
        <v>0.27663178144015299</v>
      </c>
      <c r="D10" s="14">
        <v>0.28693361864675798</v>
      </c>
      <c r="E10" s="14">
        <v>0.26338408218590098</v>
      </c>
      <c r="F10" s="14"/>
      <c r="G10" s="14">
        <v>0.37792949495296302</v>
      </c>
      <c r="H10" s="14">
        <v>0.40772412002111103</v>
      </c>
      <c r="I10" s="14">
        <v>0.31792013224329002</v>
      </c>
      <c r="J10" s="14">
        <v>0.24933398394641099</v>
      </c>
      <c r="K10" s="14">
        <v>0.21550126070961101</v>
      </c>
      <c r="L10" s="14">
        <v>0.13096845905731999</v>
      </c>
      <c r="M10" s="14"/>
      <c r="N10" s="14">
        <v>0.27241190902443801</v>
      </c>
      <c r="O10" s="14">
        <v>0.29271247465819999</v>
      </c>
      <c r="P10" s="14">
        <v>0.23975398553086899</v>
      </c>
      <c r="Q10" s="14">
        <v>0.297368486023463</v>
      </c>
      <c r="R10" s="14"/>
      <c r="S10" s="14">
        <v>0.30764273595500402</v>
      </c>
      <c r="T10" s="14">
        <v>0.23700714150058</v>
      </c>
      <c r="U10" s="14">
        <v>0.22221854490847801</v>
      </c>
      <c r="V10" s="14">
        <v>0.21617333862563201</v>
      </c>
      <c r="W10" s="14">
        <v>0.250830363226969</v>
      </c>
      <c r="X10" s="14">
        <v>0.38094331334679898</v>
      </c>
      <c r="Y10" s="14">
        <v>0.25331492568310099</v>
      </c>
      <c r="Z10" s="14">
        <v>0.29542203696892599</v>
      </c>
      <c r="AA10" s="14">
        <v>0.356440337366358</v>
      </c>
      <c r="AB10" s="14">
        <v>0.23877423995398001</v>
      </c>
      <c r="AC10" s="14">
        <v>0.26638721481376798</v>
      </c>
      <c r="AD10" s="14">
        <v>0.252212807865832</v>
      </c>
      <c r="AE10" s="14"/>
      <c r="AF10" s="14">
        <v>0.17123795135720099</v>
      </c>
      <c r="AG10" s="14">
        <v>0.35294262648365499</v>
      </c>
      <c r="AH10" s="14">
        <v>0.25937890527228302</v>
      </c>
      <c r="AI10" s="14"/>
      <c r="AJ10" s="14" t="s">
        <v>79</v>
      </c>
      <c r="AK10" s="14" t="s">
        <v>79</v>
      </c>
      <c r="AL10" s="14" t="s">
        <v>79</v>
      </c>
      <c r="AM10" s="14" t="s">
        <v>79</v>
      </c>
      <c r="AN10" s="14" t="s">
        <v>79</v>
      </c>
      <c r="AO10" s="14"/>
      <c r="AP10" s="14">
        <v>3.8045313349709203E-2</v>
      </c>
      <c r="AQ10" s="14">
        <v>0.60126531544089101</v>
      </c>
      <c r="AR10" s="14">
        <v>0.23824279876777599</v>
      </c>
      <c r="AS10" s="14"/>
      <c r="AT10" s="14">
        <v>0.231432150445052</v>
      </c>
      <c r="AU10" s="14">
        <v>0.29836589175214201</v>
      </c>
      <c r="AV10" s="14">
        <v>0.30780892834116402</v>
      </c>
      <c r="AW10" s="14">
        <v>0.34119709610417298</v>
      </c>
      <c r="AX10" s="14">
        <v>0.36014169542494401</v>
      </c>
    </row>
    <row r="11" spans="2:50" ht="30" x14ac:dyDescent="0.25">
      <c r="B11" s="15" t="s">
        <v>481</v>
      </c>
      <c r="C11" s="14">
        <v>0.29610213739748098</v>
      </c>
      <c r="D11" s="14">
        <v>0.28695658340732999</v>
      </c>
      <c r="E11" s="14">
        <v>0.30649112968957998</v>
      </c>
      <c r="F11" s="14"/>
      <c r="G11" s="14">
        <v>0.21959052158773101</v>
      </c>
      <c r="H11" s="14">
        <v>0.23498455055953099</v>
      </c>
      <c r="I11" s="14">
        <v>0.312255153665907</v>
      </c>
      <c r="J11" s="14">
        <v>0.35751565620963699</v>
      </c>
      <c r="K11" s="14">
        <v>0.34600711861157801</v>
      </c>
      <c r="L11" s="14">
        <v>0.300949507759464</v>
      </c>
      <c r="M11" s="14"/>
      <c r="N11" s="14">
        <v>0.26412845106497901</v>
      </c>
      <c r="O11" s="14">
        <v>0.28678646690815002</v>
      </c>
      <c r="P11" s="14">
        <v>0.322339038221995</v>
      </c>
      <c r="Q11" s="14">
        <v>0.31961522628350097</v>
      </c>
      <c r="R11" s="14"/>
      <c r="S11" s="14">
        <v>0.24592107660920701</v>
      </c>
      <c r="T11" s="14">
        <v>0.27228153845985598</v>
      </c>
      <c r="U11" s="14">
        <v>0.29541821015044001</v>
      </c>
      <c r="V11" s="14">
        <v>0.32294718707909797</v>
      </c>
      <c r="W11" s="14">
        <v>0.26873089397820499</v>
      </c>
      <c r="X11" s="14">
        <v>0.26037807471872698</v>
      </c>
      <c r="Y11" s="14">
        <v>0.32407078533415401</v>
      </c>
      <c r="Z11" s="14">
        <v>0.37140590309983301</v>
      </c>
      <c r="AA11" s="14">
        <v>0.25419175327188898</v>
      </c>
      <c r="AB11" s="14">
        <v>0.41861629622815999</v>
      </c>
      <c r="AC11" s="14">
        <v>0.31819796727545802</v>
      </c>
      <c r="AD11" s="14">
        <v>0.29878890847050499</v>
      </c>
      <c r="AE11" s="14"/>
      <c r="AF11" s="14">
        <v>0.31860471155205899</v>
      </c>
      <c r="AG11" s="14">
        <v>0.27900564076580298</v>
      </c>
      <c r="AH11" s="14">
        <v>0.32488314077899</v>
      </c>
      <c r="AI11" s="14"/>
      <c r="AJ11" s="14" t="s">
        <v>79</v>
      </c>
      <c r="AK11" s="14" t="s">
        <v>79</v>
      </c>
      <c r="AL11" s="14" t="s">
        <v>79</v>
      </c>
      <c r="AM11" s="14" t="s">
        <v>79</v>
      </c>
      <c r="AN11" s="14" t="s">
        <v>79</v>
      </c>
      <c r="AO11" s="14"/>
      <c r="AP11" s="14">
        <v>0.15357582355285401</v>
      </c>
      <c r="AQ11" s="14">
        <v>0.16635432398835201</v>
      </c>
      <c r="AR11" s="14">
        <v>0.430555453500575</v>
      </c>
      <c r="AS11" s="14"/>
      <c r="AT11" s="14">
        <v>0.31872058785145901</v>
      </c>
      <c r="AU11" s="14">
        <v>0.302885902582405</v>
      </c>
      <c r="AV11" s="14">
        <v>0.268445810925246</v>
      </c>
      <c r="AW11" s="14">
        <v>0.25145781732056299</v>
      </c>
      <c r="AX11" s="14">
        <v>0.237317813439861</v>
      </c>
    </row>
    <row r="12" spans="2:50" x14ac:dyDescent="0.25">
      <c r="B12" s="15" t="s">
        <v>70</v>
      </c>
      <c r="C12" s="23">
        <v>0.180502416880859</v>
      </c>
      <c r="D12" s="23">
        <v>0.13782962238947499</v>
      </c>
      <c r="E12" s="23">
        <v>0.223417530615898</v>
      </c>
      <c r="F12" s="23"/>
      <c r="G12" s="23">
        <v>0.202879300718389</v>
      </c>
      <c r="H12" s="23">
        <v>0.17578195625059001</v>
      </c>
      <c r="I12" s="23">
        <v>0.17990638807814499</v>
      </c>
      <c r="J12" s="23">
        <v>0.18929038036875601</v>
      </c>
      <c r="K12" s="23">
        <v>0.16748658881476999</v>
      </c>
      <c r="L12" s="23">
        <v>0.17153288487214399</v>
      </c>
      <c r="M12" s="23"/>
      <c r="N12" s="23">
        <v>0.14094017901776701</v>
      </c>
      <c r="O12" s="23">
        <v>0.150671158484081</v>
      </c>
      <c r="P12" s="23">
        <v>0.21796913515928301</v>
      </c>
      <c r="Q12" s="23">
        <v>0.222792306210818</v>
      </c>
      <c r="R12" s="23"/>
      <c r="S12" s="23">
        <v>0.18010728601124201</v>
      </c>
      <c r="T12" s="23">
        <v>0.18704613109514201</v>
      </c>
      <c r="U12" s="23">
        <v>0.17907189442826499</v>
      </c>
      <c r="V12" s="23">
        <v>0.202593716441751</v>
      </c>
      <c r="W12" s="23">
        <v>0.178465765718651</v>
      </c>
      <c r="X12" s="23">
        <v>0.17288093899418899</v>
      </c>
      <c r="Y12" s="23">
        <v>0.17699897308451801</v>
      </c>
      <c r="Z12" s="23">
        <v>0.14515442493066</v>
      </c>
      <c r="AA12" s="23">
        <v>0.19867861010205601</v>
      </c>
      <c r="AB12" s="23">
        <v>0.17418540416515099</v>
      </c>
      <c r="AC12" s="23">
        <v>0.177413839697702</v>
      </c>
      <c r="AD12" s="23">
        <v>0.13355643069020301</v>
      </c>
      <c r="AE12" s="23"/>
      <c r="AF12" s="23">
        <v>0.14260860340449699</v>
      </c>
      <c r="AG12" s="23">
        <v>0.17308752816981901</v>
      </c>
      <c r="AH12" s="23">
        <v>0.27122780047524703</v>
      </c>
      <c r="AI12" s="23"/>
      <c r="AJ12" s="23" t="s">
        <v>79</v>
      </c>
      <c r="AK12" s="23" t="s">
        <v>79</v>
      </c>
      <c r="AL12" s="23" t="s">
        <v>79</v>
      </c>
      <c r="AM12" s="23" t="s">
        <v>79</v>
      </c>
      <c r="AN12" s="23" t="s">
        <v>79</v>
      </c>
      <c r="AO12" s="23"/>
      <c r="AP12" s="23">
        <v>9.6953167955732195E-2</v>
      </c>
      <c r="AQ12" s="23">
        <v>0.168187764888068</v>
      </c>
      <c r="AR12" s="23">
        <v>0.139176617065256</v>
      </c>
      <c r="AS12" s="23"/>
      <c r="AT12" s="23">
        <v>0.210107419001479</v>
      </c>
      <c r="AU12" s="23">
        <v>0.18027940827240099</v>
      </c>
      <c r="AV12" s="23">
        <v>0.154823567534253</v>
      </c>
      <c r="AW12" s="23">
        <v>0.14003116404390101</v>
      </c>
      <c r="AX12" s="23">
        <v>0.16294830561667001</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485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0.19568779320864199</v>
      </c>
      <c r="D9" s="14">
        <v>0.21865818426149999</v>
      </c>
      <c r="E9" s="14">
        <v>0.17327611396841999</v>
      </c>
      <c r="F9" s="14"/>
      <c r="G9" s="14">
        <v>0.23359465088664599</v>
      </c>
      <c r="H9" s="14">
        <v>0.17792346090921801</v>
      </c>
      <c r="I9" s="14">
        <v>0.17209158458281901</v>
      </c>
      <c r="J9" s="14">
        <v>0.157796202989817</v>
      </c>
      <c r="K9" s="14">
        <v>0.17229356066827201</v>
      </c>
      <c r="L9" s="14">
        <v>0.25059004070774299</v>
      </c>
      <c r="M9" s="14"/>
      <c r="N9" s="14">
        <v>0.23119095687180399</v>
      </c>
      <c r="O9" s="14">
        <v>0.220126583811937</v>
      </c>
      <c r="P9" s="14">
        <v>0.1775878871388</v>
      </c>
      <c r="Q9" s="14">
        <v>0.14781287222453399</v>
      </c>
      <c r="R9" s="14"/>
      <c r="S9" s="14">
        <v>0.23252551557950801</v>
      </c>
      <c r="T9" s="14">
        <v>0.219139359941254</v>
      </c>
      <c r="U9" s="14">
        <v>0.216775727158977</v>
      </c>
      <c r="V9" s="14">
        <v>0.214553931900936</v>
      </c>
      <c r="W9" s="14">
        <v>0.21605042131267099</v>
      </c>
      <c r="X9" s="14">
        <v>0.123967992250151</v>
      </c>
      <c r="Y9" s="14">
        <v>0.19654414533144701</v>
      </c>
      <c r="Z9" s="14">
        <v>0.19761396643382101</v>
      </c>
      <c r="AA9" s="14">
        <v>0.15742870475485801</v>
      </c>
      <c r="AB9" s="14">
        <v>0.12959869183852901</v>
      </c>
      <c r="AC9" s="14">
        <v>0.22363449056356899</v>
      </c>
      <c r="AD9" s="14">
        <v>0.264103272614295</v>
      </c>
      <c r="AE9" s="14"/>
      <c r="AF9" s="14">
        <v>0.25926839035326099</v>
      </c>
      <c r="AG9" s="14">
        <v>0.153636672247316</v>
      </c>
      <c r="AH9" s="14">
        <v>0.16794287189410401</v>
      </c>
      <c r="AI9" s="14"/>
      <c r="AJ9" s="14" t="s">
        <v>79</v>
      </c>
      <c r="AK9" s="14" t="s">
        <v>79</v>
      </c>
      <c r="AL9" s="14" t="s">
        <v>79</v>
      </c>
      <c r="AM9" s="14" t="s">
        <v>79</v>
      </c>
      <c r="AN9" s="14" t="s">
        <v>79</v>
      </c>
      <c r="AO9" s="14"/>
      <c r="AP9" s="14">
        <v>0.57540817368267605</v>
      </c>
      <c r="AQ9" s="14">
        <v>7.3006259318994696E-2</v>
      </c>
      <c r="AR9" s="14">
        <v>0.15015527443766999</v>
      </c>
      <c r="AS9" s="14"/>
      <c r="AT9" s="14">
        <v>0.15782702184841599</v>
      </c>
      <c r="AU9" s="14">
        <v>0.206769622921229</v>
      </c>
      <c r="AV9" s="14">
        <v>0.21481869770529799</v>
      </c>
      <c r="AW9" s="14">
        <v>0.21765457101996</v>
      </c>
      <c r="AX9" s="14">
        <v>0.23997866183408101</v>
      </c>
    </row>
    <row r="10" spans="2:50" x14ac:dyDescent="0.25">
      <c r="B10" s="15" t="s">
        <v>480</v>
      </c>
      <c r="C10" s="14">
        <v>0.22624459089350701</v>
      </c>
      <c r="D10" s="14">
        <v>0.25024759489519399</v>
      </c>
      <c r="E10" s="14">
        <v>0.20201477203964799</v>
      </c>
      <c r="F10" s="14"/>
      <c r="G10" s="14">
        <v>0.32304282142363</v>
      </c>
      <c r="H10" s="14">
        <v>0.35698147425691001</v>
      </c>
      <c r="I10" s="14">
        <v>0.25775267233821803</v>
      </c>
      <c r="J10" s="14">
        <v>0.19474369809625899</v>
      </c>
      <c r="K10" s="14">
        <v>0.15078244785512801</v>
      </c>
      <c r="L10" s="14">
        <v>0.104810585553087</v>
      </c>
      <c r="M10" s="14"/>
      <c r="N10" s="14">
        <v>0.22330762705377999</v>
      </c>
      <c r="O10" s="14">
        <v>0.24403189792931301</v>
      </c>
      <c r="P10" s="14">
        <v>0.20420415295920299</v>
      </c>
      <c r="Q10" s="14">
        <v>0.23035560693572599</v>
      </c>
      <c r="R10" s="14"/>
      <c r="S10" s="14">
        <v>0.29465218064655402</v>
      </c>
      <c r="T10" s="14">
        <v>0.185468855573934</v>
      </c>
      <c r="U10" s="14">
        <v>0.17660647807334601</v>
      </c>
      <c r="V10" s="14">
        <v>0.16728031255445999</v>
      </c>
      <c r="W10" s="14">
        <v>0.221752114803208</v>
      </c>
      <c r="X10" s="14">
        <v>0.32169758630015299</v>
      </c>
      <c r="Y10" s="14">
        <v>0.19591717814633</v>
      </c>
      <c r="Z10" s="14">
        <v>0.213864286085478</v>
      </c>
      <c r="AA10" s="14">
        <v>0.30762845103408498</v>
      </c>
      <c r="AB10" s="14">
        <v>0.160624712001954</v>
      </c>
      <c r="AC10" s="14">
        <v>0.19275714583306999</v>
      </c>
      <c r="AD10" s="14">
        <v>0.16923919529890599</v>
      </c>
      <c r="AE10" s="14"/>
      <c r="AF10" s="14">
        <v>0.144447108279149</v>
      </c>
      <c r="AG10" s="14">
        <v>0.30078554164486498</v>
      </c>
      <c r="AH10" s="14">
        <v>0.181957486846442</v>
      </c>
      <c r="AI10" s="14"/>
      <c r="AJ10" s="14" t="s">
        <v>79</v>
      </c>
      <c r="AK10" s="14" t="s">
        <v>79</v>
      </c>
      <c r="AL10" s="14" t="s">
        <v>79</v>
      </c>
      <c r="AM10" s="14" t="s">
        <v>79</v>
      </c>
      <c r="AN10" s="14" t="s">
        <v>79</v>
      </c>
      <c r="AO10" s="14"/>
      <c r="AP10" s="14">
        <v>3.8834725380665201E-2</v>
      </c>
      <c r="AQ10" s="14">
        <v>0.48329569549259399</v>
      </c>
      <c r="AR10" s="14">
        <v>0.241908697650874</v>
      </c>
      <c r="AS10" s="14"/>
      <c r="AT10" s="14">
        <v>0.18345886395706301</v>
      </c>
      <c r="AU10" s="14">
        <v>0.23280256833190199</v>
      </c>
      <c r="AV10" s="14">
        <v>0.26121996429111299</v>
      </c>
      <c r="AW10" s="14">
        <v>0.30949770297273999</v>
      </c>
      <c r="AX10" s="14">
        <v>0.212405152982338</v>
      </c>
    </row>
    <row r="11" spans="2:50" ht="30" x14ac:dyDescent="0.25">
      <c r="B11" s="15" t="s">
        <v>481</v>
      </c>
      <c r="C11" s="14">
        <v>0.35879025482280902</v>
      </c>
      <c r="D11" s="14">
        <v>0.34830228149335402</v>
      </c>
      <c r="E11" s="14">
        <v>0.37010294392499599</v>
      </c>
      <c r="F11" s="14"/>
      <c r="G11" s="14">
        <v>0.25839339683548701</v>
      </c>
      <c r="H11" s="14">
        <v>0.27321004190588699</v>
      </c>
      <c r="I11" s="14">
        <v>0.35157355265727802</v>
      </c>
      <c r="J11" s="14">
        <v>0.420844381525873</v>
      </c>
      <c r="K11" s="14">
        <v>0.43773850302891698</v>
      </c>
      <c r="L11" s="14">
        <v>0.398668418102198</v>
      </c>
      <c r="M11" s="14"/>
      <c r="N11" s="14">
        <v>0.35956377483486601</v>
      </c>
      <c r="O11" s="14">
        <v>0.34456397905191299</v>
      </c>
      <c r="P11" s="14">
        <v>0.37442862051067899</v>
      </c>
      <c r="Q11" s="14">
        <v>0.36180105443767901</v>
      </c>
      <c r="R11" s="14"/>
      <c r="S11" s="14">
        <v>0.27907117540614401</v>
      </c>
      <c r="T11" s="14">
        <v>0.39410647196188803</v>
      </c>
      <c r="U11" s="14">
        <v>0.40133902888753398</v>
      </c>
      <c r="V11" s="14">
        <v>0.37611884665372203</v>
      </c>
      <c r="W11" s="14">
        <v>0.33243040834482601</v>
      </c>
      <c r="X11" s="14">
        <v>0.29980133898165601</v>
      </c>
      <c r="Y11" s="14">
        <v>0.40770571273644901</v>
      </c>
      <c r="Z11" s="14">
        <v>0.41851809487893898</v>
      </c>
      <c r="AA11" s="14">
        <v>0.31430371576355898</v>
      </c>
      <c r="AB11" s="14">
        <v>0.43557309651437098</v>
      </c>
      <c r="AC11" s="14">
        <v>0.41203581105519599</v>
      </c>
      <c r="AD11" s="14">
        <v>0.28440050308805198</v>
      </c>
      <c r="AE11" s="14"/>
      <c r="AF11" s="14">
        <v>0.40806092658423399</v>
      </c>
      <c r="AG11" s="14">
        <v>0.33138695723932099</v>
      </c>
      <c r="AH11" s="14">
        <v>0.35497057435729301</v>
      </c>
      <c r="AI11" s="14"/>
      <c r="AJ11" s="14" t="s">
        <v>79</v>
      </c>
      <c r="AK11" s="14" t="s">
        <v>79</v>
      </c>
      <c r="AL11" s="14" t="s">
        <v>79</v>
      </c>
      <c r="AM11" s="14" t="s">
        <v>79</v>
      </c>
      <c r="AN11" s="14" t="s">
        <v>79</v>
      </c>
      <c r="AO11" s="14"/>
      <c r="AP11" s="14">
        <v>0.22432268398333999</v>
      </c>
      <c r="AQ11" s="14">
        <v>0.242347801881101</v>
      </c>
      <c r="AR11" s="14">
        <v>0.44046485746502201</v>
      </c>
      <c r="AS11" s="14"/>
      <c r="AT11" s="14">
        <v>0.40892530653478498</v>
      </c>
      <c r="AU11" s="14">
        <v>0.33323888991862899</v>
      </c>
      <c r="AV11" s="14">
        <v>0.33600946229156398</v>
      </c>
      <c r="AW11" s="14">
        <v>0.31097148702292998</v>
      </c>
      <c r="AX11" s="14">
        <v>0.44546725765543499</v>
      </c>
    </row>
    <row r="12" spans="2:50" x14ac:dyDescent="0.25">
      <c r="B12" s="15" t="s">
        <v>70</v>
      </c>
      <c r="C12" s="23">
        <v>0.219277361075042</v>
      </c>
      <c r="D12" s="23">
        <v>0.182791939349952</v>
      </c>
      <c r="E12" s="23">
        <v>0.25460617006693598</v>
      </c>
      <c r="F12" s="23"/>
      <c r="G12" s="23">
        <v>0.184969130854238</v>
      </c>
      <c r="H12" s="23">
        <v>0.19188502292798501</v>
      </c>
      <c r="I12" s="23">
        <v>0.218582190421685</v>
      </c>
      <c r="J12" s="23">
        <v>0.226615717388052</v>
      </c>
      <c r="K12" s="23">
        <v>0.239185488447683</v>
      </c>
      <c r="L12" s="23">
        <v>0.24593095563697201</v>
      </c>
      <c r="M12" s="23"/>
      <c r="N12" s="23">
        <v>0.18593764123955001</v>
      </c>
      <c r="O12" s="23">
        <v>0.19127753920683699</v>
      </c>
      <c r="P12" s="23">
        <v>0.24377933939131699</v>
      </c>
      <c r="Q12" s="23">
        <v>0.26003046640206001</v>
      </c>
      <c r="R12" s="23"/>
      <c r="S12" s="23">
        <v>0.19375112836779301</v>
      </c>
      <c r="T12" s="23">
        <v>0.201285312522925</v>
      </c>
      <c r="U12" s="23">
        <v>0.20527876588014299</v>
      </c>
      <c r="V12" s="23">
        <v>0.24204690889088201</v>
      </c>
      <c r="W12" s="23">
        <v>0.229767055539295</v>
      </c>
      <c r="X12" s="23">
        <v>0.25453308246803902</v>
      </c>
      <c r="Y12" s="23">
        <v>0.199832963785774</v>
      </c>
      <c r="Z12" s="23">
        <v>0.17000365260176201</v>
      </c>
      <c r="AA12" s="23">
        <v>0.220639128447499</v>
      </c>
      <c r="AB12" s="23">
        <v>0.27420349964514601</v>
      </c>
      <c r="AC12" s="23">
        <v>0.171572552548164</v>
      </c>
      <c r="AD12" s="23">
        <v>0.28225702899874699</v>
      </c>
      <c r="AE12" s="23"/>
      <c r="AF12" s="23">
        <v>0.18822357478335699</v>
      </c>
      <c r="AG12" s="23">
        <v>0.21419082886849899</v>
      </c>
      <c r="AH12" s="23">
        <v>0.29512906690216101</v>
      </c>
      <c r="AI12" s="23"/>
      <c r="AJ12" s="23" t="s">
        <v>79</v>
      </c>
      <c r="AK12" s="23" t="s">
        <v>79</v>
      </c>
      <c r="AL12" s="23" t="s">
        <v>79</v>
      </c>
      <c r="AM12" s="23" t="s">
        <v>79</v>
      </c>
      <c r="AN12" s="23" t="s">
        <v>79</v>
      </c>
      <c r="AO12" s="23"/>
      <c r="AP12" s="23">
        <v>0.16143441695331801</v>
      </c>
      <c r="AQ12" s="23">
        <v>0.20135024330731099</v>
      </c>
      <c r="AR12" s="23">
        <v>0.167471170446434</v>
      </c>
      <c r="AS12" s="23"/>
      <c r="AT12" s="23">
        <v>0.24978880765973699</v>
      </c>
      <c r="AU12" s="23">
        <v>0.22718891882823999</v>
      </c>
      <c r="AV12" s="23">
        <v>0.18795187571202501</v>
      </c>
      <c r="AW12" s="23">
        <v>0.16187623898436901</v>
      </c>
      <c r="AX12" s="23">
        <v>0.102148927528145</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0.27828560477189601</v>
      </c>
      <c r="D9" s="14">
        <v>0.31359282826014701</v>
      </c>
      <c r="E9" s="14">
        <v>0.243619465588786</v>
      </c>
      <c r="F9" s="14"/>
      <c r="G9" s="14">
        <v>0.206488751928357</v>
      </c>
      <c r="H9" s="14">
        <v>0.21024728706755699</v>
      </c>
      <c r="I9" s="14">
        <v>0.18960680382710299</v>
      </c>
      <c r="J9" s="14">
        <v>0.246274694829515</v>
      </c>
      <c r="K9" s="14">
        <v>0.307435596062683</v>
      </c>
      <c r="L9" s="14">
        <v>0.46048504116976702</v>
      </c>
      <c r="M9" s="14"/>
      <c r="N9" s="14">
        <v>0.34703160183680998</v>
      </c>
      <c r="O9" s="14">
        <v>0.31889208600220398</v>
      </c>
      <c r="P9" s="14">
        <v>0.249226811717569</v>
      </c>
      <c r="Q9" s="14">
        <v>0.18328395075794299</v>
      </c>
      <c r="R9" s="14"/>
      <c r="S9" s="14">
        <v>0.26972090832942203</v>
      </c>
      <c r="T9" s="14">
        <v>0.350507899593892</v>
      </c>
      <c r="U9" s="14">
        <v>0.32894973009415501</v>
      </c>
      <c r="V9" s="14">
        <v>0.298804161844059</v>
      </c>
      <c r="W9" s="14">
        <v>0.33434244685641201</v>
      </c>
      <c r="X9" s="14">
        <v>0.22125358650683</v>
      </c>
      <c r="Y9" s="14">
        <v>0.29340290789748702</v>
      </c>
      <c r="Z9" s="14">
        <v>0.20451096231037799</v>
      </c>
      <c r="AA9" s="14">
        <v>0.22043742767501801</v>
      </c>
      <c r="AB9" s="14">
        <v>0.20856135636679701</v>
      </c>
      <c r="AC9" s="14">
        <v>0.25340762717225701</v>
      </c>
      <c r="AD9" s="14">
        <v>0.371005409057799</v>
      </c>
      <c r="AE9" s="14"/>
      <c r="AF9" s="14">
        <v>0.39734773942944601</v>
      </c>
      <c r="AG9" s="14">
        <v>0.223521067881434</v>
      </c>
      <c r="AH9" s="14">
        <v>0.18644447546875501</v>
      </c>
      <c r="AI9" s="14"/>
      <c r="AJ9" s="14" t="s">
        <v>79</v>
      </c>
      <c r="AK9" s="14" t="s">
        <v>79</v>
      </c>
      <c r="AL9" s="14" t="s">
        <v>79</v>
      </c>
      <c r="AM9" s="14" t="s">
        <v>79</v>
      </c>
      <c r="AN9" s="14" t="s">
        <v>79</v>
      </c>
      <c r="AO9" s="14"/>
      <c r="AP9" s="14">
        <v>0.81270797034096898</v>
      </c>
      <c r="AQ9" s="14">
        <v>6.1398860331655203E-2</v>
      </c>
      <c r="AR9" s="14">
        <v>0.22950283599613799</v>
      </c>
      <c r="AS9" s="14"/>
      <c r="AT9" s="14">
        <v>0.27195403118185302</v>
      </c>
      <c r="AU9" s="14">
        <v>0.25416104874419199</v>
      </c>
      <c r="AV9" s="14">
        <v>0.27587337303043002</v>
      </c>
      <c r="AW9" s="14">
        <v>0.31000009146763102</v>
      </c>
      <c r="AX9" s="14">
        <v>0.27464145844182702</v>
      </c>
    </row>
    <row r="10" spans="2:50" x14ac:dyDescent="0.25">
      <c r="B10" s="15" t="s">
        <v>480</v>
      </c>
      <c r="C10" s="14">
        <v>0.320289179957915</v>
      </c>
      <c r="D10" s="14">
        <v>0.32748558795529897</v>
      </c>
      <c r="E10" s="14">
        <v>0.31212582227872099</v>
      </c>
      <c r="F10" s="14"/>
      <c r="G10" s="14">
        <v>0.42692656237450699</v>
      </c>
      <c r="H10" s="14">
        <v>0.39959620902001403</v>
      </c>
      <c r="I10" s="14">
        <v>0.37346639512186203</v>
      </c>
      <c r="J10" s="14">
        <v>0.33035060362725099</v>
      </c>
      <c r="K10" s="14">
        <v>0.27182074073797802</v>
      </c>
      <c r="L10" s="14">
        <v>0.16517580503780299</v>
      </c>
      <c r="M10" s="14"/>
      <c r="N10" s="14">
        <v>0.32140552724580801</v>
      </c>
      <c r="O10" s="14">
        <v>0.32338242560183</v>
      </c>
      <c r="P10" s="14">
        <v>0.29375829802519499</v>
      </c>
      <c r="Q10" s="14">
        <v>0.340002226846428</v>
      </c>
      <c r="R10" s="14"/>
      <c r="S10" s="14">
        <v>0.36824454343290203</v>
      </c>
      <c r="T10" s="14">
        <v>0.28238895365477901</v>
      </c>
      <c r="U10" s="14">
        <v>0.29904573794516498</v>
      </c>
      <c r="V10" s="14">
        <v>0.29219863806882401</v>
      </c>
      <c r="W10" s="14">
        <v>0.26569490805616802</v>
      </c>
      <c r="X10" s="14">
        <v>0.36377097646812201</v>
      </c>
      <c r="Y10" s="14">
        <v>0.26821753692400802</v>
      </c>
      <c r="Z10" s="14">
        <v>0.32604200256038202</v>
      </c>
      <c r="AA10" s="14">
        <v>0.38774953155692099</v>
      </c>
      <c r="AB10" s="14">
        <v>0.34485564167567301</v>
      </c>
      <c r="AC10" s="14">
        <v>0.32140172507994802</v>
      </c>
      <c r="AD10" s="14">
        <v>0.20641777609901801</v>
      </c>
      <c r="AE10" s="14"/>
      <c r="AF10" s="14">
        <v>0.195708559189232</v>
      </c>
      <c r="AG10" s="14">
        <v>0.43041106161374598</v>
      </c>
      <c r="AH10" s="14">
        <v>0.26576785752371301</v>
      </c>
      <c r="AI10" s="14"/>
      <c r="AJ10" s="14" t="s">
        <v>79</v>
      </c>
      <c r="AK10" s="14" t="s">
        <v>79</v>
      </c>
      <c r="AL10" s="14" t="s">
        <v>79</v>
      </c>
      <c r="AM10" s="14" t="s">
        <v>79</v>
      </c>
      <c r="AN10" s="14" t="s">
        <v>79</v>
      </c>
      <c r="AO10" s="14"/>
      <c r="AP10" s="14">
        <v>3.10671712381188E-2</v>
      </c>
      <c r="AQ10" s="14">
        <v>0.68193584642162997</v>
      </c>
      <c r="AR10" s="14">
        <v>0.30645475471661399</v>
      </c>
      <c r="AS10" s="14"/>
      <c r="AT10" s="14">
        <v>0.29497157086270398</v>
      </c>
      <c r="AU10" s="14">
        <v>0.32698060286986103</v>
      </c>
      <c r="AV10" s="14">
        <v>0.37390964592525699</v>
      </c>
      <c r="AW10" s="14">
        <v>0.35690579039833498</v>
      </c>
      <c r="AX10" s="14">
        <v>0.26904790000724899</v>
      </c>
    </row>
    <row r="11" spans="2:50" ht="30" x14ac:dyDescent="0.25">
      <c r="B11" s="15" t="s">
        <v>481</v>
      </c>
      <c r="C11" s="14">
        <v>0.26714294408802303</v>
      </c>
      <c r="D11" s="14">
        <v>0.25650911297324003</v>
      </c>
      <c r="E11" s="14">
        <v>0.27792572094462098</v>
      </c>
      <c r="F11" s="14"/>
      <c r="G11" s="14">
        <v>0.18697490823003499</v>
      </c>
      <c r="H11" s="14">
        <v>0.23166476234615099</v>
      </c>
      <c r="I11" s="14">
        <v>0.27243546794860202</v>
      </c>
      <c r="J11" s="14">
        <v>0.31465473578265102</v>
      </c>
      <c r="K11" s="14">
        <v>0.332800771129041</v>
      </c>
      <c r="L11" s="14">
        <v>0.26291676785881601</v>
      </c>
      <c r="M11" s="14"/>
      <c r="N11" s="14">
        <v>0.22280192109168201</v>
      </c>
      <c r="O11" s="14">
        <v>0.257614896584132</v>
      </c>
      <c r="P11" s="14">
        <v>0.298264678174262</v>
      </c>
      <c r="Q11" s="14">
        <v>0.299732569188983</v>
      </c>
      <c r="R11" s="14"/>
      <c r="S11" s="14">
        <v>0.22061524200449401</v>
      </c>
      <c r="T11" s="14">
        <v>0.23740197703545801</v>
      </c>
      <c r="U11" s="14">
        <v>0.23458257792813</v>
      </c>
      <c r="V11" s="14">
        <v>0.277281961439444</v>
      </c>
      <c r="W11" s="14">
        <v>0.225496682414115</v>
      </c>
      <c r="X11" s="14">
        <v>0.26481791208274502</v>
      </c>
      <c r="Y11" s="14">
        <v>0.30420455469068203</v>
      </c>
      <c r="Z11" s="14">
        <v>0.34948218950161303</v>
      </c>
      <c r="AA11" s="14">
        <v>0.26058350895524202</v>
      </c>
      <c r="AB11" s="14">
        <v>0.33877730298681302</v>
      </c>
      <c r="AC11" s="14">
        <v>0.337861262059789</v>
      </c>
      <c r="AD11" s="14">
        <v>0.25480412569104699</v>
      </c>
      <c r="AE11" s="14"/>
      <c r="AF11" s="14">
        <v>0.29397924827919197</v>
      </c>
      <c r="AG11" s="14">
        <v>0.23917494210991</v>
      </c>
      <c r="AH11" s="14">
        <v>0.33645180228548999</v>
      </c>
      <c r="AI11" s="14"/>
      <c r="AJ11" s="14" t="s">
        <v>79</v>
      </c>
      <c r="AK11" s="14" t="s">
        <v>79</v>
      </c>
      <c r="AL11" s="14" t="s">
        <v>79</v>
      </c>
      <c r="AM11" s="14" t="s">
        <v>79</v>
      </c>
      <c r="AN11" s="14" t="s">
        <v>79</v>
      </c>
      <c r="AO11" s="14"/>
      <c r="AP11" s="14">
        <v>9.50776402366144E-2</v>
      </c>
      <c r="AQ11" s="14">
        <v>0.15028860457387599</v>
      </c>
      <c r="AR11" s="14">
        <v>0.35164281210377701</v>
      </c>
      <c r="AS11" s="14"/>
      <c r="AT11" s="14">
        <v>0.29060907646798201</v>
      </c>
      <c r="AU11" s="14">
        <v>0.28717401887432997</v>
      </c>
      <c r="AV11" s="14">
        <v>0.22811610636954099</v>
      </c>
      <c r="AW11" s="14">
        <v>0.204060211396665</v>
      </c>
      <c r="AX11" s="14">
        <v>0.29336233593425398</v>
      </c>
    </row>
    <row r="12" spans="2:50" x14ac:dyDescent="0.25">
      <c r="B12" s="15" t="s">
        <v>70</v>
      </c>
      <c r="C12" s="23">
        <v>0.13428227118216701</v>
      </c>
      <c r="D12" s="23">
        <v>0.10241247081131399</v>
      </c>
      <c r="E12" s="23">
        <v>0.16632899118787201</v>
      </c>
      <c r="F12" s="23"/>
      <c r="G12" s="23">
        <v>0.179609777467101</v>
      </c>
      <c r="H12" s="23">
        <v>0.15849174156627699</v>
      </c>
      <c r="I12" s="23">
        <v>0.164491333102433</v>
      </c>
      <c r="J12" s="23">
        <v>0.108719965760583</v>
      </c>
      <c r="K12" s="23">
        <v>8.7942892070297998E-2</v>
      </c>
      <c r="L12" s="23">
        <v>0.111422385933614</v>
      </c>
      <c r="M12" s="23"/>
      <c r="N12" s="23">
        <v>0.1087609498257</v>
      </c>
      <c r="O12" s="23">
        <v>0.100110591811834</v>
      </c>
      <c r="P12" s="23">
        <v>0.15875021208297399</v>
      </c>
      <c r="Q12" s="23">
        <v>0.17698125320664501</v>
      </c>
      <c r="R12" s="23"/>
      <c r="S12" s="23">
        <v>0.141419306233182</v>
      </c>
      <c r="T12" s="23">
        <v>0.12970116971587101</v>
      </c>
      <c r="U12" s="23">
        <v>0.137421954032551</v>
      </c>
      <c r="V12" s="23">
        <v>0.13171523864767301</v>
      </c>
      <c r="W12" s="23">
        <v>0.174465962673305</v>
      </c>
      <c r="X12" s="23">
        <v>0.150157524942303</v>
      </c>
      <c r="Y12" s="23">
        <v>0.13417500048782299</v>
      </c>
      <c r="Z12" s="23">
        <v>0.11996484562762701</v>
      </c>
      <c r="AA12" s="23">
        <v>0.13122953181281999</v>
      </c>
      <c r="AB12" s="23">
        <v>0.107805698970717</v>
      </c>
      <c r="AC12" s="23">
        <v>8.7329385688006397E-2</v>
      </c>
      <c r="AD12" s="23">
        <v>0.167772689152136</v>
      </c>
      <c r="AE12" s="23"/>
      <c r="AF12" s="23">
        <v>0.11296445310213001</v>
      </c>
      <c r="AG12" s="23">
        <v>0.10689292839490901</v>
      </c>
      <c r="AH12" s="23">
        <v>0.21133586472204099</v>
      </c>
      <c r="AI12" s="23"/>
      <c r="AJ12" s="23" t="s">
        <v>79</v>
      </c>
      <c r="AK12" s="23" t="s">
        <v>79</v>
      </c>
      <c r="AL12" s="23" t="s">
        <v>79</v>
      </c>
      <c r="AM12" s="23" t="s">
        <v>79</v>
      </c>
      <c r="AN12" s="23" t="s">
        <v>79</v>
      </c>
      <c r="AO12" s="23"/>
      <c r="AP12" s="23">
        <v>6.1147218184297997E-2</v>
      </c>
      <c r="AQ12" s="23">
        <v>0.106376688672839</v>
      </c>
      <c r="AR12" s="23">
        <v>0.11239959718347101</v>
      </c>
      <c r="AS12" s="23"/>
      <c r="AT12" s="23">
        <v>0.14246532148746099</v>
      </c>
      <c r="AU12" s="23">
        <v>0.13168432951161799</v>
      </c>
      <c r="AV12" s="23">
        <v>0.122100874674773</v>
      </c>
      <c r="AW12" s="23">
        <v>0.129033906737368</v>
      </c>
      <c r="AX12" s="23">
        <v>0.16294830561667001</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487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0.23574088345750199</v>
      </c>
      <c r="D9" s="14">
        <v>0.26956801016221299</v>
      </c>
      <c r="E9" s="14">
        <v>0.20135552768708401</v>
      </c>
      <c r="F9" s="14"/>
      <c r="G9" s="14">
        <v>0.16616409415612701</v>
      </c>
      <c r="H9" s="14">
        <v>0.196104054060426</v>
      </c>
      <c r="I9" s="14">
        <v>0.199381486638188</v>
      </c>
      <c r="J9" s="14">
        <v>0.19519407968229299</v>
      </c>
      <c r="K9" s="14">
        <v>0.22783322477729501</v>
      </c>
      <c r="L9" s="14">
        <v>0.38237920547661303</v>
      </c>
      <c r="M9" s="14"/>
      <c r="N9" s="14">
        <v>0.29066443107218698</v>
      </c>
      <c r="O9" s="14">
        <v>0.26767592074876601</v>
      </c>
      <c r="P9" s="14">
        <v>0.216600578305922</v>
      </c>
      <c r="Q9" s="14">
        <v>0.15565806365109</v>
      </c>
      <c r="R9" s="14"/>
      <c r="S9" s="14">
        <v>0.24787485448723401</v>
      </c>
      <c r="T9" s="14">
        <v>0.29045170796994602</v>
      </c>
      <c r="U9" s="14">
        <v>0.287343813397757</v>
      </c>
      <c r="V9" s="14">
        <v>0.24540325110779801</v>
      </c>
      <c r="W9" s="14">
        <v>0.24261655576338201</v>
      </c>
      <c r="X9" s="14">
        <v>0.168743120222837</v>
      </c>
      <c r="Y9" s="14">
        <v>0.27593259007988402</v>
      </c>
      <c r="Z9" s="14">
        <v>0.137527356989775</v>
      </c>
      <c r="AA9" s="14">
        <v>0.21525396652845499</v>
      </c>
      <c r="AB9" s="14">
        <v>0.15942531601851401</v>
      </c>
      <c r="AC9" s="14">
        <v>0.20717034515429</v>
      </c>
      <c r="AD9" s="14">
        <v>0.33612368753676802</v>
      </c>
      <c r="AE9" s="14"/>
      <c r="AF9" s="14">
        <v>0.340908756708379</v>
      </c>
      <c r="AG9" s="14">
        <v>0.18842619642361999</v>
      </c>
      <c r="AH9" s="14">
        <v>0.15505604158140801</v>
      </c>
      <c r="AI9" s="14"/>
      <c r="AJ9" s="14" t="s">
        <v>79</v>
      </c>
      <c r="AK9" s="14" t="s">
        <v>79</v>
      </c>
      <c r="AL9" s="14" t="s">
        <v>79</v>
      </c>
      <c r="AM9" s="14" t="s">
        <v>79</v>
      </c>
      <c r="AN9" s="14" t="s">
        <v>79</v>
      </c>
      <c r="AO9" s="14"/>
      <c r="AP9" s="14">
        <v>0.74724527868493396</v>
      </c>
      <c r="AQ9" s="14">
        <v>4.0939019473547299E-2</v>
      </c>
      <c r="AR9" s="14">
        <v>0.13794294241248001</v>
      </c>
      <c r="AS9" s="14"/>
      <c r="AT9" s="14">
        <v>0.238733917763822</v>
      </c>
      <c r="AU9" s="14">
        <v>0.20901309914872601</v>
      </c>
      <c r="AV9" s="14">
        <v>0.24579016464712999</v>
      </c>
      <c r="AW9" s="14">
        <v>0.23141033728892099</v>
      </c>
      <c r="AX9" s="14">
        <v>0.31483250890954301</v>
      </c>
    </row>
    <row r="10" spans="2:50" x14ac:dyDescent="0.25">
      <c r="B10" s="15" t="s">
        <v>480</v>
      </c>
      <c r="C10" s="14">
        <v>0.32870976734798202</v>
      </c>
      <c r="D10" s="14">
        <v>0.32945964979639503</v>
      </c>
      <c r="E10" s="14">
        <v>0.32771941154547801</v>
      </c>
      <c r="F10" s="14"/>
      <c r="G10" s="14">
        <v>0.47919812138997397</v>
      </c>
      <c r="H10" s="14">
        <v>0.40322501113136899</v>
      </c>
      <c r="I10" s="14">
        <v>0.37068000304645199</v>
      </c>
      <c r="J10" s="14">
        <v>0.32706245680547502</v>
      </c>
      <c r="K10" s="14">
        <v>0.27869730904415801</v>
      </c>
      <c r="L10" s="14">
        <v>0.167951378985984</v>
      </c>
      <c r="M10" s="14"/>
      <c r="N10" s="14">
        <v>0.315049942382643</v>
      </c>
      <c r="O10" s="14">
        <v>0.33511605966297597</v>
      </c>
      <c r="P10" s="14">
        <v>0.30379917928446198</v>
      </c>
      <c r="Q10" s="14">
        <v>0.35960330843501798</v>
      </c>
      <c r="R10" s="14"/>
      <c r="S10" s="14">
        <v>0.36626827575672499</v>
      </c>
      <c r="T10" s="14">
        <v>0.29679582246540698</v>
      </c>
      <c r="U10" s="14">
        <v>0.32480614333989599</v>
      </c>
      <c r="V10" s="14">
        <v>0.28303992183475102</v>
      </c>
      <c r="W10" s="14">
        <v>0.294243114744489</v>
      </c>
      <c r="X10" s="14">
        <v>0.42570570773946997</v>
      </c>
      <c r="Y10" s="14">
        <v>0.27011983297905401</v>
      </c>
      <c r="Z10" s="14">
        <v>0.33726222099874897</v>
      </c>
      <c r="AA10" s="14">
        <v>0.38440744401503502</v>
      </c>
      <c r="AB10" s="14">
        <v>0.34716500903573799</v>
      </c>
      <c r="AC10" s="14">
        <v>0.301957474001673</v>
      </c>
      <c r="AD10" s="14">
        <v>0.15929293044007301</v>
      </c>
      <c r="AE10" s="14"/>
      <c r="AF10" s="14">
        <v>0.202847146332087</v>
      </c>
      <c r="AG10" s="14">
        <v>0.42767008213013602</v>
      </c>
      <c r="AH10" s="14">
        <v>0.27894027001565902</v>
      </c>
      <c r="AI10" s="14"/>
      <c r="AJ10" s="14" t="s">
        <v>79</v>
      </c>
      <c r="AK10" s="14" t="s">
        <v>79</v>
      </c>
      <c r="AL10" s="14" t="s">
        <v>79</v>
      </c>
      <c r="AM10" s="14" t="s">
        <v>79</v>
      </c>
      <c r="AN10" s="14" t="s">
        <v>79</v>
      </c>
      <c r="AO10" s="14"/>
      <c r="AP10" s="14">
        <v>4.2801234853254697E-2</v>
      </c>
      <c r="AQ10" s="14">
        <v>0.714096375648681</v>
      </c>
      <c r="AR10" s="14">
        <v>0.31315603871278203</v>
      </c>
      <c r="AS10" s="14"/>
      <c r="AT10" s="14">
        <v>0.28566614984439997</v>
      </c>
      <c r="AU10" s="14">
        <v>0.35100119765284499</v>
      </c>
      <c r="AV10" s="14">
        <v>0.37731014243369898</v>
      </c>
      <c r="AW10" s="14">
        <v>0.38552726449112001</v>
      </c>
      <c r="AX10" s="14">
        <v>0.27120915946339003</v>
      </c>
    </row>
    <row r="11" spans="2:50" ht="30" x14ac:dyDescent="0.25">
      <c r="B11" s="15" t="s">
        <v>481</v>
      </c>
      <c r="C11" s="14">
        <v>0.290685168878204</v>
      </c>
      <c r="D11" s="14">
        <v>0.28144255137262802</v>
      </c>
      <c r="E11" s="14">
        <v>0.30112671793387202</v>
      </c>
      <c r="F11" s="14"/>
      <c r="G11" s="14">
        <v>0.171816679416991</v>
      </c>
      <c r="H11" s="14">
        <v>0.25055480365828298</v>
      </c>
      <c r="I11" s="14">
        <v>0.26924514449126202</v>
      </c>
      <c r="J11" s="14">
        <v>0.341271492432834</v>
      </c>
      <c r="K11" s="14">
        <v>0.37776605920741602</v>
      </c>
      <c r="L11" s="14">
        <v>0.320934998201585</v>
      </c>
      <c r="M11" s="14"/>
      <c r="N11" s="14">
        <v>0.27571681088368799</v>
      </c>
      <c r="O11" s="14">
        <v>0.27908623046738701</v>
      </c>
      <c r="P11" s="14">
        <v>0.31691775286246998</v>
      </c>
      <c r="Q11" s="14">
        <v>0.29813373069447602</v>
      </c>
      <c r="R11" s="14"/>
      <c r="S11" s="14">
        <v>0.229736193307741</v>
      </c>
      <c r="T11" s="14">
        <v>0.27846171195766001</v>
      </c>
      <c r="U11" s="14">
        <v>0.248953412572298</v>
      </c>
      <c r="V11" s="14">
        <v>0.312488412551503</v>
      </c>
      <c r="W11" s="14">
        <v>0.29384978668044898</v>
      </c>
      <c r="X11" s="14">
        <v>0.228733342537941</v>
      </c>
      <c r="Y11" s="14">
        <v>0.31535299792200799</v>
      </c>
      <c r="Z11" s="14">
        <v>0.40022736418766203</v>
      </c>
      <c r="AA11" s="14">
        <v>0.268463189876601</v>
      </c>
      <c r="AB11" s="14">
        <v>0.37971572504282702</v>
      </c>
      <c r="AC11" s="14">
        <v>0.36428597954708802</v>
      </c>
      <c r="AD11" s="14">
        <v>0.33040857053866801</v>
      </c>
      <c r="AE11" s="14"/>
      <c r="AF11" s="14">
        <v>0.33595795054681599</v>
      </c>
      <c r="AG11" s="14">
        <v>0.26181757371972098</v>
      </c>
      <c r="AH11" s="14">
        <v>0.333948959142714</v>
      </c>
      <c r="AI11" s="14"/>
      <c r="AJ11" s="14" t="s">
        <v>79</v>
      </c>
      <c r="AK11" s="14" t="s">
        <v>79</v>
      </c>
      <c r="AL11" s="14" t="s">
        <v>79</v>
      </c>
      <c r="AM11" s="14" t="s">
        <v>79</v>
      </c>
      <c r="AN11" s="14" t="s">
        <v>79</v>
      </c>
      <c r="AO11" s="14"/>
      <c r="AP11" s="14">
        <v>0.129534492171263</v>
      </c>
      <c r="AQ11" s="14">
        <v>0.13610437676290199</v>
      </c>
      <c r="AR11" s="14">
        <v>0.43161528367285801</v>
      </c>
      <c r="AS11" s="14"/>
      <c r="AT11" s="14">
        <v>0.31056021829268599</v>
      </c>
      <c r="AU11" s="14">
        <v>0.294729300143315</v>
      </c>
      <c r="AV11" s="14">
        <v>0.25951809823004501</v>
      </c>
      <c r="AW11" s="14">
        <v>0.25990200183668499</v>
      </c>
      <c r="AX11" s="14">
        <v>0.257874090259545</v>
      </c>
    </row>
    <row r="12" spans="2:50" x14ac:dyDescent="0.25">
      <c r="B12" s="15" t="s">
        <v>70</v>
      </c>
      <c r="C12" s="23">
        <v>0.14486418031631201</v>
      </c>
      <c r="D12" s="23">
        <v>0.119529788668765</v>
      </c>
      <c r="E12" s="23">
        <v>0.16979834283356601</v>
      </c>
      <c r="F12" s="23"/>
      <c r="G12" s="23">
        <v>0.18282110503690799</v>
      </c>
      <c r="H12" s="23">
        <v>0.15011613114992201</v>
      </c>
      <c r="I12" s="23">
        <v>0.16069336582409799</v>
      </c>
      <c r="J12" s="23">
        <v>0.13647197107939801</v>
      </c>
      <c r="K12" s="23">
        <v>0.115703406971132</v>
      </c>
      <c r="L12" s="23">
        <v>0.128734417335817</v>
      </c>
      <c r="M12" s="23"/>
      <c r="N12" s="23">
        <v>0.118568815661482</v>
      </c>
      <c r="O12" s="23">
        <v>0.118121789120871</v>
      </c>
      <c r="P12" s="23">
        <v>0.16268248954714601</v>
      </c>
      <c r="Q12" s="23">
        <v>0.186604897219417</v>
      </c>
      <c r="R12" s="23"/>
      <c r="S12" s="23">
        <v>0.15612067644829999</v>
      </c>
      <c r="T12" s="23">
        <v>0.134290757606987</v>
      </c>
      <c r="U12" s="23">
        <v>0.13889663069004901</v>
      </c>
      <c r="V12" s="23">
        <v>0.159068414505949</v>
      </c>
      <c r="W12" s="23">
        <v>0.16929054281168099</v>
      </c>
      <c r="X12" s="23">
        <v>0.176817829499752</v>
      </c>
      <c r="Y12" s="23">
        <v>0.138594579019054</v>
      </c>
      <c r="Z12" s="23">
        <v>0.124983057823815</v>
      </c>
      <c r="AA12" s="23">
        <v>0.13187539957990899</v>
      </c>
      <c r="AB12" s="23">
        <v>0.11369394990292001</v>
      </c>
      <c r="AC12" s="23">
        <v>0.126586201296949</v>
      </c>
      <c r="AD12" s="23">
        <v>0.17417481148449099</v>
      </c>
      <c r="AE12" s="23"/>
      <c r="AF12" s="23">
        <v>0.120286146412718</v>
      </c>
      <c r="AG12" s="23">
        <v>0.122086147726523</v>
      </c>
      <c r="AH12" s="23">
        <v>0.232054729260219</v>
      </c>
      <c r="AI12" s="23"/>
      <c r="AJ12" s="23" t="s">
        <v>79</v>
      </c>
      <c r="AK12" s="23" t="s">
        <v>79</v>
      </c>
      <c r="AL12" s="23" t="s">
        <v>79</v>
      </c>
      <c r="AM12" s="23" t="s">
        <v>79</v>
      </c>
      <c r="AN12" s="23" t="s">
        <v>79</v>
      </c>
      <c r="AO12" s="23"/>
      <c r="AP12" s="23">
        <v>8.0418994290548093E-2</v>
      </c>
      <c r="AQ12" s="23">
        <v>0.10886022811487001</v>
      </c>
      <c r="AR12" s="23">
        <v>0.117285735201881</v>
      </c>
      <c r="AS12" s="23"/>
      <c r="AT12" s="23">
        <v>0.16503971409909199</v>
      </c>
      <c r="AU12" s="23">
        <v>0.145256403055114</v>
      </c>
      <c r="AV12" s="23">
        <v>0.117381594689126</v>
      </c>
      <c r="AW12" s="23">
        <v>0.123160396383274</v>
      </c>
      <c r="AX12" s="23">
        <v>0.156084241367522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488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0.282631654394842</v>
      </c>
      <c r="D9" s="14">
        <v>0.33531891231973598</v>
      </c>
      <c r="E9" s="14">
        <v>0.231088809763667</v>
      </c>
      <c r="F9" s="14"/>
      <c r="G9" s="14">
        <v>0.241319038459167</v>
      </c>
      <c r="H9" s="14">
        <v>0.24050252328437799</v>
      </c>
      <c r="I9" s="14">
        <v>0.22182129259111399</v>
      </c>
      <c r="J9" s="14">
        <v>0.21157047196329301</v>
      </c>
      <c r="K9" s="14">
        <v>0.288495696238254</v>
      </c>
      <c r="L9" s="14">
        <v>0.44788580205526202</v>
      </c>
      <c r="M9" s="14"/>
      <c r="N9" s="14">
        <v>0.35540780724674897</v>
      </c>
      <c r="O9" s="14">
        <v>0.309647400687942</v>
      </c>
      <c r="P9" s="14">
        <v>0.25878388809833303</v>
      </c>
      <c r="Q9" s="14">
        <v>0.197135340640927</v>
      </c>
      <c r="R9" s="14"/>
      <c r="S9" s="14">
        <v>0.30010060943581002</v>
      </c>
      <c r="T9" s="14">
        <v>0.33349261318680401</v>
      </c>
      <c r="U9" s="14">
        <v>0.359429742789526</v>
      </c>
      <c r="V9" s="14">
        <v>0.29765518231760302</v>
      </c>
      <c r="W9" s="14">
        <v>0.32497125003791</v>
      </c>
      <c r="X9" s="14">
        <v>0.24128318456446801</v>
      </c>
      <c r="Y9" s="14">
        <v>0.267297697210574</v>
      </c>
      <c r="Z9" s="14">
        <v>0.235656899637329</v>
      </c>
      <c r="AA9" s="14">
        <v>0.21860683898724001</v>
      </c>
      <c r="AB9" s="14">
        <v>0.19249490450190701</v>
      </c>
      <c r="AC9" s="14">
        <v>0.28993994830678699</v>
      </c>
      <c r="AD9" s="14">
        <v>0.35381269841228302</v>
      </c>
      <c r="AE9" s="14"/>
      <c r="AF9" s="14">
        <v>0.40459195524486102</v>
      </c>
      <c r="AG9" s="14">
        <v>0.227923050996058</v>
      </c>
      <c r="AH9" s="14">
        <v>0.16768879355458099</v>
      </c>
      <c r="AI9" s="14"/>
      <c r="AJ9" s="14" t="s">
        <v>79</v>
      </c>
      <c r="AK9" s="14" t="s">
        <v>79</v>
      </c>
      <c r="AL9" s="14" t="s">
        <v>79</v>
      </c>
      <c r="AM9" s="14" t="s">
        <v>79</v>
      </c>
      <c r="AN9" s="14" t="s">
        <v>79</v>
      </c>
      <c r="AO9" s="14"/>
      <c r="AP9" s="14">
        <v>0.76398741228878098</v>
      </c>
      <c r="AQ9" s="14">
        <v>9.1064208556953297E-2</v>
      </c>
      <c r="AR9" s="14">
        <v>0.257942552757642</v>
      </c>
      <c r="AS9" s="14"/>
      <c r="AT9" s="14">
        <v>0.27389163511782</v>
      </c>
      <c r="AU9" s="14">
        <v>0.24254913431310501</v>
      </c>
      <c r="AV9" s="14">
        <v>0.30832029465740002</v>
      </c>
      <c r="AW9" s="14">
        <v>0.28529665503618201</v>
      </c>
      <c r="AX9" s="14">
        <v>0.33002186903087899</v>
      </c>
    </row>
    <row r="10" spans="2:50" x14ac:dyDescent="0.25">
      <c r="B10" s="15" t="s">
        <v>480</v>
      </c>
      <c r="C10" s="14">
        <v>0.288844334038793</v>
      </c>
      <c r="D10" s="14">
        <v>0.29258115756334302</v>
      </c>
      <c r="E10" s="14">
        <v>0.28300511296117398</v>
      </c>
      <c r="F10" s="14"/>
      <c r="G10" s="14">
        <v>0.39851928426024502</v>
      </c>
      <c r="H10" s="14">
        <v>0.36441615230462998</v>
      </c>
      <c r="I10" s="14">
        <v>0.302971880492935</v>
      </c>
      <c r="J10" s="14">
        <v>0.30027258442673099</v>
      </c>
      <c r="K10" s="14">
        <v>0.225754849890512</v>
      </c>
      <c r="L10" s="14">
        <v>0.17514698151427499</v>
      </c>
      <c r="M10" s="14"/>
      <c r="N10" s="14">
        <v>0.26585901663060502</v>
      </c>
      <c r="O10" s="14">
        <v>0.306362556884055</v>
      </c>
      <c r="P10" s="14">
        <v>0.25214867534646601</v>
      </c>
      <c r="Q10" s="14">
        <v>0.32832744524034801</v>
      </c>
      <c r="R10" s="14"/>
      <c r="S10" s="14">
        <v>0.34458853361110098</v>
      </c>
      <c r="T10" s="14">
        <v>0.25687422287772799</v>
      </c>
      <c r="U10" s="14">
        <v>0.22375322009982199</v>
      </c>
      <c r="V10" s="14">
        <v>0.23755299103438299</v>
      </c>
      <c r="W10" s="14">
        <v>0.23621379347995899</v>
      </c>
      <c r="X10" s="14">
        <v>0.35682860939176397</v>
      </c>
      <c r="Y10" s="14">
        <v>0.23688979637249499</v>
      </c>
      <c r="Z10" s="14">
        <v>0.31755883705850702</v>
      </c>
      <c r="AA10" s="14">
        <v>0.37802843767553701</v>
      </c>
      <c r="AB10" s="14">
        <v>0.32087951431170098</v>
      </c>
      <c r="AC10" s="14">
        <v>0.25932000131842903</v>
      </c>
      <c r="AD10" s="14">
        <v>0.139806668378542</v>
      </c>
      <c r="AE10" s="14"/>
      <c r="AF10" s="14">
        <v>0.16444444642063999</v>
      </c>
      <c r="AG10" s="14">
        <v>0.39416888655425603</v>
      </c>
      <c r="AH10" s="14">
        <v>0.25867402192377897</v>
      </c>
      <c r="AI10" s="14"/>
      <c r="AJ10" s="14" t="s">
        <v>79</v>
      </c>
      <c r="AK10" s="14" t="s">
        <v>79</v>
      </c>
      <c r="AL10" s="14" t="s">
        <v>79</v>
      </c>
      <c r="AM10" s="14" t="s">
        <v>79</v>
      </c>
      <c r="AN10" s="14" t="s">
        <v>79</v>
      </c>
      <c r="AO10" s="14"/>
      <c r="AP10" s="14">
        <v>4.2921755962040599E-2</v>
      </c>
      <c r="AQ10" s="14">
        <v>0.618653459571609</v>
      </c>
      <c r="AR10" s="14">
        <v>0.25359375015137398</v>
      </c>
      <c r="AS10" s="14"/>
      <c r="AT10" s="14">
        <v>0.26348699931453101</v>
      </c>
      <c r="AU10" s="14">
        <v>0.32155455997774801</v>
      </c>
      <c r="AV10" s="14">
        <v>0.30342879777612702</v>
      </c>
      <c r="AW10" s="14">
        <v>0.33154552548376298</v>
      </c>
      <c r="AX10" s="14">
        <v>0.28195245187432999</v>
      </c>
    </row>
    <row r="11" spans="2:50" ht="30" x14ac:dyDescent="0.25">
      <c r="B11" s="15" t="s">
        <v>481</v>
      </c>
      <c r="C11" s="14">
        <v>0.26240449217905198</v>
      </c>
      <c r="D11" s="14">
        <v>0.24396313175669301</v>
      </c>
      <c r="E11" s="14">
        <v>0.281545967268513</v>
      </c>
      <c r="F11" s="14"/>
      <c r="G11" s="14">
        <v>0.171829548334308</v>
      </c>
      <c r="H11" s="14">
        <v>0.234328451636131</v>
      </c>
      <c r="I11" s="14">
        <v>0.28852857705843399</v>
      </c>
      <c r="J11" s="14">
        <v>0.32411179655546302</v>
      </c>
      <c r="K11" s="14">
        <v>0.31491273384517598</v>
      </c>
      <c r="L11" s="14">
        <v>0.23939732048853299</v>
      </c>
      <c r="M11" s="14"/>
      <c r="N11" s="14">
        <v>0.24061194081321</v>
      </c>
      <c r="O11" s="14">
        <v>0.25057351632064301</v>
      </c>
      <c r="P11" s="14">
        <v>0.29676295296350802</v>
      </c>
      <c r="Q11" s="14">
        <v>0.27010247784968999</v>
      </c>
      <c r="R11" s="14"/>
      <c r="S11" s="14">
        <v>0.17634438649327999</v>
      </c>
      <c r="T11" s="14">
        <v>0.25891125749801702</v>
      </c>
      <c r="U11" s="14">
        <v>0.25250825948650502</v>
      </c>
      <c r="V11" s="14">
        <v>0.27780694303877801</v>
      </c>
      <c r="W11" s="14">
        <v>0.26731581272763499</v>
      </c>
      <c r="X11" s="14">
        <v>0.21590894422766599</v>
      </c>
      <c r="Y11" s="14">
        <v>0.331187296755525</v>
      </c>
      <c r="Z11" s="14">
        <v>0.335561313001421</v>
      </c>
      <c r="AA11" s="14">
        <v>0.22913321225573299</v>
      </c>
      <c r="AB11" s="14">
        <v>0.36127460618489698</v>
      </c>
      <c r="AC11" s="14">
        <v>0.28619542439127799</v>
      </c>
      <c r="AD11" s="14">
        <v>0.29090538171398</v>
      </c>
      <c r="AE11" s="14"/>
      <c r="AF11" s="14">
        <v>0.30207809611091802</v>
      </c>
      <c r="AG11" s="14">
        <v>0.22947238668254699</v>
      </c>
      <c r="AH11" s="14">
        <v>0.29807930868489901</v>
      </c>
      <c r="AI11" s="14"/>
      <c r="AJ11" s="14" t="s">
        <v>79</v>
      </c>
      <c r="AK11" s="14" t="s">
        <v>79</v>
      </c>
      <c r="AL11" s="14" t="s">
        <v>79</v>
      </c>
      <c r="AM11" s="14" t="s">
        <v>79</v>
      </c>
      <c r="AN11" s="14" t="s">
        <v>79</v>
      </c>
      <c r="AO11" s="14"/>
      <c r="AP11" s="14">
        <v>0.10984696022592</v>
      </c>
      <c r="AQ11" s="14">
        <v>0.14955012238030099</v>
      </c>
      <c r="AR11" s="14">
        <v>0.346542368456422</v>
      </c>
      <c r="AS11" s="14"/>
      <c r="AT11" s="14">
        <v>0.28298192384982501</v>
      </c>
      <c r="AU11" s="14">
        <v>0.27438888674309098</v>
      </c>
      <c r="AV11" s="14">
        <v>0.231555956791936</v>
      </c>
      <c r="AW11" s="14">
        <v>0.22090296125473699</v>
      </c>
      <c r="AX11" s="14">
        <v>0.29968142297709599</v>
      </c>
    </row>
    <row r="12" spans="2:50" x14ac:dyDescent="0.25">
      <c r="B12" s="15" t="s">
        <v>70</v>
      </c>
      <c r="C12" s="23">
        <v>0.16611951938731301</v>
      </c>
      <c r="D12" s="23">
        <v>0.12813679836022701</v>
      </c>
      <c r="E12" s="23">
        <v>0.204360110006646</v>
      </c>
      <c r="F12" s="23"/>
      <c r="G12" s="23">
        <v>0.18833212894627999</v>
      </c>
      <c r="H12" s="23">
        <v>0.16075287277486</v>
      </c>
      <c r="I12" s="23">
        <v>0.18667824985751799</v>
      </c>
      <c r="J12" s="23">
        <v>0.16404514705451301</v>
      </c>
      <c r="K12" s="23">
        <v>0.17083672002605799</v>
      </c>
      <c r="L12" s="23">
        <v>0.137569895941929</v>
      </c>
      <c r="M12" s="23"/>
      <c r="N12" s="23">
        <v>0.13812123530943601</v>
      </c>
      <c r="O12" s="23">
        <v>0.13341652610735899</v>
      </c>
      <c r="P12" s="23">
        <v>0.192304483591693</v>
      </c>
      <c r="Q12" s="23">
        <v>0.20443473626903499</v>
      </c>
      <c r="R12" s="23"/>
      <c r="S12" s="23">
        <v>0.17896647045980801</v>
      </c>
      <c r="T12" s="23">
        <v>0.15072190643745201</v>
      </c>
      <c r="U12" s="23">
        <v>0.164308777624148</v>
      </c>
      <c r="V12" s="23">
        <v>0.18698488360923601</v>
      </c>
      <c r="W12" s="23">
        <v>0.17149914375449499</v>
      </c>
      <c r="X12" s="23">
        <v>0.185979261816102</v>
      </c>
      <c r="Y12" s="23">
        <v>0.16462520966140701</v>
      </c>
      <c r="Z12" s="23">
        <v>0.111222950302743</v>
      </c>
      <c r="AA12" s="23">
        <v>0.17423151108148999</v>
      </c>
      <c r="AB12" s="23">
        <v>0.125350975001495</v>
      </c>
      <c r="AC12" s="23">
        <v>0.164544625983505</v>
      </c>
      <c r="AD12" s="23">
        <v>0.215475251495195</v>
      </c>
      <c r="AE12" s="23"/>
      <c r="AF12" s="23">
        <v>0.128885502223581</v>
      </c>
      <c r="AG12" s="23">
        <v>0.14843567576713901</v>
      </c>
      <c r="AH12" s="23">
        <v>0.27555787583674002</v>
      </c>
      <c r="AI12" s="23"/>
      <c r="AJ12" s="23" t="s">
        <v>79</v>
      </c>
      <c r="AK12" s="23" t="s">
        <v>79</v>
      </c>
      <c r="AL12" s="23" t="s">
        <v>79</v>
      </c>
      <c r="AM12" s="23" t="s">
        <v>79</v>
      </c>
      <c r="AN12" s="23" t="s">
        <v>79</v>
      </c>
      <c r="AO12" s="23"/>
      <c r="AP12" s="23">
        <v>8.3243871523258406E-2</v>
      </c>
      <c r="AQ12" s="23">
        <v>0.14073220949113599</v>
      </c>
      <c r="AR12" s="23">
        <v>0.141921328634562</v>
      </c>
      <c r="AS12" s="23"/>
      <c r="AT12" s="23">
        <v>0.179639441717825</v>
      </c>
      <c r="AU12" s="23">
        <v>0.161507418966055</v>
      </c>
      <c r="AV12" s="23">
        <v>0.15669495077453699</v>
      </c>
      <c r="AW12" s="23">
        <v>0.16225485822531799</v>
      </c>
      <c r="AX12" s="23">
        <v>8.8344256117695197E-2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489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0.23858671971749101</v>
      </c>
      <c r="D9" s="14">
        <v>0.27563796514084798</v>
      </c>
      <c r="E9" s="14">
        <v>0.20364203367981201</v>
      </c>
      <c r="F9" s="14"/>
      <c r="G9" s="14">
        <v>0.18308332868778601</v>
      </c>
      <c r="H9" s="14">
        <v>0.19479740966353701</v>
      </c>
      <c r="I9" s="14">
        <v>0.16506731665947799</v>
      </c>
      <c r="J9" s="14">
        <v>0.19494859241463799</v>
      </c>
      <c r="K9" s="14">
        <v>0.26621953205244903</v>
      </c>
      <c r="L9" s="14">
        <v>0.38815247272062198</v>
      </c>
      <c r="M9" s="14"/>
      <c r="N9" s="14">
        <v>0.31491954741834299</v>
      </c>
      <c r="O9" s="14">
        <v>0.256734993319715</v>
      </c>
      <c r="P9" s="14">
        <v>0.199004677775144</v>
      </c>
      <c r="Q9" s="14">
        <v>0.16771210205550999</v>
      </c>
      <c r="R9" s="14"/>
      <c r="S9" s="14">
        <v>0.22268083548322401</v>
      </c>
      <c r="T9" s="14">
        <v>0.32487061612658702</v>
      </c>
      <c r="U9" s="14">
        <v>0.27589350001468599</v>
      </c>
      <c r="V9" s="14">
        <v>0.24986416972859299</v>
      </c>
      <c r="W9" s="14">
        <v>0.29551183969658201</v>
      </c>
      <c r="X9" s="14">
        <v>0.168672456679796</v>
      </c>
      <c r="Y9" s="14">
        <v>0.26825740948904903</v>
      </c>
      <c r="Z9" s="14">
        <v>0.156001184770382</v>
      </c>
      <c r="AA9" s="14">
        <v>0.185699246056025</v>
      </c>
      <c r="AB9" s="14">
        <v>0.16510357791920599</v>
      </c>
      <c r="AC9" s="14">
        <v>0.23558513455146601</v>
      </c>
      <c r="AD9" s="14">
        <v>0.33388831517404699</v>
      </c>
      <c r="AE9" s="14"/>
      <c r="AF9" s="14">
        <v>0.35385247955472299</v>
      </c>
      <c r="AG9" s="14">
        <v>0.194814510938145</v>
      </c>
      <c r="AH9" s="14">
        <v>0.12726365858893199</v>
      </c>
      <c r="AI9" s="14"/>
      <c r="AJ9" s="14" t="s">
        <v>79</v>
      </c>
      <c r="AK9" s="14" t="s">
        <v>79</v>
      </c>
      <c r="AL9" s="14" t="s">
        <v>79</v>
      </c>
      <c r="AM9" s="14" t="s">
        <v>79</v>
      </c>
      <c r="AN9" s="14" t="s">
        <v>79</v>
      </c>
      <c r="AO9" s="14"/>
      <c r="AP9" s="14">
        <v>0.73003683563018895</v>
      </c>
      <c r="AQ9" s="14">
        <v>4.4416671869187699E-2</v>
      </c>
      <c r="AR9" s="14">
        <v>0.157218579393365</v>
      </c>
      <c r="AS9" s="14"/>
      <c r="AT9" s="14">
        <v>0.24506260037466199</v>
      </c>
      <c r="AU9" s="14">
        <v>0.21592877810879499</v>
      </c>
      <c r="AV9" s="14">
        <v>0.23993248979110701</v>
      </c>
      <c r="AW9" s="14">
        <v>0.2635424610787</v>
      </c>
      <c r="AX9" s="14">
        <v>0.25427788219008202</v>
      </c>
    </row>
    <row r="10" spans="2:50" x14ac:dyDescent="0.25">
      <c r="B10" s="15" t="s">
        <v>480</v>
      </c>
      <c r="C10" s="14">
        <v>0.32805341901517698</v>
      </c>
      <c r="D10" s="14">
        <v>0.33011799167674499</v>
      </c>
      <c r="E10" s="14">
        <v>0.321588766593425</v>
      </c>
      <c r="F10" s="14"/>
      <c r="G10" s="14">
        <v>0.495486080479693</v>
      </c>
      <c r="H10" s="14">
        <v>0.425557308109971</v>
      </c>
      <c r="I10" s="14">
        <v>0.35623744930682699</v>
      </c>
      <c r="J10" s="14">
        <v>0.32565571221629602</v>
      </c>
      <c r="K10" s="14">
        <v>0.24478800713046001</v>
      </c>
      <c r="L10" s="14">
        <v>0.17116533542843501</v>
      </c>
      <c r="M10" s="14"/>
      <c r="N10" s="14">
        <v>0.314164558783043</v>
      </c>
      <c r="O10" s="14">
        <v>0.34658001661804899</v>
      </c>
      <c r="P10" s="14">
        <v>0.31226936453771098</v>
      </c>
      <c r="Q10" s="14">
        <v>0.33853421760188201</v>
      </c>
      <c r="R10" s="14"/>
      <c r="S10" s="14">
        <v>0.42128497410439297</v>
      </c>
      <c r="T10" s="14">
        <v>0.28536619273395802</v>
      </c>
      <c r="U10" s="14">
        <v>0.28945112039780901</v>
      </c>
      <c r="V10" s="14">
        <v>0.26103804377555501</v>
      </c>
      <c r="W10" s="14">
        <v>0.26123016627214601</v>
      </c>
      <c r="X10" s="14">
        <v>0.42626806428828601</v>
      </c>
      <c r="Y10" s="14">
        <v>0.27391464515907799</v>
      </c>
      <c r="Z10" s="14">
        <v>0.341070724326896</v>
      </c>
      <c r="AA10" s="14">
        <v>0.374507455599846</v>
      </c>
      <c r="AB10" s="14">
        <v>0.33744617328989401</v>
      </c>
      <c r="AC10" s="14">
        <v>0.275667857681617</v>
      </c>
      <c r="AD10" s="14">
        <v>0.25891729644564798</v>
      </c>
      <c r="AE10" s="14"/>
      <c r="AF10" s="14">
        <v>0.19025597781537101</v>
      </c>
      <c r="AG10" s="14">
        <v>0.41247842547010299</v>
      </c>
      <c r="AH10" s="14">
        <v>0.32147637532356599</v>
      </c>
      <c r="AI10" s="14"/>
      <c r="AJ10" s="14" t="s">
        <v>79</v>
      </c>
      <c r="AK10" s="14" t="s">
        <v>79</v>
      </c>
      <c r="AL10" s="14" t="s">
        <v>79</v>
      </c>
      <c r="AM10" s="14" t="s">
        <v>79</v>
      </c>
      <c r="AN10" s="14" t="s">
        <v>79</v>
      </c>
      <c r="AO10" s="14"/>
      <c r="AP10" s="14">
        <v>4.4096160404742797E-2</v>
      </c>
      <c r="AQ10" s="14">
        <v>0.68024311325223896</v>
      </c>
      <c r="AR10" s="14">
        <v>0.329984034255692</v>
      </c>
      <c r="AS10" s="14"/>
      <c r="AT10" s="14">
        <v>0.28801720668559999</v>
      </c>
      <c r="AU10" s="14">
        <v>0.35365844502480698</v>
      </c>
      <c r="AV10" s="14">
        <v>0.380184316832126</v>
      </c>
      <c r="AW10" s="14">
        <v>0.34753027242204398</v>
      </c>
      <c r="AX10" s="14">
        <v>0.33209883154150199</v>
      </c>
    </row>
    <row r="11" spans="2:50" ht="30" x14ac:dyDescent="0.25">
      <c r="B11" s="15" t="s">
        <v>481</v>
      </c>
      <c r="C11" s="14">
        <v>0.25980488428684201</v>
      </c>
      <c r="D11" s="14">
        <v>0.26117081001641601</v>
      </c>
      <c r="E11" s="14">
        <v>0.26048465960469003</v>
      </c>
      <c r="F11" s="14"/>
      <c r="G11" s="14">
        <v>0.13167000116601499</v>
      </c>
      <c r="H11" s="14">
        <v>0.204452197478354</v>
      </c>
      <c r="I11" s="14">
        <v>0.30006835686948102</v>
      </c>
      <c r="J11" s="14">
        <v>0.31749759515343401</v>
      </c>
      <c r="K11" s="14">
        <v>0.31553999133341598</v>
      </c>
      <c r="L11" s="14">
        <v>0.273857361958392</v>
      </c>
      <c r="M11" s="14"/>
      <c r="N11" s="14">
        <v>0.22489163845524901</v>
      </c>
      <c r="O11" s="14">
        <v>0.25516541843499102</v>
      </c>
      <c r="P11" s="14">
        <v>0.285666845579231</v>
      </c>
      <c r="Q11" s="14">
        <v>0.281676817229364</v>
      </c>
      <c r="R11" s="14"/>
      <c r="S11" s="14">
        <v>0.17721416897391101</v>
      </c>
      <c r="T11" s="14">
        <v>0.23847972732264899</v>
      </c>
      <c r="U11" s="14">
        <v>0.26333389015778202</v>
      </c>
      <c r="V11" s="14">
        <v>0.295862639392524</v>
      </c>
      <c r="W11" s="14">
        <v>0.24851976518997501</v>
      </c>
      <c r="X11" s="14">
        <v>0.227840470549527</v>
      </c>
      <c r="Y11" s="14">
        <v>0.29630888129134503</v>
      </c>
      <c r="Z11" s="14">
        <v>0.34509981065698198</v>
      </c>
      <c r="AA11" s="14">
        <v>0.261804473064565</v>
      </c>
      <c r="AB11" s="14">
        <v>0.34924008639644299</v>
      </c>
      <c r="AC11" s="14">
        <v>0.28228793640805699</v>
      </c>
      <c r="AD11" s="14">
        <v>0.21726314269526001</v>
      </c>
      <c r="AE11" s="14"/>
      <c r="AF11" s="14">
        <v>0.30502332678007699</v>
      </c>
      <c r="AG11" s="14">
        <v>0.23758399640747799</v>
      </c>
      <c r="AH11" s="14">
        <v>0.302116562744913</v>
      </c>
      <c r="AI11" s="14"/>
      <c r="AJ11" s="14" t="s">
        <v>79</v>
      </c>
      <c r="AK11" s="14" t="s">
        <v>79</v>
      </c>
      <c r="AL11" s="14" t="s">
        <v>79</v>
      </c>
      <c r="AM11" s="14" t="s">
        <v>79</v>
      </c>
      <c r="AN11" s="14" t="s">
        <v>79</v>
      </c>
      <c r="AO11" s="14"/>
      <c r="AP11" s="14">
        <v>0.121567950250105</v>
      </c>
      <c r="AQ11" s="14">
        <v>0.121950451963679</v>
      </c>
      <c r="AR11" s="14">
        <v>0.39079041472936399</v>
      </c>
      <c r="AS11" s="14"/>
      <c r="AT11" s="14">
        <v>0.277221703821183</v>
      </c>
      <c r="AU11" s="14">
        <v>0.25629970871727298</v>
      </c>
      <c r="AV11" s="14">
        <v>0.23074690374562101</v>
      </c>
      <c r="AW11" s="14">
        <v>0.23698496891739501</v>
      </c>
      <c r="AX11" s="14">
        <v>0.29904468275993801</v>
      </c>
    </row>
    <row r="12" spans="2:50" x14ac:dyDescent="0.25">
      <c r="B12" s="15" t="s">
        <v>70</v>
      </c>
      <c r="C12" s="23">
        <v>0.17355497698048999</v>
      </c>
      <c r="D12" s="23">
        <v>0.13307323316599101</v>
      </c>
      <c r="E12" s="23">
        <v>0.21428454012207299</v>
      </c>
      <c r="F12" s="23"/>
      <c r="G12" s="23">
        <v>0.189760589666506</v>
      </c>
      <c r="H12" s="23">
        <v>0.17519308474813799</v>
      </c>
      <c r="I12" s="23">
        <v>0.17862687716421399</v>
      </c>
      <c r="J12" s="23">
        <v>0.161898100215631</v>
      </c>
      <c r="K12" s="23">
        <v>0.17345246948367599</v>
      </c>
      <c r="L12" s="23">
        <v>0.16682482989255101</v>
      </c>
      <c r="M12" s="23"/>
      <c r="N12" s="23">
        <v>0.146024255343364</v>
      </c>
      <c r="O12" s="23">
        <v>0.14151957162724499</v>
      </c>
      <c r="P12" s="23">
        <v>0.203059112107915</v>
      </c>
      <c r="Q12" s="23">
        <v>0.212076863113244</v>
      </c>
      <c r="R12" s="23"/>
      <c r="S12" s="23">
        <v>0.178820021438472</v>
      </c>
      <c r="T12" s="23">
        <v>0.15128346381680599</v>
      </c>
      <c r="U12" s="23">
        <v>0.171321489429724</v>
      </c>
      <c r="V12" s="23">
        <v>0.19323514710332801</v>
      </c>
      <c r="W12" s="23">
        <v>0.19473822884129699</v>
      </c>
      <c r="X12" s="23">
        <v>0.177219008482391</v>
      </c>
      <c r="Y12" s="23">
        <v>0.16151906406052799</v>
      </c>
      <c r="Z12" s="23">
        <v>0.157828280245739</v>
      </c>
      <c r="AA12" s="23">
        <v>0.177988825279564</v>
      </c>
      <c r="AB12" s="23">
        <v>0.148210162394456</v>
      </c>
      <c r="AC12" s="23">
        <v>0.20645907135885999</v>
      </c>
      <c r="AD12" s="23">
        <v>0.18993124568504499</v>
      </c>
      <c r="AE12" s="23"/>
      <c r="AF12" s="23">
        <v>0.15086821584982901</v>
      </c>
      <c r="AG12" s="23">
        <v>0.15512306718427399</v>
      </c>
      <c r="AH12" s="23">
        <v>0.249143403342589</v>
      </c>
      <c r="AI12" s="23"/>
      <c r="AJ12" s="23" t="s">
        <v>79</v>
      </c>
      <c r="AK12" s="23" t="s">
        <v>79</v>
      </c>
      <c r="AL12" s="23" t="s">
        <v>79</v>
      </c>
      <c r="AM12" s="23" t="s">
        <v>79</v>
      </c>
      <c r="AN12" s="23" t="s">
        <v>79</v>
      </c>
      <c r="AO12" s="23"/>
      <c r="AP12" s="23">
        <v>0.10429905371496299</v>
      </c>
      <c r="AQ12" s="23">
        <v>0.15338976291489401</v>
      </c>
      <c r="AR12" s="23">
        <v>0.122006971621579</v>
      </c>
      <c r="AS12" s="23"/>
      <c r="AT12" s="23">
        <v>0.189698489118555</v>
      </c>
      <c r="AU12" s="23">
        <v>0.174113068149125</v>
      </c>
      <c r="AV12" s="23">
        <v>0.149136289631145</v>
      </c>
      <c r="AW12" s="23">
        <v>0.15194229758186101</v>
      </c>
      <c r="AX12" s="23">
        <v>0.114578603508478</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490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0.14838590242069299</v>
      </c>
      <c r="D9" s="14">
        <v>0.16675463340563701</v>
      </c>
      <c r="E9" s="14">
        <v>0.13092137984410501</v>
      </c>
      <c r="F9" s="14"/>
      <c r="G9" s="14">
        <v>0.13941752793322201</v>
      </c>
      <c r="H9" s="14">
        <v>0.13603980552456801</v>
      </c>
      <c r="I9" s="14">
        <v>0.12903865335238601</v>
      </c>
      <c r="J9" s="14">
        <v>0.10723433894591999</v>
      </c>
      <c r="K9" s="14">
        <v>0.14137834662123799</v>
      </c>
      <c r="L9" s="14">
        <v>0.21829897346518201</v>
      </c>
      <c r="M9" s="14"/>
      <c r="N9" s="14">
        <v>0.19639592663883401</v>
      </c>
      <c r="O9" s="14">
        <v>0.138122920066899</v>
      </c>
      <c r="P9" s="14">
        <v>0.12994390504265499</v>
      </c>
      <c r="Q9" s="14">
        <v>0.12269071147189101</v>
      </c>
      <c r="R9" s="14"/>
      <c r="S9" s="14">
        <v>0.156886943201719</v>
      </c>
      <c r="T9" s="14">
        <v>0.16750187405620801</v>
      </c>
      <c r="U9" s="14">
        <v>0.18457880022662801</v>
      </c>
      <c r="V9" s="14">
        <v>0.149383905750753</v>
      </c>
      <c r="W9" s="14">
        <v>0.17165538901490901</v>
      </c>
      <c r="X9" s="14">
        <v>9.5518604708931504E-2</v>
      </c>
      <c r="Y9" s="14">
        <v>0.18109783126544701</v>
      </c>
      <c r="Z9" s="14">
        <v>8.1178986275858497E-2</v>
      </c>
      <c r="AA9" s="14">
        <v>0.115519411107847</v>
      </c>
      <c r="AB9" s="14">
        <v>0.13513768138129001</v>
      </c>
      <c r="AC9" s="14">
        <v>0.15169342540678701</v>
      </c>
      <c r="AD9" s="14">
        <v>0.18777971128453699</v>
      </c>
      <c r="AE9" s="14"/>
      <c r="AF9" s="14">
        <v>0.214707408090965</v>
      </c>
      <c r="AG9" s="14">
        <v>0.121080546010434</v>
      </c>
      <c r="AH9" s="14">
        <v>9.2723571713781705E-2</v>
      </c>
      <c r="AI9" s="14"/>
      <c r="AJ9" s="14" t="s">
        <v>79</v>
      </c>
      <c r="AK9" s="14" t="s">
        <v>79</v>
      </c>
      <c r="AL9" s="14" t="s">
        <v>79</v>
      </c>
      <c r="AM9" s="14" t="s">
        <v>79</v>
      </c>
      <c r="AN9" s="14" t="s">
        <v>79</v>
      </c>
      <c r="AO9" s="14"/>
      <c r="AP9" s="14">
        <v>0.48398606552814</v>
      </c>
      <c r="AQ9" s="14">
        <v>3.3601844799461197E-2</v>
      </c>
      <c r="AR9" s="14">
        <v>7.1609503722129902E-2</v>
      </c>
      <c r="AS9" s="14"/>
      <c r="AT9" s="14">
        <v>0.13173900795474899</v>
      </c>
      <c r="AU9" s="14">
        <v>0.13542312761490599</v>
      </c>
      <c r="AV9" s="14">
        <v>0.17286829874086901</v>
      </c>
      <c r="AW9" s="14">
        <v>0.18190687901619501</v>
      </c>
      <c r="AX9" s="14">
        <v>0.15709692416286899</v>
      </c>
    </row>
    <row r="10" spans="2:50" x14ac:dyDescent="0.25">
      <c r="B10" s="15" t="s">
        <v>480</v>
      </c>
      <c r="C10" s="14">
        <v>0.43677585514600198</v>
      </c>
      <c r="D10" s="14">
        <v>0.44828773706382902</v>
      </c>
      <c r="E10" s="14">
        <v>0.42195985414047699</v>
      </c>
      <c r="F10" s="14"/>
      <c r="G10" s="14">
        <v>0.566935937730909</v>
      </c>
      <c r="H10" s="14">
        <v>0.47575030819191599</v>
      </c>
      <c r="I10" s="14">
        <v>0.40668014386957901</v>
      </c>
      <c r="J10" s="14">
        <v>0.43686614331664803</v>
      </c>
      <c r="K10" s="14">
        <v>0.42596334937555802</v>
      </c>
      <c r="L10" s="14">
        <v>0.34962218236419901</v>
      </c>
      <c r="M10" s="14"/>
      <c r="N10" s="14">
        <v>0.47698437298074398</v>
      </c>
      <c r="O10" s="14">
        <v>0.455331178974549</v>
      </c>
      <c r="P10" s="14">
        <v>0.36467678256677499</v>
      </c>
      <c r="Q10" s="14">
        <v>0.439126547015045</v>
      </c>
      <c r="R10" s="14"/>
      <c r="S10" s="14">
        <v>0.49509412904579198</v>
      </c>
      <c r="T10" s="14">
        <v>0.430188546643684</v>
      </c>
      <c r="U10" s="14">
        <v>0.33785738660589199</v>
      </c>
      <c r="V10" s="14">
        <v>0.40834824441065998</v>
      </c>
      <c r="W10" s="14">
        <v>0.34659599644348499</v>
      </c>
      <c r="X10" s="14">
        <v>0.47991757201175</v>
      </c>
      <c r="Y10" s="14">
        <v>0.376468269949289</v>
      </c>
      <c r="Z10" s="14">
        <v>0.43934256693917401</v>
      </c>
      <c r="AA10" s="14">
        <v>0.51305018644381595</v>
      </c>
      <c r="AB10" s="14">
        <v>0.44428836584454701</v>
      </c>
      <c r="AC10" s="14">
        <v>0.45814983562232497</v>
      </c>
      <c r="AD10" s="14">
        <v>0.44120563276680103</v>
      </c>
      <c r="AE10" s="14"/>
      <c r="AF10" s="14">
        <v>0.30758027874629801</v>
      </c>
      <c r="AG10" s="14">
        <v>0.54343959541147302</v>
      </c>
      <c r="AH10" s="14">
        <v>0.36077190694767902</v>
      </c>
      <c r="AI10" s="14"/>
      <c r="AJ10" s="14" t="s">
        <v>79</v>
      </c>
      <c r="AK10" s="14" t="s">
        <v>79</v>
      </c>
      <c r="AL10" s="14" t="s">
        <v>79</v>
      </c>
      <c r="AM10" s="14" t="s">
        <v>79</v>
      </c>
      <c r="AN10" s="14" t="s">
        <v>79</v>
      </c>
      <c r="AO10" s="14"/>
      <c r="AP10" s="14">
        <v>0.16631296707738999</v>
      </c>
      <c r="AQ10" s="14">
        <v>0.78257491469812002</v>
      </c>
      <c r="AR10" s="14">
        <v>0.47346811345166101</v>
      </c>
      <c r="AS10" s="14"/>
      <c r="AT10" s="14">
        <v>0.40876068048535702</v>
      </c>
      <c r="AU10" s="14">
        <v>0.43885794434027903</v>
      </c>
      <c r="AV10" s="14">
        <v>0.46869694578043603</v>
      </c>
      <c r="AW10" s="14">
        <v>0.52948741031175195</v>
      </c>
      <c r="AX10" s="14">
        <v>0.54395484520931303</v>
      </c>
    </row>
    <row r="11" spans="2:50" ht="30" x14ac:dyDescent="0.25">
      <c r="B11" s="15" t="s">
        <v>481</v>
      </c>
      <c r="C11" s="14">
        <v>0.26642552168936501</v>
      </c>
      <c r="D11" s="14">
        <v>0.26831384295472399</v>
      </c>
      <c r="E11" s="14">
        <v>0.26664821020733398</v>
      </c>
      <c r="F11" s="14"/>
      <c r="G11" s="14">
        <v>0.134234162992277</v>
      </c>
      <c r="H11" s="14">
        <v>0.21350475613823899</v>
      </c>
      <c r="I11" s="14">
        <v>0.29852928310174098</v>
      </c>
      <c r="J11" s="14">
        <v>0.31778712713566998</v>
      </c>
      <c r="K11" s="14">
        <v>0.322684979276052</v>
      </c>
      <c r="L11" s="14">
        <v>0.29259328596127898</v>
      </c>
      <c r="M11" s="14"/>
      <c r="N11" s="14">
        <v>0.209501927100982</v>
      </c>
      <c r="O11" s="14">
        <v>0.28536208210710401</v>
      </c>
      <c r="P11" s="14">
        <v>0.30465950993834101</v>
      </c>
      <c r="Q11" s="14">
        <v>0.27393785159406397</v>
      </c>
      <c r="R11" s="14"/>
      <c r="S11" s="14">
        <v>0.22324212962717599</v>
      </c>
      <c r="T11" s="14">
        <v>0.263553162593607</v>
      </c>
      <c r="U11" s="14">
        <v>0.28737457531609201</v>
      </c>
      <c r="V11" s="14">
        <v>0.30227277502190297</v>
      </c>
      <c r="W11" s="14">
        <v>0.284374650996773</v>
      </c>
      <c r="X11" s="14">
        <v>0.22782897263834501</v>
      </c>
      <c r="Y11" s="14">
        <v>0.30334276076800298</v>
      </c>
      <c r="Z11" s="14">
        <v>0.36286807974435298</v>
      </c>
      <c r="AA11" s="14">
        <v>0.225648285015425</v>
      </c>
      <c r="AB11" s="14">
        <v>0.30991260043615199</v>
      </c>
      <c r="AC11" s="14">
        <v>0.24654661557917901</v>
      </c>
      <c r="AD11" s="14">
        <v>0.21669922784630399</v>
      </c>
      <c r="AE11" s="14"/>
      <c r="AF11" s="14">
        <v>0.3423537447526</v>
      </c>
      <c r="AG11" s="14">
        <v>0.21239642210158499</v>
      </c>
      <c r="AH11" s="14">
        <v>0.310796827737995</v>
      </c>
      <c r="AI11" s="14"/>
      <c r="AJ11" s="14" t="s">
        <v>79</v>
      </c>
      <c r="AK11" s="14" t="s">
        <v>79</v>
      </c>
      <c r="AL11" s="14" t="s">
        <v>79</v>
      </c>
      <c r="AM11" s="14" t="s">
        <v>79</v>
      </c>
      <c r="AN11" s="14" t="s">
        <v>79</v>
      </c>
      <c r="AO11" s="14"/>
      <c r="AP11" s="14">
        <v>0.21059259587356799</v>
      </c>
      <c r="AQ11" s="14">
        <v>9.1006677136690195E-2</v>
      </c>
      <c r="AR11" s="14">
        <v>0.34491121068603903</v>
      </c>
      <c r="AS11" s="14"/>
      <c r="AT11" s="14">
        <v>0.307784882134369</v>
      </c>
      <c r="AU11" s="14">
        <v>0.26637254388744003</v>
      </c>
      <c r="AV11" s="14">
        <v>0.22578228603834499</v>
      </c>
      <c r="AW11" s="14">
        <v>0.179080396283708</v>
      </c>
      <c r="AX11" s="14">
        <v>0.17420055188545</v>
      </c>
    </row>
    <row r="12" spans="2:50" x14ac:dyDescent="0.25">
      <c r="B12" s="15" t="s">
        <v>70</v>
      </c>
      <c r="C12" s="23">
        <v>0.14841272074393899</v>
      </c>
      <c r="D12" s="23">
        <v>0.11664378657581</v>
      </c>
      <c r="E12" s="23">
        <v>0.18047055580808399</v>
      </c>
      <c r="F12" s="23"/>
      <c r="G12" s="23">
        <v>0.15941237134359201</v>
      </c>
      <c r="H12" s="23">
        <v>0.174705130145277</v>
      </c>
      <c r="I12" s="23">
        <v>0.16575191967629399</v>
      </c>
      <c r="J12" s="23">
        <v>0.138112390601761</v>
      </c>
      <c r="K12" s="23">
        <v>0.109973324727152</v>
      </c>
      <c r="L12" s="23">
        <v>0.13948555820934</v>
      </c>
      <c r="M12" s="23"/>
      <c r="N12" s="23">
        <v>0.11711777327944101</v>
      </c>
      <c r="O12" s="23">
        <v>0.12118381885144799</v>
      </c>
      <c r="P12" s="23">
        <v>0.20071980245222901</v>
      </c>
      <c r="Q12" s="23">
        <v>0.16424488991899999</v>
      </c>
      <c r="R12" s="23"/>
      <c r="S12" s="23">
        <v>0.124776798125314</v>
      </c>
      <c r="T12" s="23">
        <v>0.13875641670649999</v>
      </c>
      <c r="U12" s="23">
        <v>0.190189237851388</v>
      </c>
      <c r="V12" s="23">
        <v>0.139995074816684</v>
      </c>
      <c r="W12" s="23">
        <v>0.197373963544833</v>
      </c>
      <c r="X12" s="23">
        <v>0.19673485064097301</v>
      </c>
      <c r="Y12" s="23">
        <v>0.139091138017262</v>
      </c>
      <c r="Z12" s="23">
        <v>0.116610367040615</v>
      </c>
      <c r="AA12" s="23">
        <v>0.145782117432913</v>
      </c>
      <c r="AB12" s="23">
        <v>0.110661352338011</v>
      </c>
      <c r="AC12" s="23">
        <v>0.143610123391709</v>
      </c>
      <c r="AD12" s="23">
        <v>0.15431542810235799</v>
      </c>
      <c r="AE12" s="23"/>
      <c r="AF12" s="23">
        <v>0.13535856841013599</v>
      </c>
      <c r="AG12" s="23">
        <v>0.123083436476508</v>
      </c>
      <c r="AH12" s="23">
        <v>0.235707693600544</v>
      </c>
      <c r="AI12" s="23"/>
      <c r="AJ12" s="23" t="s">
        <v>79</v>
      </c>
      <c r="AK12" s="23" t="s">
        <v>79</v>
      </c>
      <c r="AL12" s="23" t="s">
        <v>79</v>
      </c>
      <c r="AM12" s="23" t="s">
        <v>79</v>
      </c>
      <c r="AN12" s="23" t="s">
        <v>79</v>
      </c>
      <c r="AO12" s="23"/>
      <c r="AP12" s="23">
        <v>0.139108371520903</v>
      </c>
      <c r="AQ12" s="23">
        <v>9.2816563365728993E-2</v>
      </c>
      <c r="AR12" s="23">
        <v>0.11001117214017</v>
      </c>
      <c r="AS12" s="23"/>
      <c r="AT12" s="23">
        <v>0.15171542942552499</v>
      </c>
      <c r="AU12" s="23">
        <v>0.15934638415737401</v>
      </c>
      <c r="AV12" s="23">
        <v>0.13265246944035</v>
      </c>
      <c r="AW12" s="23">
        <v>0.10952531438834601</v>
      </c>
      <c r="AX12" s="23">
        <v>0.124747678742369</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AX17"/>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491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479</v>
      </c>
      <c r="C9" s="14">
        <v>0.15620384512341601</v>
      </c>
      <c r="D9" s="14">
        <v>0.18037311916461801</v>
      </c>
      <c r="E9" s="14">
        <v>0.13315599682148199</v>
      </c>
      <c r="F9" s="14"/>
      <c r="G9" s="14">
        <v>0.14997435435827799</v>
      </c>
      <c r="H9" s="14">
        <v>0.14451190235540001</v>
      </c>
      <c r="I9" s="14">
        <v>0.144762779602367</v>
      </c>
      <c r="J9" s="14">
        <v>0.13569065143279299</v>
      </c>
      <c r="K9" s="14">
        <v>0.13632220964306299</v>
      </c>
      <c r="L9" s="14">
        <v>0.209200450012824</v>
      </c>
      <c r="M9" s="14"/>
      <c r="N9" s="14">
        <v>0.19319685432157699</v>
      </c>
      <c r="O9" s="14">
        <v>0.167346922553746</v>
      </c>
      <c r="P9" s="14">
        <v>0.122978131599978</v>
      </c>
      <c r="Q9" s="14">
        <v>0.13174392250469999</v>
      </c>
      <c r="R9" s="14"/>
      <c r="S9" s="14">
        <v>0.19336330048636099</v>
      </c>
      <c r="T9" s="14">
        <v>0.18772841291764999</v>
      </c>
      <c r="U9" s="14">
        <v>0.17112824881517699</v>
      </c>
      <c r="V9" s="14">
        <v>0.160491087777373</v>
      </c>
      <c r="W9" s="14">
        <v>0.19632470705376001</v>
      </c>
      <c r="X9" s="14">
        <v>7.8630242586366306E-2</v>
      </c>
      <c r="Y9" s="14">
        <v>0.17456229346274901</v>
      </c>
      <c r="Z9" s="14">
        <v>7.2230873367548104E-2</v>
      </c>
      <c r="AA9" s="14">
        <v>0.132359514611118</v>
      </c>
      <c r="AB9" s="14">
        <v>0.13155927796693001</v>
      </c>
      <c r="AC9" s="14">
        <v>0.141988188766</v>
      </c>
      <c r="AD9" s="14">
        <v>0.18104846939348901</v>
      </c>
      <c r="AE9" s="14"/>
      <c r="AF9" s="14">
        <v>0.21430691310733899</v>
      </c>
      <c r="AG9" s="14">
        <v>0.13701648300868599</v>
      </c>
      <c r="AH9" s="14">
        <v>0.102781184303392</v>
      </c>
      <c r="AI9" s="14"/>
      <c r="AJ9" s="14" t="s">
        <v>79</v>
      </c>
      <c r="AK9" s="14" t="s">
        <v>79</v>
      </c>
      <c r="AL9" s="14" t="s">
        <v>79</v>
      </c>
      <c r="AM9" s="14" t="s">
        <v>79</v>
      </c>
      <c r="AN9" s="14" t="s">
        <v>79</v>
      </c>
      <c r="AO9" s="14"/>
      <c r="AP9" s="14">
        <v>0.52417458251677296</v>
      </c>
      <c r="AQ9" s="14">
        <v>2.35114156093266E-2</v>
      </c>
      <c r="AR9" s="14">
        <v>0.11351908111690399</v>
      </c>
      <c r="AS9" s="14"/>
      <c r="AT9" s="14">
        <v>0.138764780476861</v>
      </c>
      <c r="AU9" s="14">
        <v>0.141750867924443</v>
      </c>
      <c r="AV9" s="14">
        <v>0.185358441841526</v>
      </c>
      <c r="AW9" s="14">
        <v>0.19003809053955401</v>
      </c>
      <c r="AX9" s="14">
        <v>0.15709692416286899</v>
      </c>
    </row>
    <row r="10" spans="2:50" x14ac:dyDescent="0.25">
      <c r="B10" s="15" t="s">
        <v>480</v>
      </c>
      <c r="C10" s="14">
        <v>0.41935753038785101</v>
      </c>
      <c r="D10" s="14">
        <v>0.434652977432888</v>
      </c>
      <c r="E10" s="14">
        <v>0.40235472306432302</v>
      </c>
      <c r="F10" s="14"/>
      <c r="G10" s="14">
        <v>0.59551038169831605</v>
      </c>
      <c r="H10" s="14">
        <v>0.46195327701752398</v>
      </c>
      <c r="I10" s="14">
        <v>0.42224973442710201</v>
      </c>
      <c r="J10" s="14">
        <v>0.42319144136265502</v>
      </c>
      <c r="K10" s="14">
        <v>0.39171858156045802</v>
      </c>
      <c r="L10" s="14">
        <v>0.28002945646107102</v>
      </c>
      <c r="M10" s="14"/>
      <c r="N10" s="14">
        <v>0.44407972533349799</v>
      </c>
      <c r="O10" s="14">
        <v>0.42978550074633398</v>
      </c>
      <c r="P10" s="14">
        <v>0.37211991012694001</v>
      </c>
      <c r="Q10" s="14">
        <v>0.42489875407972899</v>
      </c>
      <c r="R10" s="14"/>
      <c r="S10" s="14">
        <v>0.50631494638156804</v>
      </c>
      <c r="T10" s="14">
        <v>0.38354470268224</v>
      </c>
      <c r="U10" s="14">
        <v>0.29675922470425597</v>
      </c>
      <c r="V10" s="14">
        <v>0.389155220061565</v>
      </c>
      <c r="W10" s="14">
        <v>0.34043675613233099</v>
      </c>
      <c r="X10" s="14">
        <v>0.49635016963884598</v>
      </c>
      <c r="Y10" s="14">
        <v>0.35377533587340299</v>
      </c>
      <c r="Z10" s="14">
        <v>0.47437379674667701</v>
      </c>
      <c r="AA10" s="14">
        <v>0.47637179723421302</v>
      </c>
      <c r="AB10" s="14">
        <v>0.39772698312052002</v>
      </c>
      <c r="AC10" s="14">
        <v>0.43319833593175799</v>
      </c>
      <c r="AD10" s="14">
        <v>0.47231023669736399</v>
      </c>
      <c r="AE10" s="14"/>
      <c r="AF10" s="14">
        <v>0.28655361833168203</v>
      </c>
      <c r="AG10" s="14">
        <v>0.508100453901697</v>
      </c>
      <c r="AH10" s="14">
        <v>0.37800925268873697</v>
      </c>
      <c r="AI10" s="14"/>
      <c r="AJ10" s="14" t="s">
        <v>79</v>
      </c>
      <c r="AK10" s="14" t="s">
        <v>79</v>
      </c>
      <c r="AL10" s="14" t="s">
        <v>79</v>
      </c>
      <c r="AM10" s="14" t="s">
        <v>79</v>
      </c>
      <c r="AN10" s="14" t="s">
        <v>79</v>
      </c>
      <c r="AO10" s="14"/>
      <c r="AP10" s="14">
        <v>0.11165230963846599</v>
      </c>
      <c r="AQ10" s="14">
        <v>0.78008388682623997</v>
      </c>
      <c r="AR10" s="14">
        <v>0.41432780741571001</v>
      </c>
      <c r="AS10" s="14"/>
      <c r="AT10" s="14">
        <v>0.39098112668930501</v>
      </c>
      <c r="AU10" s="14">
        <v>0.424796019553699</v>
      </c>
      <c r="AV10" s="14">
        <v>0.45958946237596798</v>
      </c>
      <c r="AW10" s="14">
        <v>0.46059629147456099</v>
      </c>
      <c r="AX10" s="14">
        <v>0.51772049781853002</v>
      </c>
    </row>
    <row r="11" spans="2:50" ht="30" x14ac:dyDescent="0.25">
      <c r="B11" s="15" t="s">
        <v>481</v>
      </c>
      <c r="C11" s="14">
        <v>0.282770898131674</v>
      </c>
      <c r="D11" s="14">
        <v>0.27670139442934899</v>
      </c>
      <c r="E11" s="14">
        <v>0.28923354022077402</v>
      </c>
      <c r="F11" s="14"/>
      <c r="G11" s="14">
        <v>0.129363296244351</v>
      </c>
      <c r="H11" s="14">
        <v>0.257701677718984</v>
      </c>
      <c r="I11" s="14">
        <v>0.28265427911734198</v>
      </c>
      <c r="J11" s="14">
        <v>0.31675449044751702</v>
      </c>
      <c r="K11" s="14">
        <v>0.35365486485848202</v>
      </c>
      <c r="L11" s="14">
        <v>0.33066097754534102</v>
      </c>
      <c r="M11" s="14"/>
      <c r="N11" s="14">
        <v>0.243233383031105</v>
      </c>
      <c r="O11" s="14">
        <v>0.29039599326854099</v>
      </c>
      <c r="P11" s="14">
        <v>0.31757634494169201</v>
      </c>
      <c r="Q11" s="14">
        <v>0.28639168738267801</v>
      </c>
      <c r="R11" s="14"/>
      <c r="S11" s="14">
        <v>0.186889379547486</v>
      </c>
      <c r="T11" s="14">
        <v>0.29607599495041198</v>
      </c>
      <c r="U11" s="14">
        <v>0.32403406103590998</v>
      </c>
      <c r="V11" s="14">
        <v>0.31701309830639102</v>
      </c>
      <c r="W11" s="14">
        <v>0.28599462319503599</v>
      </c>
      <c r="X11" s="14">
        <v>0.25145891508968699</v>
      </c>
      <c r="Y11" s="14">
        <v>0.33016953498369001</v>
      </c>
      <c r="Z11" s="14">
        <v>0.36852103394695401</v>
      </c>
      <c r="AA11" s="14">
        <v>0.249852251307837</v>
      </c>
      <c r="AB11" s="14">
        <v>0.34370391559511398</v>
      </c>
      <c r="AC11" s="14">
        <v>0.283487885673883</v>
      </c>
      <c r="AD11" s="14">
        <v>0.24243720731869201</v>
      </c>
      <c r="AE11" s="14"/>
      <c r="AF11" s="14">
        <v>0.35970605759565999</v>
      </c>
      <c r="AG11" s="14">
        <v>0.23060282296477699</v>
      </c>
      <c r="AH11" s="14">
        <v>0.33852641989813198</v>
      </c>
      <c r="AI11" s="14"/>
      <c r="AJ11" s="14" t="s">
        <v>79</v>
      </c>
      <c r="AK11" s="14" t="s">
        <v>79</v>
      </c>
      <c r="AL11" s="14" t="s">
        <v>79</v>
      </c>
      <c r="AM11" s="14" t="s">
        <v>79</v>
      </c>
      <c r="AN11" s="14" t="s">
        <v>79</v>
      </c>
      <c r="AO11" s="14"/>
      <c r="AP11" s="14">
        <v>0.222802323832995</v>
      </c>
      <c r="AQ11" s="14">
        <v>0.116744421989448</v>
      </c>
      <c r="AR11" s="14">
        <v>0.37778460707859102</v>
      </c>
      <c r="AS11" s="14"/>
      <c r="AT11" s="14">
        <v>0.30736839430650398</v>
      </c>
      <c r="AU11" s="14">
        <v>0.28369034137041599</v>
      </c>
      <c r="AV11" s="14">
        <v>0.24089712818230899</v>
      </c>
      <c r="AW11" s="14">
        <v>0.24022968104440601</v>
      </c>
      <c r="AX11" s="14">
        <v>0.17420055188545</v>
      </c>
    </row>
    <row r="12" spans="2:50" x14ac:dyDescent="0.25">
      <c r="B12" s="15" t="s">
        <v>70</v>
      </c>
      <c r="C12" s="23">
        <v>0.14166772635705799</v>
      </c>
      <c r="D12" s="23">
        <v>0.108272508973145</v>
      </c>
      <c r="E12" s="23">
        <v>0.175255739893421</v>
      </c>
      <c r="F12" s="23"/>
      <c r="G12" s="23">
        <v>0.12515196769905401</v>
      </c>
      <c r="H12" s="23">
        <v>0.13583314290809201</v>
      </c>
      <c r="I12" s="23">
        <v>0.15033320685318899</v>
      </c>
      <c r="J12" s="23">
        <v>0.12436341675703499</v>
      </c>
      <c r="K12" s="23">
        <v>0.11830434393799701</v>
      </c>
      <c r="L12" s="23">
        <v>0.18010911598076501</v>
      </c>
      <c r="M12" s="23"/>
      <c r="N12" s="23">
        <v>0.11949003731381901</v>
      </c>
      <c r="O12" s="23">
        <v>0.112471583431379</v>
      </c>
      <c r="P12" s="23">
        <v>0.187325613331391</v>
      </c>
      <c r="Q12" s="23">
        <v>0.15696563603289301</v>
      </c>
      <c r="R12" s="23"/>
      <c r="S12" s="23">
        <v>0.11343237358458499</v>
      </c>
      <c r="T12" s="23">
        <v>0.132650889449698</v>
      </c>
      <c r="U12" s="23">
        <v>0.208078465444657</v>
      </c>
      <c r="V12" s="23">
        <v>0.13334059385467101</v>
      </c>
      <c r="W12" s="23">
        <v>0.17724391361887301</v>
      </c>
      <c r="X12" s="23">
        <v>0.1735606726851</v>
      </c>
      <c r="Y12" s="23">
        <v>0.141492835680158</v>
      </c>
      <c r="Z12" s="23">
        <v>8.4874295938821107E-2</v>
      </c>
      <c r="AA12" s="23">
        <v>0.141416436846833</v>
      </c>
      <c r="AB12" s="23">
        <v>0.12700982331743599</v>
      </c>
      <c r="AC12" s="23">
        <v>0.14132558962835901</v>
      </c>
      <c r="AD12" s="23">
        <v>0.10420408659045501</v>
      </c>
      <c r="AE12" s="23"/>
      <c r="AF12" s="23">
        <v>0.139433410965319</v>
      </c>
      <c r="AG12" s="23">
        <v>0.12428024012484</v>
      </c>
      <c r="AH12" s="23">
        <v>0.18068314310973799</v>
      </c>
      <c r="AI12" s="23"/>
      <c r="AJ12" s="23" t="s">
        <v>79</v>
      </c>
      <c r="AK12" s="23" t="s">
        <v>79</v>
      </c>
      <c r="AL12" s="23" t="s">
        <v>79</v>
      </c>
      <c r="AM12" s="23" t="s">
        <v>79</v>
      </c>
      <c r="AN12" s="23" t="s">
        <v>79</v>
      </c>
      <c r="AO12" s="23"/>
      <c r="AP12" s="23">
        <v>0.141370784011765</v>
      </c>
      <c r="AQ12" s="23">
        <v>7.9660275574984701E-2</v>
      </c>
      <c r="AR12" s="23">
        <v>9.4368504388794405E-2</v>
      </c>
      <c r="AS12" s="23"/>
      <c r="AT12" s="23">
        <v>0.16288569852733101</v>
      </c>
      <c r="AU12" s="23">
        <v>0.14976277115144199</v>
      </c>
      <c r="AV12" s="23">
        <v>0.114154967600197</v>
      </c>
      <c r="AW12" s="23">
        <v>0.10913593694147999</v>
      </c>
      <c r="AX12" s="23">
        <v>0.15098202613315101</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J19"/>
  <sheetViews>
    <sheetView showGridLines="0" topLeftCell="A8" workbookViewId="0">
      <pane xSplit="2" topLeftCell="C1" activePane="topRight" state="frozen"/>
      <selection pane="topRight"/>
    </sheetView>
  </sheetViews>
  <sheetFormatPr defaultColWidth="10.85546875" defaultRowHeight="15" x14ac:dyDescent="0.25"/>
  <cols>
    <col min="2" max="2" width="25.7109375" customWidth="1"/>
    <col min="3" max="10" width="20.7109375" customWidth="1"/>
  </cols>
  <sheetData>
    <row r="2" spans="2:10" ht="39.950000000000003" customHeight="1" x14ac:dyDescent="0.25">
      <c r="D2" s="34" t="s">
        <v>504</v>
      </c>
      <c r="E2" s="30"/>
      <c r="F2" s="30"/>
      <c r="G2" s="30"/>
      <c r="H2" s="30"/>
      <c r="I2" s="30"/>
      <c r="J2" s="30"/>
    </row>
    <row r="6" spans="2:10" ht="50.1" customHeight="1" x14ac:dyDescent="0.25">
      <c r="B6" s="17" t="s">
        <v>14</v>
      </c>
      <c r="C6" s="17" t="s">
        <v>492</v>
      </c>
      <c r="D6" s="17" t="s">
        <v>493</v>
      </c>
      <c r="E6" s="17" t="s">
        <v>494</v>
      </c>
      <c r="F6" s="17" t="s">
        <v>495</v>
      </c>
      <c r="G6" s="17" t="s">
        <v>496</v>
      </c>
      <c r="H6" s="17" t="s">
        <v>497</v>
      </c>
      <c r="I6" s="17" t="s">
        <v>498</v>
      </c>
    </row>
    <row r="7" spans="2:10" ht="30" x14ac:dyDescent="0.25">
      <c r="B7" s="15" t="s">
        <v>499</v>
      </c>
      <c r="C7" s="14">
        <v>0.51186362084500503</v>
      </c>
      <c r="D7" s="14">
        <v>0.53867836263767199</v>
      </c>
      <c r="E7" s="14">
        <v>0.30441086598838701</v>
      </c>
      <c r="F7" s="14">
        <v>0.14731981845365999</v>
      </c>
      <c r="G7" s="14">
        <v>0.27341699704369998</v>
      </c>
      <c r="H7" s="14">
        <v>0.114851468738186</v>
      </c>
      <c r="I7" s="14">
        <v>0.11103125292860599</v>
      </c>
    </row>
    <row r="8" spans="2:10" ht="30" x14ac:dyDescent="0.25">
      <c r="B8" s="15" t="s">
        <v>500</v>
      </c>
      <c r="C8" s="14">
        <v>0.33048854736257799</v>
      </c>
      <c r="D8" s="14">
        <v>0.31173722663485798</v>
      </c>
      <c r="E8" s="14">
        <v>0.327694593062269</v>
      </c>
      <c r="F8" s="14">
        <v>0.430644990376153</v>
      </c>
      <c r="G8" s="14">
        <v>0.468565720639465</v>
      </c>
      <c r="H8" s="14">
        <v>0.37234838811955401</v>
      </c>
      <c r="I8" s="14">
        <v>0.36111917073522198</v>
      </c>
    </row>
    <row r="9" spans="2:10" ht="30" x14ac:dyDescent="0.25">
      <c r="B9" s="15" t="s">
        <v>501</v>
      </c>
      <c r="C9" s="14">
        <v>8.9913093533415006E-2</v>
      </c>
      <c r="D9" s="14">
        <v>8.5502272211517905E-2</v>
      </c>
      <c r="E9" s="14">
        <v>0.21013814783482199</v>
      </c>
      <c r="F9" s="14">
        <v>0.30537136003097198</v>
      </c>
      <c r="G9" s="14">
        <v>0.17723327774792599</v>
      </c>
      <c r="H9" s="14">
        <v>0.33720845497266</v>
      </c>
      <c r="I9" s="14">
        <v>0.36139366351700902</v>
      </c>
    </row>
    <row r="10" spans="2:10" ht="30" x14ac:dyDescent="0.25">
      <c r="B10" s="15" t="s">
        <v>502</v>
      </c>
      <c r="C10" s="14">
        <v>1.6301993846986398E-2</v>
      </c>
      <c r="D10" s="14">
        <v>1.8948981353256601E-2</v>
      </c>
      <c r="E10" s="14">
        <v>6.0632966369781501E-2</v>
      </c>
      <c r="F10" s="14">
        <v>4.5342868661498302E-2</v>
      </c>
      <c r="G10" s="14">
        <v>2.2112819670767499E-2</v>
      </c>
      <c r="H10" s="14">
        <v>8.1897763498316303E-2</v>
      </c>
      <c r="I10" s="14">
        <v>8.18693956208809E-2</v>
      </c>
    </row>
    <row r="11" spans="2:10" ht="30" x14ac:dyDescent="0.25">
      <c r="B11" s="15" t="s">
        <v>503</v>
      </c>
      <c r="C11" s="14">
        <v>1.05927874493439E-2</v>
      </c>
      <c r="D11" s="14">
        <v>3.1464718550099301E-3</v>
      </c>
      <c r="E11" s="14">
        <v>5.0821092655482299E-2</v>
      </c>
      <c r="F11" s="14">
        <v>1.3195536504544201E-2</v>
      </c>
      <c r="G11" s="14">
        <v>7.5299977115257499E-3</v>
      </c>
      <c r="H11" s="14">
        <v>1.3873772829317701E-2</v>
      </c>
      <c r="I11" s="14">
        <v>2.32278136762952E-2</v>
      </c>
    </row>
    <row r="12" spans="2:10" x14ac:dyDescent="0.25">
      <c r="B12" s="15" t="s">
        <v>70</v>
      </c>
      <c r="C12" s="14">
        <v>4.0839956962670898E-2</v>
      </c>
      <c r="D12" s="14">
        <v>4.1986685307686303E-2</v>
      </c>
      <c r="E12" s="14">
        <v>4.6302334089258698E-2</v>
      </c>
      <c r="F12" s="14">
        <v>5.8125425973172898E-2</v>
      </c>
      <c r="G12" s="14">
        <v>5.1141187186615797E-2</v>
      </c>
      <c r="H12" s="14">
        <v>7.9820151841965503E-2</v>
      </c>
      <c r="I12" s="14">
        <v>6.1358703521987003E-2</v>
      </c>
    </row>
    <row r="13" spans="2:10" x14ac:dyDescent="0.25">
      <c r="B13" s="16"/>
      <c r="C13" s="16"/>
      <c r="D13" s="16"/>
      <c r="E13" s="16"/>
      <c r="F13" s="16"/>
      <c r="G13" s="16"/>
      <c r="H13" s="16"/>
      <c r="I13" s="16"/>
    </row>
    <row r="14" spans="2:10" x14ac:dyDescent="0.25">
      <c r="B14" t="s">
        <v>75</v>
      </c>
    </row>
    <row r="15" spans="2:10" x14ac:dyDescent="0.25">
      <c r="B15" t="s">
        <v>76</v>
      </c>
    </row>
    <row r="19" spans="2:2" x14ac:dyDescent="0.25">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X17"/>
  <sheetViews>
    <sheetView showGridLines="0" topLeftCell="A5"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125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121</v>
      </c>
      <c r="C9" s="14">
        <v>9.7054840030844997E-2</v>
      </c>
      <c r="D9" s="14">
        <v>0.13740578697755301</v>
      </c>
      <c r="E9" s="14">
        <v>5.1953241474588602E-2</v>
      </c>
      <c r="F9" s="14"/>
      <c r="G9" s="14">
        <v>8.2729006470250097E-2</v>
      </c>
      <c r="H9" s="14">
        <v>0.20982029287343801</v>
      </c>
      <c r="I9" s="14">
        <v>6.4638331281386394E-2</v>
      </c>
      <c r="J9" s="14">
        <v>3.6694123005901601E-2</v>
      </c>
      <c r="K9" s="14">
        <v>8.9884069725465005E-2</v>
      </c>
      <c r="L9" s="14">
        <v>9.2442561083163705E-2</v>
      </c>
      <c r="M9" s="14"/>
      <c r="N9" s="14">
        <v>0.197367584469614</v>
      </c>
      <c r="O9" s="14">
        <v>9.1809092376258006E-2</v>
      </c>
      <c r="P9" s="14">
        <v>6.2217758848447602E-2</v>
      </c>
      <c r="Q9" s="14">
        <v>2.3268259181388001E-2</v>
      </c>
      <c r="R9" s="14"/>
      <c r="S9" s="14">
        <v>0.167360610337697</v>
      </c>
      <c r="T9" s="14">
        <v>7.7231434347664302E-2</v>
      </c>
      <c r="U9" s="14">
        <v>6.9775779920154296E-2</v>
      </c>
      <c r="V9" s="14">
        <v>6.5141788815381602E-2</v>
      </c>
      <c r="W9" s="14">
        <v>0.120854370514833</v>
      </c>
      <c r="X9" s="14">
        <v>4.2511965124266103E-2</v>
      </c>
      <c r="Y9" s="14">
        <v>0.12397646936336899</v>
      </c>
      <c r="Z9" s="14">
        <v>9.8281447138436395E-2</v>
      </c>
      <c r="AA9" s="14">
        <v>9.6673798896389995E-2</v>
      </c>
      <c r="AB9" s="14">
        <v>6.4613483961426396E-2</v>
      </c>
      <c r="AC9" s="14">
        <v>6.02291710985196E-2</v>
      </c>
      <c r="AD9" s="14">
        <v>0.18994507174081299</v>
      </c>
      <c r="AE9" s="14"/>
      <c r="AF9" s="14">
        <v>8.2511408757097601E-2</v>
      </c>
      <c r="AG9" s="14">
        <v>0.117120433418147</v>
      </c>
      <c r="AH9" s="14">
        <v>0.107983948330807</v>
      </c>
      <c r="AI9" s="14"/>
      <c r="AJ9" s="14" t="s">
        <v>79</v>
      </c>
      <c r="AK9" s="14" t="s">
        <v>79</v>
      </c>
      <c r="AL9" s="14" t="s">
        <v>79</v>
      </c>
      <c r="AM9" s="14" t="s">
        <v>79</v>
      </c>
      <c r="AN9" s="14" t="s">
        <v>79</v>
      </c>
      <c r="AO9" s="14"/>
      <c r="AP9" s="14">
        <v>0.12712708471879999</v>
      </c>
      <c r="AQ9" s="14">
        <v>9.0685180073903499E-2</v>
      </c>
      <c r="AR9" s="14">
        <v>0.20425099867611701</v>
      </c>
      <c r="AS9" s="14"/>
      <c r="AT9" s="14">
        <v>3.1432743718641701E-2</v>
      </c>
      <c r="AU9" s="14">
        <v>5.1151654208955601E-2</v>
      </c>
      <c r="AV9" s="14">
        <v>0.14895037276644399</v>
      </c>
      <c r="AW9" s="14">
        <v>0.243858726397916</v>
      </c>
      <c r="AX9" s="14">
        <v>7.5400543604222797E-2</v>
      </c>
    </row>
    <row r="10" spans="2:50" ht="30" x14ac:dyDescent="0.25">
      <c r="B10" s="15" t="s">
        <v>122</v>
      </c>
      <c r="C10" s="14">
        <v>0.46884055579607598</v>
      </c>
      <c r="D10" s="14">
        <v>0.51599180014044299</v>
      </c>
      <c r="E10" s="14">
        <v>0.422838757637021</v>
      </c>
      <c r="F10" s="14"/>
      <c r="G10" s="14">
        <v>0.49840917212090002</v>
      </c>
      <c r="H10" s="14">
        <v>0.40262254856392199</v>
      </c>
      <c r="I10" s="14">
        <v>0.48680069624036498</v>
      </c>
      <c r="J10" s="14">
        <v>0.51745147878340203</v>
      </c>
      <c r="K10" s="14">
        <v>0.49743048567384401</v>
      </c>
      <c r="L10" s="14">
        <v>0.43129501546257498</v>
      </c>
      <c r="M10" s="14"/>
      <c r="N10" s="14">
        <v>0.51697451600631705</v>
      </c>
      <c r="O10" s="14">
        <v>0.53502149213758199</v>
      </c>
      <c r="P10" s="14">
        <v>0.42900265446060198</v>
      </c>
      <c r="Q10" s="14">
        <v>0.37305072873802703</v>
      </c>
      <c r="R10" s="14"/>
      <c r="S10" s="14">
        <v>0.54523130685099297</v>
      </c>
      <c r="T10" s="14">
        <v>0.47269311536286301</v>
      </c>
      <c r="U10" s="14">
        <v>0.41982812537737801</v>
      </c>
      <c r="V10" s="14">
        <v>0.41347953975105201</v>
      </c>
      <c r="W10" s="14">
        <v>0.48038999312435798</v>
      </c>
      <c r="X10" s="14">
        <v>0.51197110582062899</v>
      </c>
      <c r="Y10" s="14">
        <v>0.39252759984223701</v>
      </c>
      <c r="Z10" s="14">
        <v>0.38291512447530202</v>
      </c>
      <c r="AA10" s="14">
        <v>0.43044897349734901</v>
      </c>
      <c r="AB10" s="14">
        <v>0.47017745831359697</v>
      </c>
      <c r="AC10" s="14">
        <v>0.62858805626104197</v>
      </c>
      <c r="AD10" s="14">
        <v>0.40325177767210102</v>
      </c>
      <c r="AE10" s="14"/>
      <c r="AF10" s="14">
        <v>0.458742718087705</v>
      </c>
      <c r="AG10" s="14">
        <v>0.51224380310661899</v>
      </c>
      <c r="AH10" s="14">
        <v>0.37110307334349202</v>
      </c>
      <c r="AI10" s="14"/>
      <c r="AJ10" s="14" t="s">
        <v>79</v>
      </c>
      <c r="AK10" s="14" t="s">
        <v>79</v>
      </c>
      <c r="AL10" s="14" t="s">
        <v>79</v>
      </c>
      <c r="AM10" s="14" t="s">
        <v>79</v>
      </c>
      <c r="AN10" s="14" t="s">
        <v>79</v>
      </c>
      <c r="AO10" s="14"/>
      <c r="AP10" s="14">
        <v>0.48651474685367702</v>
      </c>
      <c r="AQ10" s="14">
        <v>0.49771731634739802</v>
      </c>
      <c r="AR10" s="14">
        <v>0.36726345182721498</v>
      </c>
      <c r="AS10" s="14"/>
      <c r="AT10" s="14">
        <v>0.37691054106500299</v>
      </c>
      <c r="AU10" s="14">
        <v>0.45403789569374498</v>
      </c>
      <c r="AV10" s="14">
        <v>0.55099930991828305</v>
      </c>
      <c r="AW10" s="14">
        <v>0.53005913109524705</v>
      </c>
      <c r="AX10" s="14">
        <v>0.69061918658509402</v>
      </c>
    </row>
    <row r="11" spans="2:50" ht="30" x14ac:dyDescent="0.25">
      <c r="B11" s="15" t="s">
        <v>123</v>
      </c>
      <c r="C11" s="14">
        <v>0.33082170924312898</v>
      </c>
      <c r="D11" s="14">
        <v>0.27462751696462101</v>
      </c>
      <c r="E11" s="14">
        <v>0.38922241308446598</v>
      </c>
      <c r="F11" s="14"/>
      <c r="G11" s="14">
        <v>0.337298354506336</v>
      </c>
      <c r="H11" s="14">
        <v>0.294991040628237</v>
      </c>
      <c r="I11" s="14">
        <v>0.3553139512381</v>
      </c>
      <c r="J11" s="14">
        <v>0.29704976067487898</v>
      </c>
      <c r="K11" s="14">
        <v>0.338759529490263</v>
      </c>
      <c r="L11" s="14">
        <v>0.35628199274192701</v>
      </c>
      <c r="M11" s="14"/>
      <c r="N11" s="14">
        <v>0.25310989302456999</v>
      </c>
      <c r="O11" s="14">
        <v>0.28838587251863901</v>
      </c>
      <c r="P11" s="14">
        <v>0.38293564774872002</v>
      </c>
      <c r="Q11" s="14">
        <v>0.41998219008596099</v>
      </c>
      <c r="R11" s="14"/>
      <c r="S11" s="14">
        <v>0.22726220805158701</v>
      </c>
      <c r="T11" s="14">
        <v>0.36175290911897501</v>
      </c>
      <c r="U11" s="14">
        <v>0.35711212723658697</v>
      </c>
      <c r="V11" s="14">
        <v>0.43514004942423701</v>
      </c>
      <c r="W11" s="14">
        <v>0.30023326144550799</v>
      </c>
      <c r="X11" s="14">
        <v>0.345035200370088</v>
      </c>
      <c r="Y11" s="14">
        <v>0.32632827152746602</v>
      </c>
      <c r="Z11" s="14">
        <v>0.31068209238768502</v>
      </c>
      <c r="AA11" s="14">
        <v>0.33592656369408302</v>
      </c>
      <c r="AB11" s="14">
        <v>0.41617480234667897</v>
      </c>
      <c r="AC11" s="14">
        <v>0.167283695136138</v>
      </c>
      <c r="AD11" s="14">
        <v>0.361447674707431</v>
      </c>
      <c r="AE11" s="14"/>
      <c r="AF11" s="14">
        <v>0.32759527560077301</v>
      </c>
      <c r="AG11" s="14">
        <v>0.31111184899480798</v>
      </c>
      <c r="AH11" s="14">
        <v>0.36270446457504602</v>
      </c>
      <c r="AI11" s="14"/>
      <c r="AJ11" s="14" t="s">
        <v>79</v>
      </c>
      <c r="AK11" s="14" t="s">
        <v>79</v>
      </c>
      <c r="AL11" s="14" t="s">
        <v>79</v>
      </c>
      <c r="AM11" s="14" t="s">
        <v>79</v>
      </c>
      <c r="AN11" s="14" t="s">
        <v>79</v>
      </c>
      <c r="AO11" s="14"/>
      <c r="AP11" s="14">
        <v>0.29676857299084303</v>
      </c>
      <c r="AQ11" s="14">
        <v>0.30901563316588199</v>
      </c>
      <c r="AR11" s="14">
        <v>0.40196301665386502</v>
      </c>
      <c r="AS11" s="14"/>
      <c r="AT11" s="14">
        <v>0.468688789456707</v>
      </c>
      <c r="AU11" s="14">
        <v>0.36495952262202302</v>
      </c>
      <c r="AV11" s="14">
        <v>0.25110980096595398</v>
      </c>
      <c r="AW11" s="14">
        <v>0.19598175768957499</v>
      </c>
      <c r="AX11" s="14">
        <v>0.16855870517718399</v>
      </c>
    </row>
    <row r="12" spans="2:50" x14ac:dyDescent="0.25">
      <c r="B12" s="15" t="s">
        <v>124</v>
      </c>
      <c r="C12" s="23">
        <v>0.10328289492995001</v>
      </c>
      <c r="D12" s="23">
        <v>7.1974895917383194E-2</v>
      </c>
      <c r="E12" s="23">
        <v>0.135985587803924</v>
      </c>
      <c r="F12" s="23"/>
      <c r="G12" s="23">
        <v>8.1563466902513607E-2</v>
      </c>
      <c r="H12" s="23">
        <v>9.2566117934402906E-2</v>
      </c>
      <c r="I12" s="23">
        <v>9.3247021240148206E-2</v>
      </c>
      <c r="J12" s="23">
        <v>0.14880463753581699</v>
      </c>
      <c r="K12" s="23">
        <v>7.3925915110427995E-2</v>
      </c>
      <c r="L12" s="23">
        <v>0.119980430712334</v>
      </c>
      <c r="M12" s="23"/>
      <c r="N12" s="23">
        <v>3.2548006499498502E-2</v>
      </c>
      <c r="O12" s="23">
        <v>8.47835429675209E-2</v>
      </c>
      <c r="P12" s="23">
        <v>0.12584393894223</v>
      </c>
      <c r="Q12" s="23">
        <v>0.18369882199462401</v>
      </c>
      <c r="R12" s="23"/>
      <c r="S12" s="23">
        <v>6.0145874759723703E-2</v>
      </c>
      <c r="T12" s="23">
        <v>8.8322541170497398E-2</v>
      </c>
      <c r="U12" s="23">
        <v>0.15328396746588099</v>
      </c>
      <c r="V12" s="23">
        <v>8.6238622009328997E-2</v>
      </c>
      <c r="W12" s="23">
        <v>9.8522374915301206E-2</v>
      </c>
      <c r="X12" s="23">
        <v>0.10048172868501699</v>
      </c>
      <c r="Y12" s="23">
        <v>0.15716765926692799</v>
      </c>
      <c r="Z12" s="23">
        <v>0.20812133599857699</v>
      </c>
      <c r="AA12" s="23">
        <v>0.136950663912178</v>
      </c>
      <c r="AB12" s="23">
        <v>4.9034255378297101E-2</v>
      </c>
      <c r="AC12" s="23">
        <v>0.1438990775043</v>
      </c>
      <c r="AD12" s="23">
        <v>4.5355475879654099E-2</v>
      </c>
      <c r="AE12" s="23"/>
      <c r="AF12" s="23">
        <v>0.13115059755442501</v>
      </c>
      <c r="AG12" s="23">
        <v>5.9523914480425003E-2</v>
      </c>
      <c r="AH12" s="23">
        <v>0.15820851375065501</v>
      </c>
      <c r="AI12" s="23"/>
      <c r="AJ12" s="23" t="s">
        <v>79</v>
      </c>
      <c r="AK12" s="23" t="s">
        <v>79</v>
      </c>
      <c r="AL12" s="23" t="s">
        <v>79</v>
      </c>
      <c r="AM12" s="23" t="s">
        <v>79</v>
      </c>
      <c r="AN12" s="23" t="s">
        <v>79</v>
      </c>
      <c r="AO12" s="23"/>
      <c r="AP12" s="23">
        <v>8.95895954366802E-2</v>
      </c>
      <c r="AQ12" s="23">
        <v>0.10258187041281699</v>
      </c>
      <c r="AR12" s="23">
        <v>2.6522532842802999E-2</v>
      </c>
      <c r="AS12" s="23"/>
      <c r="AT12" s="23">
        <v>0.122967925759649</v>
      </c>
      <c r="AU12" s="23">
        <v>0.12985092747527599</v>
      </c>
      <c r="AV12" s="23">
        <v>4.8940516349319299E-2</v>
      </c>
      <c r="AW12" s="23">
        <v>3.01003848172622E-2</v>
      </c>
      <c r="AX12" s="23">
        <v>6.5421564633499199E-2</v>
      </c>
    </row>
    <row r="13" spans="2:50" x14ac:dyDescent="0.25">
      <c r="B13" s="27" t="s">
        <v>538</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505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499</v>
      </c>
      <c r="C9" s="14">
        <v>0.51186362084500503</v>
      </c>
      <c r="D9" s="14">
        <v>0.48663881684715199</v>
      </c>
      <c r="E9" s="14">
        <v>0.53626048789931802</v>
      </c>
      <c r="F9" s="14"/>
      <c r="G9" s="14">
        <v>0.45207143044201498</v>
      </c>
      <c r="H9" s="14">
        <v>0.39284613426721199</v>
      </c>
      <c r="I9" s="14">
        <v>0.51671161792108899</v>
      </c>
      <c r="J9" s="14">
        <v>0.53798665281872204</v>
      </c>
      <c r="K9" s="14">
        <v>0.55173489708437995</v>
      </c>
      <c r="L9" s="14">
        <v>0.59768112905371396</v>
      </c>
      <c r="M9" s="14"/>
      <c r="N9" s="14">
        <v>0.49519674668100799</v>
      </c>
      <c r="O9" s="14">
        <v>0.53392799650684697</v>
      </c>
      <c r="P9" s="14">
        <v>0.48804865002907799</v>
      </c>
      <c r="Q9" s="14">
        <v>0.53008216622056903</v>
      </c>
      <c r="R9" s="14"/>
      <c r="S9" s="14">
        <v>0.501239423205596</v>
      </c>
      <c r="T9" s="14">
        <v>0.49447853604658099</v>
      </c>
      <c r="U9" s="14">
        <v>0.50173623830549097</v>
      </c>
      <c r="V9" s="14">
        <v>0.52152761328766095</v>
      </c>
      <c r="W9" s="14">
        <v>0.51087630414459895</v>
      </c>
      <c r="X9" s="14">
        <v>0.49698242584129498</v>
      </c>
      <c r="Y9" s="14">
        <v>0.51745755058124998</v>
      </c>
      <c r="Z9" s="14">
        <v>0.47932595252465898</v>
      </c>
      <c r="AA9" s="14">
        <v>0.50985093509513202</v>
      </c>
      <c r="AB9" s="14">
        <v>0.60016043851713796</v>
      </c>
      <c r="AC9" s="14">
        <v>0.447348190069008</v>
      </c>
      <c r="AD9" s="14">
        <v>0.559485672707283</v>
      </c>
      <c r="AE9" s="14"/>
      <c r="AF9" s="14">
        <v>0.50237471893095598</v>
      </c>
      <c r="AG9" s="14">
        <v>0.53968544743429603</v>
      </c>
      <c r="AH9" s="14">
        <v>0.44744437700673101</v>
      </c>
      <c r="AI9" s="14"/>
      <c r="AJ9" s="14" t="s">
        <v>79</v>
      </c>
      <c r="AK9" s="14" t="s">
        <v>79</v>
      </c>
      <c r="AL9" s="14" t="s">
        <v>79</v>
      </c>
      <c r="AM9" s="14" t="s">
        <v>79</v>
      </c>
      <c r="AN9" s="14" t="s">
        <v>79</v>
      </c>
      <c r="AO9" s="14"/>
      <c r="AP9" s="14">
        <v>0.510870195555852</v>
      </c>
      <c r="AQ9" s="14">
        <v>0.551294355848989</v>
      </c>
      <c r="AR9" s="14">
        <v>0.50755390169987502</v>
      </c>
      <c r="AS9" s="14"/>
      <c r="AT9" s="14">
        <v>0.56466303569983201</v>
      </c>
      <c r="AU9" s="14">
        <v>0.48655233303656198</v>
      </c>
      <c r="AV9" s="14">
        <v>0.49590072106448202</v>
      </c>
      <c r="AW9" s="14">
        <v>0.51226291363569298</v>
      </c>
      <c r="AX9" s="14">
        <v>0.23214469175758801</v>
      </c>
    </row>
    <row r="10" spans="2:50" ht="30" x14ac:dyDescent="0.25">
      <c r="B10" s="15" t="s">
        <v>500</v>
      </c>
      <c r="C10" s="14">
        <v>0.33048854736257799</v>
      </c>
      <c r="D10" s="14">
        <v>0.33416455173891102</v>
      </c>
      <c r="E10" s="14">
        <v>0.32583916924323802</v>
      </c>
      <c r="F10" s="14"/>
      <c r="G10" s="14">
        <v>0.32480427400471501</v>
      </c>
      <c r="H10" s="14">
        <v>0.39582911825813</v>
      </c>
      <c r="I10" s="14">
        <v>0.31205766591348999</v>
      </c>
      <c r="J10" s="14">
        <v>0.338318480469948</v>
      </c>
      <c r="K10" s="14">
        <v>0.31418536039718797</v>
      </c>
      <c r="L10" s="14">
        <v>0.30009923185782</v>
      </c>
      <c r="M10" s="14"/>
      <c r="N10" s="14">
        <v>0.36445113161884002</v>
      </c>
      <c r="O10" s="14">
        <v>0.29797897146154201</v>
      </c>
      <c r="P10" s="14">
        <v>0.34310599883376802</v>
      </c>
      <c r="Q10" s="14">
        <v>0.31478340926871501</v>
      </c>
      <c r="R10" s="14"/>
      <c r="S10" s="14">
        <v>0.30439256827292699</v>
      </c>
      <c r="T10" s="14">
        <v>0.33841263058371501</v>
      </c>
      <c r="U10" s="14">
        <v>0.34774813224527701</v>
      </c>
      <c r="V10" s="14">
        <v>0.329569697655891</v>
      </c>
      <c r="W10" s="14">
        <v>0.33785788794959398</v>
      </c>
      <c r="X10" s="14">
        <v>0.31411743047351698</v>
      </c>
      <c r="Y10" s="14">
        <v>0.34679146746110001</v>
      </c>
      <c r="Z10" s="14">
        <v>0.30117196216154302</v>
      </c>
      <c r="AA10" s="14">
        <v>0.36828663065500999</v>
      </c>
      <c r="AB10" s="14">
        <v>0.28643028139161603</v>
      </c>
      <c r="AC10" s="14">
        <v>0.36566123864647598</v>
      </c>
      <c r="AD10" s="14">
        <v>0.336838782387201</v>
      </c>
      <c r="AE10" s="14"/>
      <c r="AF10" s="14">
        <v>0.32473312586903702</v>
      </c>
      <c r="AG10" s="14">
        <v>0.33561016577041403</v>
      </c>
      <c r="AH10" s="14">
        <v>0.32887469960553301</v>
      </c>
      <c r="AI10" s="14"/>
      <c r="AJ10" s="14" t="s">
        <v>79</v>
      </c>
      <c r="AK10" s="14" t="s">
        <v>79</v>
      </c>
      <c r="AL10" s="14" t="s">
        <v>79</v>
      </c>
      <c r="AM10" s="14" t="s">
        <v>79</v>
      </c>
      <c r="AN10" s="14" t="s">
        <v>79</v>
      </c>
      <c r="AO10" s="14"/>
      <c r="AP10" s="14">
        <v>0.34471430392313701</v>
      </c>
      <c r="AQ10" s="14">
        <v>0.31714505371282598</v>
      </c>
      <c r="AR10" s="14">
        <v>0.35869964891039302</v>
      </c>
      <c r="AS10" s="14"/>
      <c r="AT10" s="14">
        <v>0.30740653497404502</v>
      </c>
      <c r="AU10" s="14">
        <v>0.32444856210503298</v>
      </c>
      <c r="AV10" s="14">
        <v>0.35200094681812899</v>
      </c>
      <c r="AW10" s="14">
        <v>0.34348458380412999</v>
      </c>
      <c r="AX10" s="14">
        <v>0.53717600297298995</v>
      </c>
    </row>
    <row r="11" spans="2:50" ht="30" x14ac:dyDescent="0.25">
      <c r="B11" s="15" t="s">
        <v>501</v>
      </c>
      <c r="C11" s="14">
        <v>8.9913093533415006E-2</v>
      </c>
      <c r="D11" s="14">
        <v>0.10462173572160501</v>
      </c>
      <c r="E11" s="14">
        <v>7.6297176834873706E-2</v>
      </c>
      <c r="F11" s="14"/>
      <c r="G11" s="14">
        <v>0.116827698174564</v>
      </c>
      <c r="H11" s="14">
        <v>0.12750318014542</v>
      </c>
      <c r="I11" s="14">
        <v>0.11071355550567</v>
      </c>
      <c r="J11" s="14">
        <v>5.9518463835071103E-2</v>
      </c>
      <c r="K11" s="14">
        <v>7.1905253086145496E-2</v>
      </c>
      <c r="L11" s="14">
        <v>6.0928133761437603E-2</v>
      </c>
      <c r="M11" s="14"/>
      <c r="N11" s="14">
        <v>9.1697590754282299E-2</v>
      </c>
      <c r="O11" s="14">
        <v>0.109979367706547</v>
      </c>
      <c r="P11" s="14">
        <v>8.8155733309141199E-2</v>
      </c>
      <c r="Q11" s="14">
        <v>6.7612975637239905E-2</v>
      </c>
      <c r="R11" s="14"/>
      <c r="S11" s="14">
        <v>0.11131135968337499</v>
      </c>
      <c r="T11" s="14">
        <v>0.10626863882344401</v>
      </c>
      <c r="U11" s="14">
        <v>7.0423173709306494E-2</v>
      </c>
      <c r="V11" s="14">
        <v>8.2778868044847007E-2</v>
      </c>
      <c r="W11" s="14">
        <v>8.8393143832222701E-2</v>
      </c>
      <c r="X11" s="14">
        <v>8.6375480774357596E-2</v>
      </c>
      <c r="Y11" s="14">
        <v>7.7930722660072699E-2</v>
      </c>
      <c r="Z11" s="14">
        <v>0.119029932910062</v>
      </c>
      <c r="AA11" s="14">
        <v>7.5836807529403097E-2</v>
      </c>
      <c r="AB11" s="14">
        <v>6.9084226087736997E-2</v>
      </c>
      <c r="AC11" s="14">
        <v>0.126936004046839</v>
      </c>
      <c r="AD11" s="14">
        <v>5.2562368697614902E-2</v>
      </c>
      <c r="AE11" s="14"/>
      <c r="AF11" s="14">
        <v>0.103447537514596</v>
      </c>
      <c r="AG11" s="14">
        <v>7.2333666156653098E-2</v>
      </c>
      <c r="AH11" s="14">
        <v>0.120750927405577</v>
      </c>
      <c r="AI11" s="14"/>
      <c r="AJ11" s="14" t="s">
        <v>79</v>
      </c>
      <c r="AK11" s="14" t="s">
        <v>79</v>
      </c>
      <c r="AL11" s="14" t="s">
        <v>79</v>
      </c>
      <c r="AM11" s="14" t="s">
        <v>79</v>
      </c>
      <c r="AN11" s="14" t="s">
        <v>79</v>
      </c>
      <c r="AO11" s="14"/>
      <c r="AP11" s="14">
        <v>9.5862181395433704E-2</v>
      </c>
      <c r="AQ11" s="14">
        <v>8.3908269525368201E-2</v>
      </c>
      <c r="AR11" s="14">
        <v>8.4428754855903398E-2</v>
      </c>
      <c r="AS11" s="14"/>
      <c r="AT11" s="14">
        <v>6.1738336070628501E-2</v>
      </c>
      <c r="AU11" s="14">
        <v>0.11172593596810899</v>
      </c>
      <c r="AV11" s="14">
        <v>9.3831411344469498E-2</v>
      </c>
      <c r="AW11" s="14">
        <v>9.8763440214675396E-2</v>
      </c>
      <c r="AX11" s="14">
        <v>6.2363609537234799E-2</v>
      </c>
    </row>
    <row r="12" spans="2:50" ht="30" x14ac:dyDescent="0.25">
      <c r="B12" s="15" t="s">
        <v>502</v>
      </c>
      <c r="C12" s="14">
        <v>1.6301993846986398E-2</v>
      </c>
      <c r="D12" s="14">
        <v>2.0523566455327099E-2</v>
      </c>
      <c r="E12" s="14">
        <v>1.2320561942569501E-2</v>
      </c>
      <c r="F12" s="14"/>
      <c r="G12" s="14">
        <v>2.4351286740148002E-2</v>
      </c>
      <c r="H12" s="14">
        <v>1.8969102768072399E-2</v>
      </c>
      <c r="I12" s="14">
        <v>1.40413249912209E-2</v>
      </c>
      <c r="J12" s="14">
        <v>1.81854614060824E-2</v>
      </c>
      <c r="K12" s="14">
        <v>1.4769316207534199E-2</v>
      </c>
      <c r="L12" s="14">
        <v>1.0079455421104999E-2</v>
      </c>
      <c r="M12" s="14"/>
      <c r="N12" s="14">
        <v>1.7444318956501299E-2</v>
      </c>
      <c r="O12" s="14">
        <v>1.8081469397620301E-2</v>
      </c>
      <c r="P12" s="14">
        <v>1.32950320525094E-2</v>
      </c>
      <c r="Q12" s="14">
        <v>1.5988792290046398E-2</v>
      </c>
      <c r="R12" s="14"/>
      <c r="S12" s="14">
        <v>2.4475162336644901E-2</v>
      </c>
      <c r="T12" s="14">
        <v>2.53166251478819E-2</v>
      </c>
      <c r="U12" s="14">
        <v>2.0789099625522101E-2</v>
      </c>
      <c r="V12" s="14">
        <v>1.1997137542910701E-2</v>
      </c>
      <c r="W12" s="14">
        <v>1.5930052586064201E-2</v>
      </c>
      <c r="X12" s="14">
        <v>1.29837021051134E-2</v>
      </c>
      <c r="Y12" s="14">
        <v>1.8769719633394501E-2</v>
      </c>
      <c r="Z12" s="14">
        <v>0</v>
      </c>
      <c r="AA12" s="14">
        <v>7.9086885079452506E-3</v>
      </c>
      <c r="AB12" s="14">
        <v>1.18440404615449E-2</v>
      </c>
      <c r="AC12" s="14">
        <v>2.2529167935166801E-2</v>
      </c>
      <c r="AD12" s="14">
        <v>0</v>
      </c>
      <c r="AE12" s="14"/>
      <c r="AF12" s="14">
        <v>1.8935686648160099E-2</v>
      </c>
      <c r="AG12" s="14">
        <v>1.46744376455081E-2</v>
      </c>
      <c r="AH12" s="14">
        <v>1.68759320003814E-2</v>
      </c>
      <c r="AI12" s="14"/>
      <c r="AJ12" s="14" t="s">
        <v>79</v>
      </c>
      <c r="AK12" s="14" t="s">
        <v>79</v>
      </c>
      <c r="AL12" s="14" t="s">
        <v>79</v>
      </c>
      <c r="AM12" s="14" t="s">
        <v>79</v>
      </c>
      <c r="AN12" s="14" t="s">
        <v>79</v>
      </c>
      <c r="AO12" s="14"/>
      <c r="AP12" s="14">
        <v>1.28697635139011E-2</v>
      </c>
      <c r="AQ12" s="14">
        <v>1.49850826403612E-2</v>
      </c>
      <c r="AR12" s="14">
        <v>1.9491011874330302E-2</v>
      </c>
      <c r="AS12" s="14"/>
      <c r="AT12" s="14">
        <v>9.0704961962716994E-3</v>
      </c>
      <c r="AU12" s="14">
        <v>2.34119509278666E-2</v>
      </c>
      <c r="AV12" s="14">
        <v>1.2703174642445501E-2</v>
      </c>
      <c r="AW12" s="14">
        <v>4.7408305124348399E-3</v>
      </c>
      <c r="AX12" s="14">
        <v>0.109477278396785</v>
      </c>
    </row>
    <row r="13" spans="2:50" ht="30" x14ac:dyDescent="0.25">
      <c r="B13" s="15" t="s">
        <v>503</v>
      </c>
      <c r="C13" s="14">
        <v>1.05927874493439E-2</v>
      </c>
      <c r="D13" s="14">
        <v>1.7012726920953E-2</v>
      </c>
      <c r="E13" s="14">
        <v>4.4282603912948297E-3</v>
      </c>
      <c r="F13" s="14"/>
      <c r="G13" s="14">
        <v>2.7376684853610701E-2</v>
      </c>
      <c r="H13" s="14">
        <v>1.2592198572668301E-2</v>
      </c>
      <c r="I13" s="14">
        <v>1.194760051194E-2</v>
      </c>
      <c r="J13" s="14">
        <v>2.6956669243693998E-3</v>
      </c>
      <c r="K13" s="14">
        <v>1.0099606520618599E-2</v>
      </c>
      <c r="L13" s="14">
        <v>3.4075168953781902E-3</v>
      </c>
      <c r="M13" s="14"/>
      <c r="N13" s="14">
        <v>8.2935937242775096E-3</v>
      </c>
      <c r="O13" s="14">
        <v>6.78788782877047E-3</v>
      </c>
      <c r="P13" s="14">
        <v>1.51730715768537E-2</v>
      </c>
      <c r="Q13" s="14">
        <v>1.3091621149001101E-2</v>
      </c>
      <c r="R13" s="14"/>
      <c r="S13" s="14">
        <v>8.5122133316442809E-3</v>
      </c>
      <c r="T13" s="14">
        <v>1.1403070591150401E-2</v>
      </c>
      <c r="U13" s="14">
        <v>0</v>
      </c>
      <c r="V13" s="14">
        <v>1.77596647574133E-2</v>
      </c>
      <c r="W13" s="14">
        <v>1.18968837561488E-2</v>
      </c>
      <c r="X13" s="14">
        <v>1.0809637552751701E-2</v>
      </c>
      <c r="Y13" s="14">
        <v>2.4674567006089301E-2</v>
      </c>
      <c r="Z13" s="14">
        <v>3.9679837236941101E-2</v>
      </c>
      <c r="AA13" s="14">
        <v>8.7618278244881807E-3</v>
      </c>
      <c r="AB13" s="14">
        <v>0</v>
      </c>
      <c r="AC13" s="14">
        <v>0</v>
      </c>
      <c r="AD13" s="14">
        <v>0</v>
      </c>
      <c r="AE13" s="14"/>
      <c r="AF13" s="14">
        <v>1.3516809033247E-2</v>
      </c>
      <c r="AG13" s="14">
        <v>9.7020920735776395E-3</v>
      </c>
      <c r="AH13" s="14">
        <v>7.23092776387036E-3</v>
      </c>
      <c r="AI13" s="14"/>
      <c r="AJ13" s="14" t="s">
        <v>79</v>
      </c>
      <c r="AK13" s="14" t="s">
        <v>79</v>
      </c>
      <c r="AL13" s="14" t="s">
        <v>79</v>
      </c>
      <c r="AM13" s="14" t="s">
        <v>79</v>
      </c>
      <c r="AN13" s="14" t="s">
        <v>79</v>
      </c>
      <c r="AO13" s="14"/>
      <c r="AP13" s="14">
        <v>1.6122863952544201E-2</v>
      </c>
      <c r="AQ13" s="14">
        <v>3.8741559741591099E-3</v>
      </c>
      <c r="AR13" s="14">
        <v>1.1523431421374899E-2</v>
      </c>
      <c r="AS13" s="14"/>
      <c r="AT13" s="14">
        <v>1.51721624741557E-2</v>
      </c>
      <c r="AU13" s="14">
        <v>3.8877285230719E-3</v>
      </c>
      <c r="AV13" s="14">
        <v>1.2392368309849499E-2</v>
      </c>
      <c r="AW13" s="14">
        <v>1.43875909757253E-2</v>
      </c>
      <c r="AX13" s="14">
        <v>0</v>
      </c>
    </row>
    <row r="14" spans="2:50" x14ac:dyDescent="0.25">
      <c r="B14" s="15" t="s">
        <v>70</v>
      </c>
      <c r="C14" s="23">
        <v>4.0839956962670898E-2</v>
      </c>
      <c r="D14" s="23">
        <v>3.7038602316051703E-2</v>
      </c>
      <c r="E14" s="23">
        <v>4.4854343688706201E-2</v>
      </c>
      <c r="F14" s="23"/>
      <c r="G14" s="23">
        <v>5.4568625784947498E-2</v>
      </c>
      <c r="H14" s="23">
        <v>5.2260265988497201E-2</v>
      </c>
      <c r="I14" s="23">
        <v>3.4528235156590002E-2</v>
      </c>
      <c r="J14" s="23">
        <v>4.3295274545806901E-2</v>
      </c>
      <c r="K14" s="23">
        <v>3.7305566704133597E-2</v>
      </c>
      <c r="L14" s="23">
        <v>2.7804533010544901E-2</v>
      </c>
      <c r="M14" s="23"/>
      <c r="N14" s="23">
        <v>2.2916618265091601E-2</v>
      </c>
      <c r="O14" s="23">
        <v>3.3244307098673397E-2</v>
      </c>
      <c r="P14" s="23">
        <v>5.2221514198650003E-2</v>
      </c>
      <c r="Q14" s="23">
        <v>5.8441035434428502E-2</v>
      </c>
      <c r="R14" s="23"/>
      <c r="S14" s="23">
        <v>5.00692731698133E-2</v>
      </c>
      <c r="T14" s="23">
        <v>2.4120498807228E-2</v>
      </c>
      <c r="U14" s="23">
        <v>5.9303356114403898E-2</v>
      </c>
      <c r="V14" s="23">
        <v>3.6367018711276802E-2</v>
      </c>
      <c r="W14" s="23">
        <v>3.5045727731371198E-2</v>
      </c>
      <c r="X14" s="23">
        <v>7.8731323252965099E-2</v>
      </c>
      <c r="Y14" s="23">
        <v>1.43759726580931E-2</v>
      </c>
      <c r="Z14" s="23">
        <v>6.0792315166795001E-2</v>
      </c>
      <c r="AA14" s="23">
        <v>2.9355110388021299E-2</v>
      </c>
      <c r="AB14" s="23">
        <v>3.2481013541964199E-2</v>
      </c>
      <c r="AC14" s="23">
        <v>3.7525399302509602E-2</v>
      </c>
      <c r="AD14" s="23">
        <v>5.1113176207901401E-2</v>
      </c>
      <c r="AE14" s="23"/>
      <c r="AF14" s="23">
        <v>3.69921220040045E-2</v>
      </c>
      <c r="AG14" s="23">
        <v>2.7994190919551E-2</v>
      </c>
      <c r="AH14" s="23">
        <v>7.8823136217906001E-2</v>
      </c>
      <c r="AI14" s="23"/>
      <c r="AJ14" s="23" t="s">
        <v>79</v>
      </c>
      <c r="AK14" s="23" t="s">
        <v>79</v>
      </c>
      <c r="AL14" s="23" t="s">
        <v>79</v>
      </c>
      <c r="AM14" s="23" t="s">
        <v>79</v>
      </c>
      <c r="AN14" s="23" t="s">
        <v>79</v>
      </c>
      <c r="AO14" s="23"/>
      <c r="AP14" s="23">
        <v>1.95606916591324E-2</v>
      </c>
      <c r="AQ14" s="23">
        <v>2.8793082298295702E-2</v>
      </c>
      <c r="AR14" s="23">
        <v>1.83032512381225E-2</v>
      </c>
      <c r="AS14" s="23"/>
      <c r="AT14" s="23">
        <v>4.1949434585066898E-2</v>
      </c>
      <c r="AU14" s="23">
        <v>4.9973489439358101E-2</v>
      </c>
      <c r="AV14" s="23">
        <v>3.3171377820624598E-2</v>
      </c>
      <c r="AW14" s="23">
        <v>2.63606408573408E-2</v>
      </c>
      <c r="AX14" s="23">
        <v>5.8838417335402703E-2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506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499</v>
      </c>
      <c r="C9" s="14">
        <v>0.53867836263767199</v>
      </c>
      <c r="D9" s="14">
        <v>0.50028419387679501</v>
      </c>
      <c r="E9" s="14">
        <v>0.574365472622405</v>
      </c>
      <c r="F9" s="14"/>
      <c r="G9" s="14">
        <v>0.54349534063926197</v>
      </c>
      <c r="H9" s="14">
        <v>0.49911049821592801</v>
      </c>
      <c r="I9" s="14">
        <v>0.58963257638419397</v>
      </c>
      <c r="J9" s="14">
        <v>0.62978349613866402</v>
      </c>
      <c r="K9" s="14">
        <v>0.49338652331565003</v>
      </c>
      <c r="L9" s="14">
        <v>0.48298319195869199</v>
      </c>
      <c r="M9" s="14"/>
      <c r="N9" s="14">
        <v>0.48213782148101197</v>
      </c>
      <c r="O9" s="14">
        <v>0.55006874918677595</v>
      </c>
      <c r="P9" s="14">
        <v>0.55329471738854297</v>
      </c>
      <c r="Q9" s="14">
        <v>0.57473596487913103</v>
      </c>
      <c r="R9" s="14"/>
      <c r="S9" s="14">
        <v>0.51702485207390603</v>
      </c>
      <c r="T9" s="14">
        <v>0.51491960340812903</v>
      </c>
      <c r="U9" s="14">
        <v>0.48608353009205302</v>
      </c>
      <c r="V9" s="14">
        <v>0.56853633303300899</v>
      </c>
      <c r="W9" s="14">
        <v>0.46564902266895303</v>
      </c>
      <c r="X9" s="14">
        <v>0.43702797944900701</v>
      </c>
      <c r="Y9" s="14">
        <v>0.60345200323708403</v>
      </c>
      <c r="Z9" s="14">
        <v>0.57020131486560399</v>
      </c>
      <c r="AA9" s="14">
        <v>0.59215823531962297</v>
      </c>
      <c r="AB9" s="14">
        <v>0.60526671878217297</v>
      </c>
      <c r="AC9" s="14">
        <v>0.60996971414375001</v>
      </c>
      <c r="AD9" s="14">
        <v>0.53634408013059798</v>
      </c>
      <c r="AE9" s="14"/>
      <c r="AF9" s="14">
        <v>0.543445104807735</v>
      </c>
      <c r="AG9" s="14">
        <v>0.51232701960883298</v>
      </c>
      <c r="AH9" s="14">
        <v>0.54316446543903296</v>
      </c>
      <c r="AI9" s="14"/>
      <c r="AJ9" s="14" t="s">
        <v>79</v>
      </c>
      <c r="AK9" s="14" t="s">
        <v>79</v>
      </c>
      <c r="AL9" s="14" t="s">
        <v>79</v>
      </c>
      <c r="AM9" s="14" t="s">
        <v>79</v>
      </c>
      <c r="AN9" s="14" t="s">
        <v>79</v>
      </c>
      <c r="AO9" s="14"/>
      <c r="AP9" s="14">
        <v>0.52469964612408204</v>
      </c>
      <c r="AQ9" s="14">
        <v>0.54957224622797796</v>
      </c>
      <c r="AR9" s="14">
        <v>0.51043252327924404</v>
      </c>
      <c r="AS9" s="14"/>
      <c r="AT9" s="14">
        <v>0.599719850644716</v>
      </c>
      <c r="AU9" s="14">
        <v>0.53676478563906405</v>
      </c>
      <c r="AV9" s="14">
        <v>0.51042424848849399</v>
      </c>
      <c r="AW9" s="14">
        <v>0.511409702580647</v>
      </c>
      <c r="AX9" s="14">
        <v>0.41671707992759199</v>
      </c>
    </row>
    <row r="10" spans="2:50" ht="30" x14ac:dyDescent="0.25">
      <c r="B10" s="15" t="s">
        <v>500</v>
      </c>
      <c r="C10" s="14">
        <v>0.31173722663485798</v>
      </c>
      <c r="D10" s="14">
        <v>0.33689713695308798</v>
      </c>
      <c r="E10" s="14">
        <v>0.28777012494000598</v>
      </c>
      <c r="F10" s="14"/>
      <c r="G10" s="14">
        <v>0.27208446293789401</v>
      </c>
      <c r="H10" s="14">
        <v>0.30587279489520303</v>
      </c>
      <c r="I10" s="14">
        <v>0.252413984163946</v>
      </c>
      <c r="J10" s="14">
        <v>0.251585780205694</v>
      </c>
      <c r="K10" s="14">
        <v>0.36111841792583099</v>
      </c>
      <c r="L10" s="14">
        <v>0.406907296654335</v>
      </c>
      <c r="M10" s="14"/>
      <c r="N10" s="14">
        <v>0.35450395435682303</v>
      </c>
      <c r="O10" s="14">
        <v>0.327024405592581</v>
      </c>
      <c r="P10" s="14">
        <v>0.28801512655106898</v>
      </c>
      <c r="Q10" s="14">
        <v>0.26965947123617001</v>
      </c>
      <c r="R10" s="14"/>
      <c r="S10" s="14">
        <v>0.276226889491968</v>
      </c>
      <c r="T10" s="14">
        <v>0.35552510289221501</v>
      </c>
      <c r="U10" s="14">
        <v>0.33093273212378699</v>
      </c>
      <c r="V10" s="14">
        <v>0.30003473041213202</v>
      </c>
      <c r="W10" s="14">
        <v>0.36419257751489598</v>
      </c>
      <c r="X10" s="14">
        <v>0.39088756093739502</v>
      </c>
      <c r="Y10" s="14">
        <v>0.300184457022662</v>
      </c>
      <c r="Z10" s="14">
        <v>0.29342810789988599</v>
      </c>
      <c r="AA10" s="14">
        <v>0.26087982726549602</v>
      </c>
      <c r="AB10" s="14">
        <v>0.27611440358716299</v>
      </c>
      <c r="AC10" s="14">
        <v>0.25348201219752298</v>
      </c>
      <c r="AD10" s="14">
        <v>0.35954918215917903</v>
      </c>
      <c r="AE10" s="14"/>
      <c r="AF10" s="14">
        <v>0.304758362688832</v>
      </c>
      <c r="AG10" s="14">
        <v>0.35351569325673399</v>
      </c>
      <c r="AH10" s="14">
        <v>0.25843760461612802</v>
      </c>
      <c r="AI10" s="14"/>
      <c r="AJ10" s="14" t="s">
        <v>79</v>
      </c>
      <c r="AK10" s="14" t="s">
        <v>79</v>
      </c>
      <c r="AL10" s="14" t="s">
        <v>79</v>
      </c>
      <c r="AM10" s="14" t="s">
        <v>79</v>
      </c>
      <c r="AN10" s="14" t="s">
        <v>79</v>
      </c>
      <c r="AO10" s="14"/>
      <c r="AP10" s="14">
        <v>0.35025682527464802</v>
      </c>
      <c r="AQ10" s="14">
        <v>0.32249221797127198</v>
      </c>
      <c r="AR10" s="14">
        <v>0.30956282716756101</v>
      </c>
      <c r="AS10" s="14"/>
      <c r="AT10" s="14">
        <v>0.26343247326174402</v>
      </c>
      <c r="AU10" s="14">
        <v>0.29750997216615299</v>
      </c>
      <c r="AV10" s="14">
        <v>0.34921746705345602</v>
      </c>
      <c r="AW10" s="14">
        <v>0.33450637722141302</v>
      </c>
      <c r="AX10" s="14">
        <v>0.41570266686983498</v>
      </c>
    </row>
    <row r="11" spans="2:50" ht="30" x14ac:dyDescent="0.25">
      <c r="B11" s="15" t="s">
        <v>501</v>
      </c>
      <c r="C11" s="14">
        <v>8.5502272211517905E-2</v>
      </c>
      <c r="D11" s="14">
        <v>9.3265450845548103E-2</v>
      </c>
      <c r="E11" s="14">
        <v>7.8610001770809596E-2</v>
      </c>
      <c r="F11" s="14"/>
      <c r="G11" s="14">
        <v>0.10544606149308799</v>
      </c>
      <c r="H11" s="14">
        <v>0.101121720974127</v>
      </c>
      <c r="I11" s="14">
        <v>7.6622075197578604E-2</v>
      </c>
      <c r="J11" s="14">
        <v>6.4151008907310902E-2</v>
      </c>
      <c r="K11" s="14">
        <v>9.9051304145174296E-2</v>
      </c>
      <c r="L11" s="14">
        <v>7.4852059852229397E-2</v>
      </c>
      <c r="M11" s="14"/>
      <c r="N11" s="14">
        <v>0.114124609820538</v>
      </c>
      <c r="O11" s="14">
        <v>7.6745637087200197E-2</v>
      </c>
      <c r="P11" s="14">
        <v>7.6303630651486806E-2</v>
      </c>
      <c r="Q11" s="14">
        <v>7.241376923541E-2</v>
      </c>
      <c r="R11" s="14"/>
      <c r="S11" s="14">
        <v>0.119193631360018</v>
      </c>
      <c r="T11" s="14">
        <v>7.2045045341393693E-2</v>
      </c>
      <c r="U11" s="14">
        <v>0.101723588325108</v>
      </c>
      <c r="V11" s="14">
        <v>6.3582623610599701E-2</v>
      </c>
      <c r="W11" s="14">
        <v>0.109596535648164</v>
      </c>
      <c r="X11" s="14">
        <v>7.7579374959811098E-2</v>
      </c>
      <c r="Y11" s="14">
        <v>5.9509662544955599E-2</v>
      </c>
      <c r="Z11" s="14">
        <v>4.8135654423808197E-2</v>
      </c>
      <c r="AA11" s="14">
        <v>9.6002198205288394E-2</v>
      </c>
      <c r="AB11" s="14">
        <v>9.0951894317097701E-2</v>
      </c>
      <c r="AC11" s="14">
        <v>7.8303584303422796E-2</v>
      </c>
      <c r="AD11" s="14">
        <v>5.2993561502321401E-2</v>
      </c>
      <c r="AE11" s="14"/>
      <c r="AF11" s="14">
        <v>9.4862226210092396E-2</v>
      </c>
      <c r="AG11" s="14">
        <v>8.2234886124738699E-2</v>
      </c>
      <c r="AH11" s="14">
        <v>7.2400860262094899E-2</v>
      </c>
      <c r="AI11" s="14"/>
      <c r="AJ11" s="14" t="s">
        <v>79</v>
      </c>
      <c r="AK11" s="14" t="s">
        <v>79</v>
      </c>
      <c r="AL11" s="14" t="s">
        <v>79</v>
      </c>
      <c r="AM11" s="14" t="s">
        <v>79</v>
      </c>
      <c r="AN11" s="14" t="s">
        <v>79</v>
      </c>
      <c r="AO11" s="14"/>
      <c r="AP11" s="14">
        <v>8.5934780967198005E-2</v>
      </c>
      <c r="AQ11" s="14">
        <v>7.1662174637906806E-2</v>
      </c>
      <c r="AR11" s="14">
        <v>0.14901512727205099</v>
      </c>
      <c r="AS11" s="14"/>
      <c r="AT11" s="14">
        <v>6.6322304833276599E-2</v>
      </c>
      <c r="AU11" s="14">
        <v>8.8051408848787399E-2</v>
      </c>
      <c r="AV11" s="14">
        <v>8.92582343396401E-2</v>
      </c>
      <c r="AW11" s="14">
        <v>0.10493167050784701</v>
      </c>
      <c r="AX11" s="14">
        <v>0.114348924470067</v>
      </c>
    </row>
    <row r="12" spans="2:50" ht="30" x14ac:dyDescent="0.25">
      <c r="B12" s="15" t="s">
        <v>502</v>
      </c>
      <c r="C12" s="14">
        <v>1.8948981353256601E-2</v>
      </c>
      <c r="D12" s="14">
        <v>2.8438240700901202E-2</v>
      </c>
      <c r="E12" s="14">
        <v>9.8626973766815802E-3</v>
      </c>
      <c r="F12" s="14"/>
      <c r="G12" s="14">
        <v>2.5000469819414999E-2</v>
      </c>
      <c r="H12" s="14">
        <v>2.7654457176420101E-2</v>
      </c>
      <c r="I12" s="14">
        <v>3.1316502598680802E-2</v>
      </c>
      <c r="J12" s="14">
        <v>9.0256893410762592E-3</v>
      </c>
      <c r="K12" s="14">
        <v>7.8162798363675505E-3</v>
      </c>
      <c r="L12" s="14">
        <v>1.32281500088511E-2</v>
      </c>
      <c r="M12" s="14"/>
      <c r="N12" s="14">
        <v>1.92755580241162E-2</v>
      </c>
      <c r="O12" s="14">
        <v>9.8341659571165394E-3</v>
      </c>
      <c r="P12" s="14">
        <v>2.79669250380149E-2</v>
      </c>
      <c r="Q12" s="14">
        <v>2.0291850549015701E-2</v>
      </c>
      <c r="R12" s="14"/>
      <c r="S12" s="14">
        <v>1.63432620140029E-2</v>
      </c>
      <c r="T12" s="14">
        <v>3.04355901026119E-2</v>
      </c>
      <c r="U12" s="14">
        <v>1.9816546179082201E-2</v>
      </c>
      <c r="V12" s="14">
        <v>2.18277997023371E-2</v>
      </c>
      <c r="W12" s="14">
        <v>1.6775884117598599E-2</v>
      </c>
      <c r="X12" s="14">
        <v>1.43007784403096E-2</v>
      </c>
      <c r="Y12" s="14">
        <v>2.2477904537204899E-2</v>
      </c>
      <c r="Z12" s="14">
        <v>3.9679837236941101E-2</v>
      </c>
      <c r="AA12" s="14">
        <v>1.9969138722940399E-2</v>
      </c>
      <c r="AB12" s="14">
        <v>0</v>
      </c>
      <c r="AC12" s="14">
        <v>2.2420307831712699E-2</v>
      </c>
      <c r="AD12" s="14">
        <v>0</v>
      </c>
      <c r="AE12" s="14"/>
      <c r="AF12" s="14">
        <v>2.0388881576845101E-2</v>
      </c>
      <c r="AG12" s="14">
        <v>1.8160531337076999E-2</v>
      </c>
      <c r="AH12" s="14">
        <v>2.0939647041740998E-2</v>
      </c>
      <c r="AI12" s="14"/>
      <c r="AJ12" s="14" t="s">
        <v>79</v>
      </c>
      <c r="AK12" s="14" t="s">
        <v>79</v>
      </c>
      <c r="AL12" s="14" t="s">
        <v>79</v>
      </c>
      <c r="AM12" s="14" t="s">
        <v>79</v>
      </c>
      <c r="AN12" s="14" t="s">
        <v>79</v>
      </c>
      <c r="AO12" s="14"/>
      <c r="AP12" s="14">
        <v>1.6900343228819E-2</v>
      </c>
      <c r="AQ12" s="14">
        <v>1.8329415571766001E-2</v>
      </c>
      <c r="AR12" s="14">
        <v>1.2686271043021301E-2</v>
      </c>
      <c r="AS12" s="14"/>
      <c r="AT12" s="14">
        <v>2.2811206530294201E-2</v>
      </c>
      <c r="AU12" s="14">
        <v>1.8853757107679298E-2</v>
      </c>
      <c r="AV12" s="14">
        <v>1.0717384639876201E-2</v>
      </c>
      <c r="AW12" s="14">
        <v>2.2048610326743202E-2</v>
      </c>
      <c r="AX12" s="14">
        <v>2.3311476858258101E-2</v>
      </c>
    </row>
    <row r="13" spans="2:50" ht="30" x14ac:dyDescent="0.25">
      <c r="B13" s="15" t="s">
        <v>503</v>
      </c>
      <c r="C13" s="14">
        <v>3.1464718550099301E-3</v>
      </c>
      <c r="D13" s="14">
        <v>3.1703184428484299E-3</v>
      </c>
      <c r="E13" s="14">
        <v>3.1475979581044198E-3</v>
      </c>
      <c r="F13" s="14"/>
      <c r="G13" s="14">
        <v>9.3614905847048298E-3</v>
      </c>
      <c r="H13" s="14">
        <v>5.9182608092820397E-3</v>
      </c>
      <c r="I13" s="14">
        <v>0</v>
      </c>
      <c r="J13" s="14">
        <v>2.5447672500454699E-3</v>
      </c>
      <c r="K13" s="14">
        <v>2.8035277734548701E-3</v>
      </c>
      <c r="L13" s="14">
        <v>0</v>
      </c>
      <c r="M13" s="14"/>
      <c r="N13" s="14">
        <v>2.9463507364008799E-3</v>
      </c>
      <c r="O13" s="14">
        <v>0</v>
      </c>
      <c r="P13" s="14">
        <v>4.0768704983163099E-3</v>
      </c>
      <c r="Q13" s="14">
        <v>5.8441166757305903E-3</v>
      </c>
      <c r="R13" s="14"/>
      <c r="S13" s="14">
        <v>9.3199965262886E-3</v>
      </c>
      <c r="T13" s="14">
        <v>6.1257017753433398E-3</v>
      </c>
      <c r="U13" s="14">
        <v>0</v>
      </c>
      <c r="V13" s="14">
        <v>0</v>
      </c>
      <c r="W13" s="14">
        <v>0</v>
      </c>
      <c r="X13" s="14">
        <v>7.2918806516582202E-3</v>
      </c>
      <c r="Y13" s="14">
        <v>0</v>
      </c>
      <c r="Z13" s="14">
        <v>0</v>
      </c>
      <c r="AA13" s="14">
        <v>3.5593329875513802E-3</v>
      </c>
      <c r="AB13" s="14">
        <v>0</v>
      </c>
      <c r="AC13" s="14">
        <v>0</v>
      </c>
      <c r="AD13" s="14">
        <v>0</v>
      </c>
      <c r="AE13" s="14"/>
      <c r="AF13" s="14">
        <v>3.4245193530621802E-3</v>
      </c>
      <c r="AG13" s="14">
        <v>2.95472978475236E-3</v>
      </c>
      <c r="AH13" s="14">
        <v>0</v>
      </c>
      <c r="AI13" s="14"/>
      <c r="AJ13" s="14" t="s">
        <v>79</v>
      </c>
      <c r="AK13" s="14" t="s">
        <v>79</v>
      </c>
      <c r="AL13" s="14" t="s">
        <v>79</v>
      </c>
      <c r="AM13" s="14" t="s">
        <v>79</v>
      </c>
      <c r="AN13" s="14" t="s">
        <v>79</v>
      </c>
      <c r="AO13" s="14"/>
      <c r="AP13" s="14">
        <v>0</v>
      </c>
      <c r="AQ13" s="14">
        <v>5.7440176984321304E-3</v>
      </c>
      <c r="AR13" s="14">
        <v>0</v>
      </c>
      <c r="AS13" s="14"/>
      <c r="AT13" s="14">
        <v>1.60763555360579E-3</v>
      </c>
      <c r="AU13" s="14">
        <v>3.3243360267458302E-3</v>
      </c>
      <c r="AV13" s="14">
        <v>3.6919890002065098E-3</v>
      </c>
      <c r="AW13" s="14">
        <v>5.4824526811177998E-3</v>
      </c>
      <c r="AX13" s="14">
        <v>0</v>
      </c>
    </row>
    <row r="14" spans="2:50" x14ac:dyDescent="0.25">
      <c r="B14" s="15" t="s">
        <v>70</v>
      </c>
      <c r="C14" s="23">
        <v>4.1986685307686303E-2</v>
      </c>
      <c r="D14" s="23">
        <v>3.7944659180819101E-2</v>
      </c>
      <c r="E14" s="23">
        <v>4.6244105331993302E-2</v>
      </c>
      <c r="F14" s="23"/>
      <c r="G14" s="23">
        <v>4.4612174525636497E-2</v>
      </c>
      <c r="H14" s="23">
        <v>6.0322267929038401E-2</v>
      </c>
      <c r="I14" s="23">
        <v>5.0014861655600297E-2</v>
      </c>
      <c r="J14" s="23">
        <v>4.29092581572093E-2</v>
      </c>
      <c r="K14" s="23">
        <v>3.5823947003522802E-2</v>
      </c>
      <c r="L14" s="23">
        <v>2.2029301525892501E-2</v>
      </c>
      <c r="M14" s="23"/>
      <c r="N14" s="23">
        <v>2.70117055811099E-2</v>
      </c>
      <c r="O14" s="23">
        <v>3.6327042176326298E-2</v>
      </c>
      <c r="P14" s="23">
        <v>5.0342729872569401E-2</v>
      </c>
      <c r="Q14" s="23">
        <v>5.7054827424542501E-2</v>
      </c>
      <c r="R14" s="23"/>
      <c r="S14" s="23">
        <v>6.1891368533816597E-2</v>
      </c>
      <c r="T14" s="23">
        <v>2.0948956480306698E-2</v>
      </c>
      <c r="U14" s="23">
        <v>6.1443603279969797E-2</v>
      </c>
      <c r="V14" s="23">
        <v>4.6018513241921299E-2</v>
      </c>
      <c r="W14" s="23">
        <v>4.3785980050387703E-2</v>
      </c>
      <c r="X14" s="23">
        <v>7.2912425561819302E-2</v>
      </c>
      <c r="Y14" s="23">
        <v>1.43759726580931E-2</v>
      </c>
      <c r="Z14" s="23">
        <v>4.8555085573760703E-2</v>
      </c>
      <c r="AA14" s="23">
        <v>2.7431267499101599E-2</v>
      </c>
      <c r="AB14" s="23">
        <v>2.7666983313566401E-2</v>
      </c>
      <c r="AC14" s="23">
        <v>3.5824381523591901E-2</v>
      </c>
      <c r="AD14" s="23">
        <v>5.1113176207901401E-2</v>
      </c>
      <c r="AE14" s="23"/>
      <c r="AF14" s="23">
        <v>3.3120905363432901E-2</v>
      </c>
      <c r="AG14" s="23">
        <v>3.08071398878642E-2</v>
      </c>
      <c r="AH14" s="23">
        <v>0.105057422641003</v>
      </c>
      <c r="AI14" s="23"/>
      <c r="AJ14" s="23" t="s">
        <v>79</v>
      </c>
      <c r="AK14" s="23" t="s">
        <v>79</v>
      </c>
      <c r="AL14" s="23" t="s">
        <v>79</v>
      </c>
      <c r="AM14" s="23" t="s">
        <v>79</v>
      </c>
      <c r="AN14" s="23" t="s">
        <v>79</v>
      </c>
      <c r="AO14" s="23"/>
      <c r="AP14" s="23">
        <v>2.2208404405252302E-2</v>
      </c>
      <c r="AQ14" s="23">
        <v>3.2199927892644697E-2</v>
      </c>
      <c r="AR14" s="23">
        <v>1.83032512381225E-2</v>
      </c>
      <c r="AS14" s="23"/>
      <c r="AT14" s="23">
        <v>4.6106529176363903E-2</v>
      </c>
      <c r="AU14" s="23">
        <v>5.5495740211570603E-2</v>
      </c>
      <c r="AV14" s="23">
        <v>3.6690676478327099E-2</v>
      </c>
      <c r="AW14" s="23">
        <v>2.1621186682232101E-2</v>
      </c>
      <c r="AX14" s="23">
        <v>2.9919851874247502E-2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507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499</v>
      </c>
      <c r="C9" s="14">
        <v>0.30441086598838701</v>
      </c>
      <c r="D9" s="14">
        <v>0.31760777355251502</v>
      </c>
      <c r="E9" s="14">
        <v>0.28978365250171101</v>
      </c>
      <c r="F9" s="14"/>
      <c r="G9" s="14">
        <v>0.35029422893049</v>
      </c>
      <c r="H9" s="14">
        <v>0.27827014468959899</v>
      </c>
      <c r="I9" s="14">
        <v>0.26248612081927403</v>
      </c>
      <c r="J9" s="14">
        <v>0.31581798315688397</v>
      </c>
      <c r="K9" s="14">
        <v>0.331179598917342</v>
      </c>
      <c r="L9" s="14">
        <v>0.30218217371892903</v>
      </c>
      <c r="M9" s="14"/>
      <c r="N9" s="14">
        <v>0.36990082428239401</v>
      </c>
      <c r="O9" s="14">
        <v>0.30003843764131</v>
      </c>
      <c r="P9" s="14">
        <v>0.238432857975694</v>
      </c>
      <c r="Q9" s="14">
        <v>0.29578430543098699</v>
      </c>
      <c r="R9" s="14"/>
      <c r="S9" s="14">
        <v>0.36662283617483299</v>
      </c>
      <c r="T9" s="14">
        <v>0.330448062704643</v>
      </c>
      <c r="U9" s="14">
        <v>0.282826567855888</v>
      </c>
      <c r="V9" s="14">
        <v>0.31173864857692901</v>
      </c>
      <c r="W9" s="14">
        <v>0.28198452473409602</v>
      </c>
      <c r="X9" s="14">
        <v>0.25528873024432103</v>
      </c>
      <c r="Y9" s="14">
        <v>0.26412937156572203</v>
      </c>
      <c r="Z9" s="14">
        <v>0.243965105869869</v>
      </c>
      <c r="AA9" s="14">
        <v>0.30995313235257299</v>
      </c>
      <c r="AB9" s="14">
        <v>0.282525533427196</v>
      </c>
      <c r="AC9" s="14">
        <v>0.36829172410205102</v>
      </c>
      <c r="AD9" s="14">
        <v>0.26308914806177203</v>
      </c>
      <c r="AE9" s="14"/>
      <c r="AF9" s="14">
        <v>0.215041810832035</v>
      </c>
      <c r="AG9" s="14">
        <v>0.38351324602725101</v>
      </c>
      <c r="AH9" s="14">
        <v>0.25525480708519199</v>
      </c>
      <c r="AI9" s="14"/>
      <c r="AJ9" s="14" t="s">
        <v>79</v>
      </c>
      <c r="AK9" s="14" t="s">
        <v>79</v>
      </c>
      <c r="AL9" s="14" t="s">
        <v>79</v>
      </c>
      <c r="AM9" s="14" t="s">
        <v>79</v>
      </c>
      <c r="AN9" s="14" t="s">
        <v>79</v>
      </c>
      <c r="AO9" s="14"/>
      <c r="AP9" s="14">
        <v>0.25200000751675</v>
      </c>
      <c r="AQ9" s="14">
        <v>0.33806895063701098</v>
      </c>
      <c r="AR9" s="14">
        <v>0.45795150340702601</v>
      </c>
      <c r="AS9" s="14"/>
      <c r="AT9" s="14">
        <v>0.25964824905871697</v>
      </c>
      <c r="AU9" s="14">
        <v>0.29362449603695201</v>
      </c>
      <c r="AV9" s="14">
        <v>0.33810967004512199</v>
      </c>
      <c r="AW9" s="14">
        <v>0.35612634634576201</v>
      </c>
      <c r="AX9" s="14">
        <v>0.60394125617254202</v>
      </c>
    </row>
    <row r="10" spans="2:50" ht="30" x14ac:dyDescent="0.25">
      <c r="B10" s="15" t="s">
        <v>500</v>
      </c>
      <c r="C10" s="14">
        <v>0.327694593062269</v>
      </c>
      <c r="D10" s="14">
        <v>0.29600101075637802</v>
      </c>
      <c r="E10" s="14">
        <v>0.35919934129820003</v>
      </c>
      <c r="F10" s="14"/>
      <c r="G10" s="14">
        <v>0.36254965447014498</v>
      </c>
      <c r="H10" s="14">
        <v>0.36818092453672702</v>
      </c>
      <c r="I10" s="14">
        <v>0.32813096913721901</v>
      </c>
      <c r="J10" s="14">
        <v>0.30940203513203901</v>
      </c>
      <c r="K10" s="14">
        <v>0.30027826444181299</v>
      </c>
      <c r="L10" s="14">
        <v>0.30404198167951402</v>
      </c>
      <c r="M10" s="14"/>
      <c r="N10" s="14">
        <v>0.30044446597751201</v>
      </c>
      <c r="O10" s="14">
        <v>0.34995678143880299</v>
      </c>
      <c r="P10" s="14">
        <v>0.31851423110531901</v>
      </c>
      <c r="Q10" s="14">
        <v>0.344656975282289</v>
      </c>
      <c r="R10" s="14"/>
      <c r="S10" s="14">
        <v>0.305070554677495</v>
      </c>
      <c r="T10" s="14">
        <v>0.34562462746860201</v>
      </c>
      <c r="U10" s="14">
        <v>0.333753364681319</v>
      </c>
      <c r="V10" s="14">
        <v>0.295392653296076</v>
      </c>
      <c r="W10" s="14">
        <v>0.27845954510777499</v>
      </c>
      <c r="X10" s="14">
        <v>0.38593441435366299</v>
      </c>
      <c r="Y10" s="14">
        <v>0.393332899651194</v>
      </c>
      <c r="Z10" s="14">
        <v>0.27455103074097897</v>
      </c>
      <c r="AA10" s="14">
        <v>0.30617009450673699</v>
      </c>
      <c r="AB10" s="14">
        <v>0.35390705268670802</v>
      </c>
      <c r="AC10" s="14">
        <v>0.30866381669888598</v>
      </c>
      <c r="AD10" s="14">
        <v>0.30456123486550102</v>
      </c>
      <c r="AE10" s="14"/>
      <c r="AF10" s="14">
        <v>0.31359498215749398</v>
      </c>
      <c r="AG10" s="14">
        <v>0.32329675581885697</v>
      </c>
      <c r="AH10" s="14">
        <v>0.342971397894133</v>
      </c>
      <c r="AI10" s="14"/>
      <c r="AJ10" s="14" t="s">
        <v>79</v>
      </c>
      <c r="AK10" s="14" t="s">
        <v>79</v>
      </c>
      <c r="AL10" s="14" t="s">
        <v>79</v>
      </c>
      <c r="AM10" s="14" t="s">
        <v>79</v>
      </c>
      <c r="AN10" s="14" t="s">
        <v>79</v>
      </c>
      <c r="AO10" s="14"/>
      <c r="AP10" s="14">
        <v>0.33284395681502899</v>
      </c>
      <c r="AQ10" s="14">
        <v>0.38204158726461301</v>
      </c>
      <c r="AR10" s="14">
        <v>0.30626600076441501</v>
      </c>
      <c r="AS10" s="14"/>
      <c r="AT10" s="14">
        <v>0.34369553476410702</v>
      </c>
      <c r="AU10" s="14">
        <v>0.31771070251427103</v>
      </c>
      <c r="AV10" s="14">
        <v>0.34242131051288599</v>
      </c>
      <c r="AW10" s="14">
        <v>0.32843155172675398</v>
      </c>
      <c r="AX10" s="14">
        <v>0.12030746197863899</v>
      </c>
    </row>
    <row r="11" spans="2:50" ht="30" x14ac:dyDescent="0.25">
      <c r="B11" s="15" t="s">
        <v>501</v>
      </c>
      <c r="C11" s="14">
        <v>0.21013814783482199</v>
      </c>
      <c r="D11" s="14">
        <v>0.211724704819333</v>
      </c>
      <c r="E11" s="14">
        <v>0.210219236768594</v>
      </c>
      <c r="F11" s="14"/>
      <c r="G11" s="14">
        <v>0.157163439761873</v>
      </c>
      <c r="H11" s="14">
        <v>0.19190731283978199</v>
      </c>
      <c r="I11" s="14">
        <v>0.25687707213336802</v>
      </c>
      <c r="J11" s="14">
        <v>0.19964410265667201</v>
      </c>
      <c r="K11" s="14">
        <v>0.19635835177729899</v>
      </c>
      <c r="L11" s="14">
        <v>0.240211824766075</v>
      </c>
      <c r="M11" s="14"/>
      <c r="N11" s="14">
        <v>0.19303722334849199</v>
      </c>
      <c r="O11" s="14">
        <v>0.208095323026703</v>
      </c>
      <c r="P11" s="14">
        <v>0.272124169918803</v>
      </c>
      <c r="Q11" s="14">
        <v>0.176348185549</v>
      </c>
      <c r="R11" s="14"/>
      <c r="S11" s="14">
        <v>0.19858223793823601</v>
      </c>
      <c r="T11" s="14">
        <v>0.19564963249022299</v>
      </c>
      <c r="U11" s="14">
        <v>0.220280034692937</v>
      </c>
      <c r="V11" s="14">
        <v>0.223355045184219</v>
      </c>
      <c r="W11" s="14">
        <v>0.31466376523038497</v>
      </c>
      <c r="X11" s="14">
        <v>0.17989008184394301</v>
      </c>
      <c r="Y11" s="14">
        <v>0.195462301812004</v>
      </c>
      <c r="Z11" s="14">
        <v>0.22687681037903501</v>
      </c>
      <c r="AA11" s="14">
        <v>0.20719801630262999</v>
      </c>
      <c r="AB11" s="14">
        <v>0.20287553649568901</v>
      </c>
      <c r="AC11" s="14">
        <v>0.16215545890724301</v>
      </c>
      <c r="AD11" s="14">
        <v>0.237226812483496</v>
      </c>
      <c r="AE11" s="14"/>
      <c r="AF11" s="14">
        <v>0.247734665201916</v>
      </c>
      <c r="AG11" s="14">
        <v>0.19431828335969401</v>
      </c>
      <c r="AH11" s="14">
        <v>0.204027503266872</v>
      </c>
      <c r="AI11" s="14"/>
      <c r="AJ11" s="14" t="s">
        <v>79</v>
      </c>
      <c r="AK11" s="14" t="s">
        <v>79</v>
      </c>
      <c r="AL11" s="14" t="s">
        <v>79</v>
      </c>
      <c r="AM11" s="14" t="s">
        <v>79</v>
      </c>
      <c r="AN11" s="14" t="s">
        <v>79</v>
      </c>
      <c r="AO11" s="14"/>
      <c r="AP11" s="14">
        <v>0.23457458039180501</v>
      </c>
      <c r="AQ11" s="14">
        <v>0.18677122139451099</v>
      </c>
      <c r="AR11" s="14">
        <v>0.15706615832759599</v>
      </c>
      <c r="AS11" s="14"/>
      <c r="AT11" s="14">
        <v>0.232056887322659</v>
      </c>
      <c r="AU11" s="14">
        <v>0.21573148926459701</v>
      </c>
      <c r="AV11" s="14">
        <v>0.184556094926418</v>
      </c>
      <c r="AW11" s="14">
        <v>0.19296518091148199</v>
      </c>
      <c r="AX11" s="14">
        <v>0.13635415157778599</v>
      </c>
    </row>
    <row r="12" spans="2:50" ht="30" x14ac:dyDescent="0.25">
      <c r="B12" s="15" t="s">
        <v>502</v>
      </c>
      <c r="C12" s="14">
        <v>6.0632966369781501E-2</v>
      </c>
      <c r="D12" s="14">
        <v>6.8163436512477693E-2</v>
      </c>
      <c r="E12" s="14">
        <v>5.3774828164062698E-2</v>
      </c>
      <c r="F12" s="14"/>
      <c r="G12" s="14">
        <v>5.0050792553567897E-2</v>
      </c>
      <c r="H12" s="14">
        <v>6.2403792935084697E-2</v>
      </c>
      <c r="I12" s="14">
        <v>4.71010816409883E-2</v>
      </c>
      <c r="J12" s="14">
        <v>6.0016335965863699E-2</v>
      </c>
      <c r="K12" s="14">
        <v>6.3093630464154199E-2</v>
      </c>
      <c r="L12" s="14">
        <v>7.6066160976034594E-2</v>
      </c>
      <c r="M12" s="14"/>
      <c r="N12" s="14">
        <v>6.9063109463277705E-2</v>
      </c>
      <c r="O12" s="14">
        <v>5.8445549222815099E-2</v>
      </c>
      <c r="P12" s="14">
        <v>6.6454373565018404E-2</v>
      </c>
      <c r="Q12" s="14">
        <v>4.9135384019694098E-2</v>
      </c>
      <c r="R12" s="14"/>
      <c r="S12" s="14">
        <v>4.9735075045157902E-2</v>
      </c>
      <c r="T12" s="14">
        <v>4.6915991877511401E-2</v>
      </c>
      <c r="U12" s="14">
        <v>5.2041681021593802E-2</v>
      </c>
      <c r="V12" s="14">
        <v>7.2776424602541107E-2</v>
      </c>
      <c r="W12" s="14">
        <v>7.9502496535328093E-2</v>
      </c>
      <c r="X12" s="14">
        <v>5.4147145676744897E-2</v>
      </c>
      <c r="Y12" s="14">
        <v>6.81928003971288E-2</v>
      </c>
      <c r="Z12" s="14">
        <v>9.2421447584368099E-2</v>
      </c>
      <c r="AA12" s="14">
        <v>7.8437458014015998E-2</v>
      </c>
      <c r="AB12" s="14">
        <v>5.4401542404624699E-2</v>
      </c>
      <c r="AC12" s="14">
        <v>2.3387003929827701E-2</v>
      </c>
      <c r="AD12" s="14">
        <v>8.5862828897432006E-2</v>
      </c>
      <c r="AE12" s="14"/>
      <c r="AF12" s="14">
        <v>8.7467196282415893E-2</v>
      </c>
      <c r="AG12" s="14">
        <v>4.6194649285669402E-2</v>
      </c>
      <c r="AH12" s="14">
        <v>6.3226795122183793E-2</v>
      </c>
      <c r="AI12" s="14"/>
      <c r="AJ12" s="14" t="s">
        <v>79</v>
      </c>
      <c r="AK12" s="14" t="s">
        <v>79</v>
      </c>
      <c r="AL12" s="14" t="s">
        <v>79</v>
      </c>
      <c r="AM12" s="14" t="s">
        <v>79</v>
      </c>
      <c r="AN12" s="14" t="s">
        <v>79</v>
      </c>
      <c r="AO12" s="14"/>
      <c r="AP12" s="14">
        <v>0.11136259638448701</v>
      </c>
      <c r="AQ12" s="14">
        <v>2.6977702956411501E-2</v>
      </c>
      <c r="AR12" s="14">
        <v>2.78495168043013E-2</v>
      </c>
      <c r="AS12" s="14"/>
      <c r="AT12" s="14">
        <v>6.0860309583729601E-2</v>
      </c>
      <c r="AU12" s="14">
        <v>6.7143974292811798E-2</v>
      </c>
      <c r="AV12" s="14">
        <v>5.1800606098332397E-2</v>
      </c>
      <c r="AW12" s="14">
        <v>7.7124627377600702E-2</v>
      </c>
      <c r="AX12" s="14">
        <v>5.1711154454610997E-2</v>
      </c>
    </row>
    <row r="13" spans="2:50" ht="30" x14ac:dyDescent="0.25">
      <c r="B13" s="15" t="s">
        <v>503</v>
      </c>
      <c r="C13" s="14">
        <v>5.0821092655482299E-2</v>
      </c>
      <c r="D13" s="14">
        <v>6.3424496406493405E-2</v>
      </c>
      <c r="E13" s="14">
        <v>3.7225973818378201E-2</v>
      </c>
      <c r="F13" s="14"/>
      <c r="G13" s="14">
        <v>2.0228142999129499E-2</v>
      </c>
      <c r="H13" s="14">
        <v>4.2051442882623198E-2</v>
      </c>
      <c r="I13" s="14">
        <v>5.6102693474573098E-2</v>
      </c>
      <c r="J13" s="14">
        <v>6.3545430832276595E-2</v>
      </c>
      <c r="K13" s="14">
        <v>7.9807909727542495E-2</v>
      </c>
      <c r="L13" s="14">
        <v>4.4399656521253002E-2</v>
      </c>
      <c r="M13" s="14"/>
      <c r="N13" s="14">
        <v>3.7614714627781598E-2</v>
      </c>
      <c r="O13" s="14">
        <v>4.9178783621360002E-2</v>
      </c>
      <c r="P13" s="14">
        <v>5.5364807523476701E-2</v>
      </c>
      <c r="Q13" s="14">
        <v>6.1489797623661503E-2</v>
      </c>
      <c r="R13" s="14"/>
      <c r="S13" s="14">
        <v>2.9555903918147001E-2</v>
      </c>
      <c r="T13" s="14">
        <v>4.3098939990343199E-2</v>
      </c>
      <c r="U13" s="14">
        <v>4.9727091252884797E-2</v>
      </c>
      <c r="V13" s="14">
        <v>5.0802194667370501E-2</v>
      </c>
      <c r="W13" s="14">
        <v>1.0343940661044699E-2</v>
      </c>
      <c r="X13" s="14">
        <v>5.0786545591509899E-2</v>
      </c>
      <c r="Y13" s="14">
        <v>5.8821917527254901E-2</v>
      </c>
      <c r="Z13" s="14">
        <v>0.10139329025895399</v>
      </c>
      <c r="AA13" s="14">
        <v>5.8689414529566601E-2</v>
      </c>
      <c r="AB13" s="14">
        <v>6.7033995087401793E-2</v>
      </c>
      <c r="AC13" s="14">
        <v>6.8971025476902495E-2</v>
      </c>
      <c r="AD13" s="14">
        <v>8.3509380752092702E-2</v>
      </c>
      <c r="AE13" s="14"/>
      <c r="AF13" s="14">
        <v>9.1651408470896797E-2</v>
      </c>
      <c r="AG13" s="14">
        <v>1.7389830604229699E-2</v>
      </c>
      <c r="AH13" s="14">
        <v>5.7664452871926501E-2</v>
      </c>
      <c r="AI13" s="14"/>
      <c r="AJ13" s="14" t="s">
        <v>79</v>
      </c>
      <c r="AK13" s="14" t="s">
        <v>79</v>
      </c>
      <c r="AL13" s="14" t="s">
        <v>79</v>
      </c>
      <c r="AM13" s="14" t="s">
        <v>79</v>
      </c>
      <c r="AN13" s="14" t="s">
        <v>79</v>
      </c>
      <c r="AO13" s="14"/>
      <c r="AP13" s="14">
        <v>4.5091812215229503E-2</v>
      </c>
      <c r="AQ13" s="14">
        <v>2.3746049251545501E-2</v>
      </c>
      <c r="AR13" s="14">
        <v>2.7090081798947101E-2</v>
      </c>
      <c r="AS13" s="14"/>
      <c r="AT13" s="14">
        <v>6.31154141714034E-2</v>
      </c>
      <c r="AU13" s="14">
        <v>3.9192492694690502E-2</v>
      </c>
      <c r="AV13" s="14">
        <v>5.1685409825843798E-2</v>
      </c>
      <c r="AW13" s="14">
        <v>9.2117314432804097E-3</v>
      </c>
      <c r="AX13" s="14">
        <v>5.7766123942173599E-2</v>
      </c>
    </row>
    <row r="14" spans="2:50" x14ac:dyDescent="0.25">
      <c r="B14" s="15" t="s">
        <v>70</v>
      </c>
      <c r="C14" s="23">
        <v>4.6302334089258698E-2</v>
      </c>
      <c r="D14" s="23">
        <v>4.3078577952802698E-2</v>
      </c>
      <c r="E14" s="23">
        <v>4.9796967449053098E-2</v>
      </c>
      <c r="F14" s="23"/>
      <c r="G14" s="23">
        <v>5.9713741284795001E-2</v>
      </c>
      <c r="H14" s="23">
        <v>5.7186382116183397E-2</v>
      </c>
      <c r="I14" s="23">
        <v>4.9302062794578203E-2</v>
      </c>
      <c r="J14" s="23">
        <v>5.1574112256264099E-2</v>
      </c>
      <c r="K14" s="23">
        <v>2.92822446718491E-2</v>
      </c>
      <c r="L14" s="23">
        <v>3.3098202338194202E-2</v>
      </c>
      <c r="M14" s="23"/>
      <c r="N14" s="23">
        <v>2.99396623005431E-2</v>
      </c>
      <c r="O14" s="23">
        <v>3.4285125049008797E-2</v>
      </c>
      <c r="P14" s="23">
        <v>4.91095599116885E-2</v>
      </c>
      <c r="Q14" s="23">
        <v>7.2585352094368297E-2</v>
      </c>
      <c r="R14" s="23"/>
      <c r="S14" s="23">
        <v>5.0433392246131498E-2</v>
      </c>
      <c r="T14" s="23">
        <v>3.8262745468677001E-2</v>
      </c>
      <c r="U14" s="23">
        <v>6.1371260495377902E-2</v>
      </c>
      <c r="V14" s="23">
        <v>4.5935033672864702E-2</v>
      </c>
      <c r="W14" s="23">
        <v>3.5045727731371198E-2</v>
      </c>
      <c r="X14" s="23">
        <v>7.3953082289817895E-2</v>
      </c>
      <c r="Y14" s="23">
        <v>2.00607090466965E-2</v>
      </c>
      <c r="Z14" s="23">
        <v>6.0792315166795001E-2</v>
      </c>
      <c r="AA14" s="23">
        <v>3.9551884294477799E-2</v>
      </c>
      <c r="AB14" s="23">
        <v>3.9256339898380503E-2</v>
      </c>
      <c r="AC14" s="23">
        <v>6.8530970885089901E-2</v>
      </c>
      <c r="AD14" s="23">
        <v>2.5750594939706599E-2</v>
      </c>
      <c r="AE14" s="23"/>
      <c r="AF14" s="23">
        <v>4.4509937055242803E-2</v>
      </c>
      <c r="AG14" s="23">
        <v>3.5287234904298602E-2</v>
      </c>
      <c r="AH14" s="23">
        <v>7.6855043759692598E-2</v>
      </c>
      <c r="AI14" s="23"/>
      <c r="AJ14" s="23" t="s">
        <v>79</v>
      </c>
      <c r="AK14" s="23" t="s">
        <v>79</v>
      </c>
      <c r="AL14" s="23" t="s">
        <v>79</v>
      </c>
      <c r="AM14" s="23" t="s">
        <v>79</v>
      </c>
      <c r="AN14" s="23" t="s">
        <v>79</v>
      </c>
      <c r="AO14" s="23"/>
      <c r="AP14" s="23">
        <v>2.41270466766999E-2</v>
      </c>
      <c r="AQ14" s="23">
        <v>4.2394488495906997E-2</v>
      </c>
      <c r="AR14" s="23">
        <v>2.3776738897715501E-2</v>
      </c>
      <c r="AS14" s="23"/>
      <c r="AT14" s="23">
        <v>4.0623605099385E-2</v>
      </c>
      <c r="AU14" s="23">
        <v>6.6596845196678398E-2</v>
      </c>
      <c r="AV14" s="23">
        <v>3.14269085913986E-2</v>
      </c>
      <c r="AW14" s="23">
        <v>3.6140562195119998E-2</v>
      </c>
      <c r="AX14" s="23">
        <v>2.9919851874247502E-2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508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499</v>
      </c>
      <c r="C9" s="14">
        <v>0.14731981845365999</v>
      </c>
      <c r="D9" s="14">
        <v>0.178091335513371</v>
      </c>
      <c r="E9" s="14">
        <v>0.11687992367238199</v>
      </c>
      <c r="F9" s="14"/>
      <c r="G9" s="14">
        <v>0.15237025659814801</v>
      </c>
      <c r="H9" s="14">
        <v>0.143252092991172</v>
      </c>
      <c r="I9" s="14">
        <v>0.1393364990281</v>
      </c>
      <c r="J9" s="14">
        <v>0.11910285015078401</v>
      </c>
      <c r="K9" s="14">
        <v>0.14095373090662</v>
      </c>
      <c r="L9" s="14">
        <v>0.180939008955153</v>
      </c>
      <c r="M9" s="14"/>
      <c r="N9" s="14">
        <v>0.17005325101700899</v>
      </c>
      <c r="O9" s="14">
        <v>0.145112765125576</v>
      </c>
      <c r="P9" s="14">
        <v>0.13553176355575899</v>
      </c>
      <c r="Q9" s="14">
        <v>0.13472377132382199</v>
      </c>
      <c r="R9" s="14"/>
      <c r="S9" s="14">
        <v>0.21665757840514999</v>
      </c>
      <c r="T9" s="14">
        <v>0.143418608603498</v>
      </c>
      <c r="U9" s="14">
        <v>0.13244136012632701</v>
      </c>
      <c r="V9" s="14">
        <v>0.16346910127777101</v>
      </c>
      <c r="W9" s="14">
        <v>0.12513087978728499</v>
      </c>
      <c r="X9" s="14">
        <v>9.4689500390528702E-2</v>
      </c>
      <c r="Y9" s="14">
        <v>0.14844279151436901</v>
      </c>
      <c r="Z9" s="14">
        <v>0.14071577228227</v>
      </c>
      <c r="AA9" s="14">
        <v>0.14379615283201999</v>
      </c>
      <c r="AB9" s="14">
        <v>0.134291989804982</v>
      </c>
      <c r="AC9" s="14">
        <v>0.126675512959149</v>
      </c>
      <c r="AD9" s="14">
        <v>0.133705344987539</v>
      </c>
      <c r="AE9" s="14"/>
      <c r="AF9" s="14">
        <v>0.14702761876218201</v>
      </c>
      <c r="AG9" s="14">
        <v>0.16647229385696299</v>
      </c>
      <c r="AH9" s="14">
        <v>0.121250390025154</v>
      </c>
      <c r="AI9" s="14"/>
      <c r="AJ9" s="14" t="s">
        <v>79</v>
      </c>
      <c r="AK9" s="14" t="s">
        <v>79</v>
      </c>
      <c r="AL9" s="14" t="s">
        <v>79</v>
      </c>
      <c r="AM9" s="14" t="s">
        <v>79</v>
      </c>
      <c r="AN9" s="14" t="s">
        <v>79</v>
      </c>
      <c r="AO9" s="14"/>
      <c r="AP9" s="14">
        <v>0.23965861802618099</v>
      </c>
      <c r="AQ9" s="14">
        <v>0.13083232837290301</v>
      </c>
      <c r="AR9" s="14">
        <v>0.15462282353906301</v>
      </c>
      <c r="AS9" s="14"/>
      <c r="AT9" s="14">
        <v>0.133821694946159</v>
      </c>
      <c r="AU9" s="14">
        <v>0.123287799860716</v>
      </c>
      <c r="AV9" s="14">
        <v>0.15653768480213301</v>
      </c>
      <c r="AW9" s="14">
        <v>0.23044016339809001</v>
      </c>
      <c r="AX9" s="14">
        <v>0.23580138100836501</v>
      </c>
    </row>
    <row r="10" spans="2:50" ht="30" x14ac:dyDescent="0.25">
      <c r="B10" s="15" t="s">
        <v>500</v>
      </c>
      <c r="C10" s="14">
        <v>0.430644990376153</v>
      </c>
      <c r="D10" s="14">
        <v>0.44348646963991301</v>
      </c>
      <c r="E10" s="14">
        <v>0.41621783351546099</v>
      </c>
      <c r="F10" s="14"/>
      <c r="G10" s="14">
        <v>0.37198123508331798</v>
      </c>
      <c r="H10" s="14">
        <v>0.44403870458246297</v>
      </c>
      <c r="I10" s="14">
        <v>0.40473637580877397</v>
      </c>
      <c r="J10" s="14">
        <v>0.44876215343814302</v>
      </c>
      <c r="K10" s="14">
        <v>0.45025623430382899</v>
      </c>
      <c r="L10" s="14">
        <v>0.451927517899538</v>
      </c>
      <c r="M10" s="14"/>
      <c r="N10" s="14">
        <v>0.45553075721463798</v>
      </c>
      <c r="O10" s="14">
        <v>0.45376661583226802</v>
      </c>
      <c r="P10" s="14">
        <v>0.40616989297343697</v>
      </c>
      <c r="Q10" s="14">
        <v>0.40308478013726801</v>
      </c>
      <c r="R10" s="14"/>
      <c r="S10" s="14">
        <v>0.38047924689179202</v>
      </c>
      <c r="T10" s="14">
        <v>0.40550867551590403</v>
      </c>
      <c r="U10" s="14">
        <v>0.44190630024792599</v>
      </c>
      <c r="V10" s="14">
        <v>0.44552397751823303</v>
      </c>
      <c r="W10" s="14">
        <v>0.42007770050538901</v>
      </c>
      <c r="X10" s="14">
        <v>0.470436281025011</v>
      </c>
      <c r="Y10" s="14">
        <v>0.41127428193912202</v>
      </c>
      <c r="Z10" s="14">
        <v>0.47575295378872301</v>
      </c>
      <c r="AA10" s="14">
        <v>0.492721252347881</v>
      </c>
      <c r="AB10" s="14">
        <v>0.439059392909734</v>
      </c>
      <c r="AC10" s="14">
        <v>0.337109549274486</v>
      </c>
      <c r="AD10" s="14">
        <v>0.49859597647327297</v>
      </c>
      <c r="AE10" s="14"/>
      <c r="AF10" s="14">
        <v>0.40573620777431402</v>
      </c>
      <c r="AG10" s="14">
        <v>0.46794772477957702</v>
      </c>
      <c r="AH10" s="14">
        <v>0.40683587180304598</v>
      </c>
      <c r="AI10" s="14"/>
      <c r="AJ10" s="14" t="s">
        <v>79</v>
      </c>
      <c r="AK10" s="14" t="s">
        <v>79</v>
      </c>
      <c r="AL10" s="14" t="s">
        <v>79</v>
      </c>
      <c r="AM10" s="14" t="s">
        <v>79</v>
      </c>
      <c r="AN10" s="14" t="s">
        <v>79</v>
      </c>
      <c r="AO10" s="14"/>
      <c r="AP10" s="14">
        <v>0.43827951394394599</v>
      </c>
      <c r="AQ10" s="14">
        <v>0.46096938970932499</v>
      </c>
      <c r="AR10" s="14">
        <v>0.46364443833783497</v>
      </c>
      <c r="AS10" s="14"/>
      <c r="AT10" s="14">
        <v>0.39298890506923301</v>
      </c>
      <c r="AU10" s="14">
        <v>0.427403678180521</v>
      </c>
      <c r="AV10" s="14">
        <v>0.459376821512751</v>
      </c>
      <c r="AW10" s="14">
        <v>0.43413167651729101</v>
      </c>
      <c r="AX10" s="14">
        <v>0.59015183595417897</v>
      </c>
    </row>
    <row r="11" spans="2:50" ht="30" x14ac:dyDescent="0.25">
      <c r="B11" s="15" t="s">
        <v>501</v>
      </c>
      <c r="C11" s="14">
        <v>0.30537136003097198</v>
      </c>
      <c r="D11" s="14">
        <v>0.267962013602283</v>
      </c>
      <c r="E11" s="14">
        <v>0.34330039356291098</v>
      </c>
      <c r="F11" s="14"/>
      <c r="G11" s="14">
        <v>0.32837169494074198</v>
      </c>
      <c r="H11" s="14">
        <v>0.282755165754278</v>
      </c>
      <c r="I11" s="14">
        <v>0.33060928974023301</v>
      </c>
      <c r="J11" s="14">
        <v>0.30025408147086802</v>
      </c>
      <c r="K11" s="14">
        <v>0.29596715278163599</v>
      </c>
      <c r="L11" s="14">
        <v>0.29859121881343098</v>
      </c>
      <c r="M11" s="14"/>
      <c r="N11" s="14">
        <v>0.28582867170659498</v>
      </c>
      <c r="O11" s="14">
        <v>0.29652887088979002</v>
      </c>
      <c r="P11" s="14">
        <v>0.31841117597921997</v>
      </c>
      <c r="Q11" s="14">
        <v>0.323842543340845</v>
      </c>
      <c r="R11" s="14"/>
      <c r="S11" s="14">
        <v>0.30480628211115601</v>
      </c>
      <c r="T11" s="14">
        <v>0.32729208092110901</v>
      </c>
      <c r="U11" s="14">
        <v>0.32490675576857198</v>
      </c>
      <c r="V11" s="14">
        <v>0.27238936411821002</v>
      </c>
      <c r="W11" s="14">
        <v>0.31928764144489802</v>
      </c>
      <c r="X11" s="14">
        <v>0.29534041866365701</v>
      </c>
      <c r="Y11" s="14">
        <v>0.31524098153525498</v>
      </c>
      <c r="Z11" s="14">
        <v>0.254342903699662</v>
      </c>
      <c r="AA11" s="14">
        <v>0.25763493283106698</v>
      </c>
      <c r="AB11" s="14">
        <v>0.34466751454198702</v>
      </c>
      <c r="AC11" s="14">
        <v>0.37006322672096797</v>
      </c>
      <c r="AD11" s="14">
        <v>0.24850808766798901</v>
      </c>
      <c r="AE11" s="14"/>
      <c r="AF11" s="14">
        <v>0.33006337257200302</v>
      </c>
      <c r="AG11" s="14">
        <v>0.26926629989462902</v>
      </c>
      <c r="AH11" s="14">
        <v>0.31387856632099398</v>
      </c>
      <c r="AI11" s="14"/>
      <c r="AJ11" s="14" t="s">
        <v>79</v>
      </c>
      <c r="AK11" s="14" t="s">
        <v>79</v>
      </c>
      <c r="AL11" s="14" t="s">
        <v>79</v>
      </c>
      <c r="AM11" s="14" t="s">
        <v>79</v>
      </c>
      <c r="AN11" s="14" t="s">
        <v>79</v>
      </c>
      <c r="AO11" s="14"/>
      <c r="AP11" s="14">
        <v>0.25586762058492701</v>
      </c>
      <c r="AQ11" s="14">
        <v>0.302515440205465</v>
      </c>
      <c r="AR11" s="14">
        <v>0.322982649650982</v>
      </c>
      <c r="AS11" s="14"/>
      <c r="AT11" s="14">
        <v>0.34510615458587002</v>
      </c>
      <c r="AU11" s="14">
        <v>0.32763246084518599</v>
      </c>
      <c r="AV11" s="14">
        <v>0.27999335007647402</v>
      </c>
      <c r="AW11" s="14">
        <v>0.247126477510689</v>
      </c>
      <c r="AX11" s="14">
        <v>8.7271962724466107E-2</v>
      </c>
    </row>
    <row r="12" spans="2:50" ht="30" x14ac:dyDescent="0.25">
      <c r="B12" s="15" t="s">
        <v>502</v>
      </c>
      <c r="C12" s="14">
        <v>4.5342868661498302E-2</v>
      </c>
      <c r="D12" s="14">
        <v>4.6244471571548401E-2</v>
      </c>
      <c r="E12" s="14">
        <v>4.4816219519724997E-2</v>
      </c>
      <c r="F12" s="14"/>
      <c r="G12" s="14">
        <v>6.4554281627369897E-2</v>
      </c>
      <c r="H12" s="14">
        <v>3.4178747496774603E-2</v>
      </c>
      <c r="I12" s="14">
        <v>4.6977738441147998E-2</v>
      </c>
      <c r="J12" s="14">
        <v>5.4277868227913202E-2</v>
      </c>
      <c r="K12" s="14">
        <v>6.1507782684704998E-2</v>
      </c>
      <c r="L12" s="14">
        <v>2.2321871599460301E-2</v>
      </c>
      <c r="M12" s="14"/>
      <c r="N12" s="14">
        <v>4.4497291626473701E-2</v>
      </c>
      <c r="O12" s="14">
        <v>4.0830308616356101E-2</v>
      </c>
      <c r="P12" s="14">
        <v>5.0408365807787799E-2</v>
      </c>
      <c r="Q12" s="14">
        <v>4.5120645386436599E-2</v>
      </c>
      <c r="R12" s="14"/>
      <c r="S12" s="14">
        <v>3.0632643330999101E-2</v>
      </c>
      <c r="T12" s="14">
        <v>4.4889672786077098E-2</v>
      </c>
      <c r="U12" s="14">
        <v>2.6410029262096499E-2</v>
      </c>
      <c r="V12" s="14">
        <v>5.1618849867422698E-2</v>
      </c>
      <c r="W12" s="14">
        <v>4.7290530108206399E-2</v>
      </c>
      <c r="X12" s="14">
        <v>3.8274385211765599E-2</v>
      </c>
      <c r="Y12" s="14">
        <v>8.7448009181085307E-2</v>
      </c>
      <c r="Z12" s="14">
        <v>4.3660566341324598E-2</v>
      </c>
      <c r="AA12" s="14">
        <v>4.0328309302209903E-2</v>
      </c>
      <c r="AB12" s="14">
        <v>2.9468180943150301E-2</v>
      </c>
      <c r="AC12" s="14">
        <v>7.6472687100728201E-2</v>
      </c>
      <c r="AD12" s="14">
        <v>6.8077414663297794E-2</v>
      </c>
      <c r="AE12" s="14"/>
      <c r="AF12" s="14">
        <v>4.6788960702024797E-2</v>
      </c>
      <c r="AG12" s="14">
        <v>4.56069985909998E-2</v>
      </c>
      <c r="AH12" s="14">
        <v>2.3769344553461101E-2</v>
      </c>
      <c r="AI12" s="14"/>
      <c r="AJ12" s="14" t="s">
        <v>79</v>
      </c>
      <c r="AK12" s="14" t="s">
        <v>79</v>
      </c>
      <c r="AL12" s="14" t="s">
        <v>79</v>
      </c>
      <c r="AM12" s="14" t="s">
        <v>79</v>
      </c>
      <c r="AN12" s="14" t="s">
        <v>79</v>
      </c>
      <c r="AO12" s="14"/>
      <c r="AP12" s="14">
        <v>2.3758280896969599E-2</v>
      </c>
      <c r="AQ12" s="14">
        <v>5.01916873573151E-2</v>
      </c>
      <c r="AR12" s="14">
        <v>2.4254362284649899E-2</v>
      </c>
      <c r="AS12" s="14"/>
      <c r="AT12" s="14">
        <v>5.4398659743135597E-2</v>
      </c>
      <c r="AU12" s="14">
        <v>4.0243510972986299E-2</v>
      </c>
      <c r="AV12" s="14">
        <v>4.71708491677999E-2</v>
      </c>
      <c r="AW12" s="14">
        <v>4.4537365487952299E-2</v>
      </c>
      <c r="AX12" s="14">
        <v>2.79364029775865E-2</v>
      </c>
    </row>
    <row r="13" spans="2:50" ht="30" x14ac:dyDescent="0.25">
      <c r="B13" s="15" t="s">
        <v>503</v>
      </c>
      <c r="C13" s="14">
        <v>1.3195536504544201E-2</v>
      </c>
      <c r="D13" s="14">
        <v>1.45160356999889E-2</v>
      </c>
      <c r="E13" s="14">
        <v>1.2012752630623401E-2</v>
      </c>
      <c r="F13" s="14"/>
      <c r="G13" s="14">
        <v>1.7332381027743201E-2</v>
      </c>
      <c r="H13" s="14">
        <v>9.7937267522148E-3</v>
      </c>
      <c r="I13" s="14">
        <v>1.5212475485421401E-2</v>
      </c>
      <c r="J13" s="14">
        <v>2.09532805334618E-2</v>
      </c>
      <c r="K13" s="14">
        <v>8.7187686410011705E-3</v>
      </c>
      <c r="L13" s="14">
        <v>8.2964743684323401E-3</v>
      </c>
      <c r="M13" s="14"/>
      <c r="N13" s="14">
        <v>9.2952102519250398E-3</v>
      </c>
      <c r="O13" s="14">
        <v>1.1580177294412301E-2</v>
      </c>
      <c r="P13" s="14">
        <v>1.96128465445898E-2</v>
      </c>
      <c r="Q13" s="14">
        <v>1.35502217207601E-2</v>
      </c>
      <c r="R13" s="14"/>
      <c r="S13" s="14">
        <v>6.9239817340303296E-3</v>
      </c>
      <c r="T13" s="14">
        <v>2.02551827074487E-2</v>
      </c>
      <c r="U13" s="14">
        <v>1.1184191010536901E-2</v>
      </c>
      <c r="V13" s="14">
        <v>1.1768321313491301E-2</v>
      </c>
      <c r="W13" s="14">
        <v>2.1928887627047498E-2</v>
      </c>
      <c r="X13" s="14">
        <v>1.16493268926395E-2</v>
      </c>
      <c r="Y13" s="14">
        <v>1.1315021399550399E-2</v>
      </c>
      <c r="Z13" s="14">
        <v>1.2237229593034299E-2</v>
      </c>
      <c r="AA13" s="14">
        <v>2.1191438967473102E-2</v>
      </c>
      <c r="AB13" s="14">
        <v>1.4858747352935599E-2</v>
      </c>
      <c r="AC13" s="14">
        <v>0</v>
      </c>
      <c r="AD13" s="14">
        <v>0</v>
      </c>
      <c r="AE13" s="14"/>
      <c r="AF13" s="14">
        <v>2.0796488632762799E-2</v>
      </c>
      <c r="AG13" s="14">
        <v>5.5403629989488204E-3</v>
      </c>
      <c r="AH13" s="14">
        <v>1.5661641144100499E-2</v>
      </c>
      <c r="AI13" s="14"/>
      <c r="AJ13" s="14" t="s">
        <v>79</v>
      </c>
      <c r="AK13" s="14" t="s">
        <v>79</v>
      </c>
      <c r="AL13" s="14" t="s">
        <v>79</v>
      </c>
      <c r="AM13" s="14" t="s">
        <v>79</v>
      </c>
      <c r="AN13" s="14" t="s">
        <v>79</v>
      </c>
      <c r="AO13" s="14"/>
      <c r="AP13" s="14">
        <v>1.1508302563936101E-2</v>
      </c>
      <c r="AQ13" s="14">
        <v>1.1669455594664899E-2</v>
      </c>
      <c r="AR13" s="14">
        <v>4.8193537089396797E-3</v>
      </c>
      <c r="AS13" s="14"/>
      <c r="AT13" s="14">
        <v>8.8883044631647996E-3</v>
      </c>
      <c r="AU13" s="14">
        <v>1.28292893243324E-2</v>
      </c>
      <c r="AV13" s="14">
        <v>1.32325376805561E-2</v>
      </c>
      <c r="AW13" s="14">
        <v>4.1520069443731203E-3</v>
      </c>
      <c r="AX13" s="14">
        <v>0</v>
      </c>
    </row>
    <row r="14" spans="2:50" x14ac:dyDescent="0.25">
      <c r="B14" s="15" t="s">
        <v>70</v>
      </c>
      <c r="C14" s="23">
        <v>5.8125425973172898E-2</v>
      </c>
      <c r="D14" s="23">
        <v>4.96996739728955E-2</v>
      </c>
      <c r="E14" s="23">
        <v>6.6772877098897496E-2</v>
      </c>
      <c r="F14" s="23"/>
      <c r="G14" s="23">
        <v>6.5390150722678703E-2</v>
      </c>
      <c r="H14" s="23">
        <v>8.5981562423097194E-2</v>
      </c>
      <c r="I14" s="23">
        <v>6.31276214963232E-2</v>
      </c>
      <c r="J14" s="23">
        <v>5.6649766178829497E-2</v>
      </c>
      <c r="K14" s="23">
        <v>4.2596330682208798E-2</v>
      </c>
      <c r="L14" s="23">
        <v>3.7923908363984703E-2</v>
      </c>
      <c r="M14" s="23"/>
      <c r="N14" s="23">
        <v>3.4794818183358799E-2</v>
      </c>
      <c r="O14" s="23">
        <v>5.2181262241597699E-2</v>
      </c>
      <c r="P14" s="23">
        <v>6.9865955139207098E-2</v>
      </c>
      <c r="Q14" s="23">
        <v>7.9678038090868694E-2</v>
      </c>
      <c r="R14" s="23"/>
      <c r="S14" s="23">
        <v>6.0500267526872001E-2</v>
      </c>
      <c r="T14" s="23">
        <v>5.86357794659631E-2</v>
      </c>
      <c r="U14" s="23">
        <v>6.3151363584541098E-2</v>
      </c>
      <c r="V14" s="23">
        <v>5.5230385904872399E-2</v>
      </c>
      <c r="W14" s="23">
        <v>6.62843605271735E-2</v>
      </c>
      <c r="X14" s="23">
        <v>8.9610087816398801E-2</v>
      </c>
      <c r="Y14" s="23">
        <v>2.6278914430617899E-2</v>
      </c>
      <c r="Z14" s="23">
        <v>7.3290574294986199E-2</v>
      </c>
      <c r="AA14" s="23">
        <v>4.4327913719349202E-2</v>
      </c>
      <c r="AB14" s="23">
        <v>3.7654174447211301E-2</v>
      </c>
      <c r="AC14" s="23">
        <v>8.9679023944667896E-2</v>
      </c>
      <c r="AD14" s="23">
        <v>5.1113176207901401E-2</v>
      </c>
      <c r="AE14" s="23"/>
      <c r="AF14" s="23">
        <v>4.9587351556713698E-2</v>
      </c>
      <c r="AG14" s="23">
        <v>4.5166319878882998E-2</v>
      </c>
      <c r="AH14" s="23">
        <v>0.118604186153245</v>
      </c>
      <c r="AI14" s="23"/>
      <c r="AJ14" s="23" t="s">
        <v>79</v>
      </c>
      <c r="AK14" s="23" t="s">
        <v>79</v>
      </c>
      <c r="AL14" s="23" t="s">
        <v>79</v>
      </c>
      <c r="AM14" s="23" t="s">
        <v>79</v>
      </c>
      <c r="AN14" s="23" t="s">
        <v>79</v>
      </c>
      <c r="AO14" s="23"/>
      <c r="AP14" s="23">
        <v>3.0927663984040999E-2</v>
      </c>
      <c r="AQ14" s="23">
        <v>4.3821698760326801E-2</v>
      </c>
      <c r="AR14" s="23">
        <v>2.9676372478529701E-2</v>
      </c>
      <c r="AS14" s="23"/>
      <c r="AT14" s="23">
        <v>6.4796281192438299E-2</v>
      </c>
      <c r="AU14" s="23">
        <v>6.8603260816258602E-2</v>
      </c>
      <c r="AV14" s="23">
        <v>4.36887567602866E-2</v>
      </c>
      <c r="AW14" s="23">
        <v>3.9612310141605302E-2</v>
      </c>
      <c r="AX14" s="23">
        <v>5.8838417335402703E-2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509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499</v>
      </c>
      <c r="C9" s="14">
        <v>0.27341699704369998</v>
      </c>
      <c r="D9" s="14">
        <v>0.28764640158802202</v>
      </c>
      <c r="E9" s="14">
        <v>0.259248287394167</v>
      </c>
      <c r="F9" s="14"/>
      <c r="G9" s="14">
        <v>0.26373253444796002</v>
      </c>
      <c r="H9" s="14">
        <v>0.21432892967623299</v>
      </c>
      <c r="I9" s="14">
        <v>0.23561042698829299</v>
      </c>
      <c r="J9" s="14">
        <v>0.27946987373544002</v>
      </c>
      <c r="K9" s="14">
        <v>0.26061506944415802</v>
      </c>
      <c r="L9" s="14">
        <v>0.36276297293835802</v>
      </c>
      <c r="M9" s="14"/>
      <c r="N9" s="14">
        <v>0.28703129780525199</v>
      </c>
      <c r="O9" s="14">
        <v>0.28061320535329598</v>
      </c>
      <c r="P9" s="14">
        <v>0.25609810840328301</v>
      </c>
      <c r="Q9" s="14">
        <v>0.26675756164310099</v>
      </c>
      <c r="R9" s="14"/>
      <c r="S9" s="14">
        <v>0.29492623215957098</v>
      </c>
      <c r="T9" s="14">
        <v>0.30788782550049798</v>
      </c>
      <c r="U9" s="14">
        <v>0.27223114839915202</v>
      </c>
      <c r="V9" s="14">
        <v>0.27188413492087099</v>
      </c>
      <c r="W9" s="14">
        <v>0.242106394316951</v>
      </c>
      <c r="X9" s="14">
        <v>0.24141429311245399</v>
      </c>
      <c r="Y9" s="14">
        <v>0.28474964464226898</v>
      </c>
      <c r="Z9" s="14">
        <v>0.25531143498384901</v>
      </c>
      <c r="AA9" s="14">
        <v>0.299003752495619</v>
      </c>
      <c r="AB9" s="14">
        <v>0.28051042716439401</v>
      </c>
      <c r="AC9" s="14">
        <v>0.22976629387588099</v>
      </c>
      <c r="AD9" s="14">
        <v>0.152939369420376</v>
      </c>
      <c r="AE9" s="14"/>
      <c r="AF9" s="14">
        <v>0.27625597953331099</v>
      </c>
      <c r="AG9" s="14">
        <v>0.27561831043976598</v>
      </c>
      <c r="AH9" s="14">
        <v>0.28251904545564899</v>
      </c>
      <c r="AI9" s="14"/>
      <c r="AJ9" s="14" t="s">
        <v>79</v>
      </c>
      <c r="AK9" s="14" t="s">
        <v>79</v>
      </c>
      <c r="AL9" s="14" t="s">
        <v>79</v>
      </c>
      <c r="AM9" s="14" t="s">
        <v>79</v>
      </c>
      <c r="AN9" s="14" t="s">
        <v>79</v>
      </c>
      <c r="AO9" s="14"/>
      <c r="AP9" s="14">
        <v>0.38558336389657399</v>
      </c>
      <c r="AQ9" s="14">
        <v>0.25983157273133101</v>
      </c>
      <c r="AR9" s="14">
        <v>0.26923646924877798</v>
      </c>
      <c r="AS9" s="14"/>
      <c r="AT9" s="14">
        <v>0.29479114964806902</v>
      </c>
      <c r="AU9" s="14">
        <v>0.237628848338691</v>
      </c>
      <c r="AV9" s="14">
        <v>0.260825534844146</v>
      </c>
      <c r="AW9" s="14">
        <v>0.31203713767189001</v>
      </c>
      <c r="AX9" s="14">
        <v>0.15961743913113499</v>
      </c>
    </row>
    <row r="10" spans="2:50" ht="30" x14ac:dyDescent="0.25">
      <c r="B10" s="15" t="s">
        <v>500</v>
      </c>
      <c r="C10" s="14">
        <v>0.468565720639465</v>
      </c>
      <c r="D10" s="14">
        <v>0.45472344553017202</v>
      </c>
      <c r="E10" s="14">
        <v>0.48375404586511001</v>
      </c>
      <c r="F10" s="14"/>
      <c r="G10" s="14">
        <v>0.45772964891482898</v>
      </c>
      <c r="H10" s="14">
        <v>0.47504422478283698</v>
      </c>
      <c r="I10" s="14">
        <v>0.50189266946726796</v>
      </c>
      <c r="J10" s="14">
        <v>0.43521398085712099</v>
      </c>
      <c r="K10" s="14">
        <v>0.48716967208700601</v>
      </c>
      <c r="L10" s="14">
        <v>0.45803148652869202</v>
      </c>
      <c r="M10" s="14"/>
      <c r="N10" s="14">
        <v>0.495074154819586</v>
      </c>
      <c r="O10" s="14">
        <v>0.48191970780174598</v>
      </c>
      <c r="P10" s="14">
        <v>0.47471885986051099</v>
      </c>
      <c r="Q10" s="14">
        <v>0.41995251727768101</v>
      </c>
      <c r="R10" s="14"/>
      <c r="S10" s="14">
        <v>0.42158280704374101</v>
      </c>
      <c r="T10" s="14">
        <v>0.43297923407222799</v>
      </c>
      <c r="U10" s="14">
        <v>0.454643954387425</v>
      </c>
      <c r="V10" s="14">
        <v>0.50318051998653202</v>
      </c>
      <c r="W10" s="14">
        <v>0.51991423712581997</v>
      </c>
      <c r="X10" s="14">
        <v>0.46250215455369498</v>
      </c>
      <c r="Y10" s="14">
        <v>0.46874083167862601</v>
      </c>
      <c r="Z10" s="14">
        <v>0.48992632427351701</v>
      </c>
      <c r="AA10" s="14">
        <v>0.49307352106815999</v>
      </c>
      <c r="AB10" s="14">
        <v>0.44538982157562701</v>
      </c>
      <c r="AC10" s="14">
        <v>0.47864811660019002</v>
      </c>
      <c r="AD10" s="14">
        <v>0.60669159037041698</v>
      </c>
      <c r="AE10" s="14"/>
      <c r="AF10" s="14">
        <v>0.46957654645374802</v>
      </c>
      <c r="AG10" s="14">
        <v>0.48746239116006002</v>
      </c>
      <c r="AH10" s="14">
        <v>0.38798340607794102</v>
      </c>
      <c r="AI10" s="14"/>
      <c r="AJ10" s="14" t="s">
        <v>79</v>
      </c>
      <c r="AK10" s="14" t="s">
        <v>79</v>
      </c>
      <c r="AL10" s="14" t="s">
        <v>79</v>
      </c>
      <c r="AM10" s="14" t="s">
        <v>79</v>
      </c>
      <c r="AN10" s="14" t="s">
        <v>79</v>
      </c>
      <c r="AO10" s="14"/>
      <c r="AP10" s="14">
        <v>0.43171255872536302</v>
      </c>
      <c r="AQ10" s="14">
        <v>0.49383121013709003</v>
      </c>
      <c r="AR10" s="14">
        <v>0.46584951927738399</v>
      </c>
      <c r="AS10" s="14"/>
      <c r="AT10" s="14">
        <v>0.44532884705636</v>
      </c>
      <c r="AU10" s="14">
        <v>0.46634840078124001</v>
      </c>
      <c r="AV10" s="14">
        <v>0.50060798344115798</v>
      </c>
      <c r="AW10" s="14">
        <v>0.44413533244833597</v>
      </c>
      <c r="AX10" s="14">
        <v>0.64285976678741397</v>
      </c>
    </row>
    <row r="11" spans="2:50" ht="30" x14ac:dyDescent="0.25">
      <c r="B11" s="15" t="s">
        <v>501</v>
      </c>
      <c r="C11" s="14">
        <v>0.17723327774792599</v>
      </c>
      <c r="D11" s="14">
        <v>0.17897590101805499</v>
      </c>
      <c r="E11" s="14">
        <v>0.173516856176996</v>
      </c>
      <c r="F11" s="14"/>
      <c r="G11" s="14">
        <v>0.18200829301459101</v>
      </c>
      <c r="H11" s="14">
        <v>0.196126646632415</v>
      </c>
      <c r="I11" s="14">
        <v>0.152491916900065</v>
      </c>
      <c r="J11" s="14">
        <v>0.20953463006589201</v>
      </c>
      <c r="K11" s="14">
        <v>0.19289190736289899</v>
      </c>
      <c r="L11" s="14">
        <v>0.14191577888392601</v>
      </c>
      <c r="M11" s="14"/>
      <c r="N11" s="14">
        <v>0.16914324106193099</v>
      </c>
      <c r="O11" s="14">
        <v>0.174183806787266</v>
      </c>
      <c r="P11" s="14">
        <v>0.15926316806962501</v>
      </c>
      <c r="Q11" s="14">
        <v>0.20464590281230399</v>
      </c>
      <c r="R11" s="14"/>
      <c r="S11" s="14">
        <v>0.20957550420048299</v>
      </c>
      <c r="T11" s="14">
        <v>0.188405181974137</v>
      </c>
      <c r="U11" s="14">
        <v>0.17022230642889499</v>
      </c>
      <c r="V11" s="14">
        <v>0.15424053058857801</v>
      </c>
      <c r="W11" s="14">
        <v>0.16637124682770801</v>
      </c>
      <c r="X11" s="14">
        <v>0.178927699568877</v>
      </c>
      <c r="Y11" s="14">
        <v>0.207566154023864</v>
      </c>
      <c r="Z11" s="14">
        <v>9.8446234536180899E-2</v>
      </c>
      <c r="AA11" s="14">
        <v>0.14128424382617399</v>
      </c>
      <c r="AB11" s="14">
        <v>0.20929121284706101</v>
      </c>
      <c r="AC11" s="14">
        <v>0.18269663139752301</v>
      </c>
      <c r="AD11" s="14">
        <v>0.13669898341207801</v>
      </c>
      <c r="AE11" s="14"/>
      <c r="AF11" s="14">
        <v>0.17949159565734199</v>
      </c>
      <c r="AG11" s="14">
        <v>0.17327082694249199</v>
      </c>
      <c r="AH11" s="14">
        <v>0.17782386332792899</v>
      </c>
      <c r="AI11" s="14"/>
      <c r="AJ11" s="14" t="s">
        <v>79</v>
      </c>
      <c r="AK11" s="14" t="s">
        <v>79</v>
      </c>
      <c r="AL11" s="14" t="s">
        <v>79</v>
      </c>
      <c r="AM11" s="14" t="s">
        <v>79</v>
      </c>
      <c r="AN11" s="14" t="s">
        <v>79</v>
      </c>
      <c r="AO11" s="14"/>
      <c r="AP11" s="14">
        <v>0.143398128605465</v>
      </c>
      <c r="AQ11" s="14">
        <v>0.180008013623459</v>
      </c>
      <c r="AR11" s="14">
        <v>0.21637870906572701</v>
      </c>
      <c r="AS11" s="14"/>
      <c r="AT11" s="14">
        <v>0.170489533943081</v>
      </c>
      <c r="AU11" s="14">
        <v>0.19637523413500799</v>
      </c>
      <c r="AV11" s="14">
        <v>0.16734525955131199</v>
      </c>
      <c r="AW11" s="14">
        <v>0.203179415488763</v>
      </c>
      <c r="AX11" s="14">
        <v>0.110747973768462</v>
      </c>
    </row>
    <row r="12" spans="2:50" ht="30" x14ac:dyDescent="0.25">
      <c r="B12" s="15" t="s">
        <v>502</v>
      </c>
      <c r="C12" s="14">
        <v>2.2112819670767499E-2</v>
      </c>
      <c r="D12" s="14">
        <v>2.63988867468056E-2</v>
      </c>
      <c r="E12" s="14">
        <v>1.81135650790985E-2</v>
      </c>
      <c r="F12" s="14"/>
      <c r="G12" s="14">
        <v>3.2771554702705701E-2</v>
      </c>
      <c r="H12" s="14">
        <v>2.7179975672437399E-2</v>
      </c>
      <c r="I12" s="14">
        <v>3.7320805604119899E-2</v>
      </c>
      <c r="J12" s="14">
        <v>1.4269613014744499E-2</v>
      </c>
      <c r="K12" s="14">
        <v>1.84163945480996E-2</v>
      </c>
      <c r="L12" s="14">
        <v>7.3424837231384297E-3</v>
      </c>
      <c r="M12" s="14"/>
      <c r="N12" s="14">
        <v>1.44410579611779E-2</v>
      </c>
      <c r="O12" s="14">
        <v>2.10793655939767E-2</v>
      </c>
      <c r="P12" s="14">
        <v>3.1653854721439202E-2</v>
      </c>
      <c r="Q12" s="14">
        <v>2.3262070747355802E-2</v>
      </c>
      <c r="R12" s="14"/>
      <c r="S12" s="14">
        <v>2.0836634848560898E-2</v>
      </c>
      <c r="T12" s="14">
        <v>1.65621778370608E-2</v>
      </c>
      <c r="U12" s="14">
        <v>2.1837770697303801E-2</v>
      </c>
      <c r="V12" s="14">
        <v>2.51403236429949E-2</v>
      </c>
      <c r="W12" s="14">
        <v>2.2853609616448799E-2</v>
      </c>
      <c r="X12" s="14">
        <v>2.4643594163316199E-2</v>
      </c>
      <c r="Y12" s="14">
        <v>2.45673969971472E-2</v>
      </c>
      <c r="Z12" s="14">
        <v>3.6347954331591603E-2</v>
      </c>
      <c r="AA12" s="14">
        <v>1.8115713749450799E-2</v>
      </c>
      <c r="AB12" s="14">
        <v>1.0301879345918599E-2</v>
      </c>
      <c r="AC12" s="14">
        <v>5.7531072151643298E-2</v>
      </c>
      <c r="AD12" s="14">
        <v>0</v>
      </c>
      <c r="AE12" s="14"/>
      <c r="AF12" s="14">
        <v>2.6786616970582201E-2</v>
      </c>
      <c r="AG12" s="14">
        <v>1.6354881174955E-2</v>
      </c>
      <c r="AH12" s="14">
        <v>2.0283154455487899E-2</v>
      </c>
      <c r="AI12" s="14"/>
      <c r="AJ12" s="14" t="s">
        <v>79</v>
      </c>
      <c r="AK12" s="14" t="s">
        <v>79</v>
      </c>
      <c r="AL12" s="14" t="s">
        <v>79</v>
      </c>
      <c r="AM12" s="14" t="s">
        <v>79</v>
      </c>
      <c r="AN12" s="14" t="s">
        <v>79</v>
      </c>
      <c r="AO12" s="14"/>
      <c r="AP12" s="14">
        <v>1.23068383411922E-2</v>
      </c>
      <c r="AQ12" s="14">
        <v>2.37653449912874E-2</v>
      </c>
      <c r="AR12" s="14">
        <v>1.7850052990383801E-2</v>
      </c>
      <c r="AS12" s="14"/>
      <c r="AT12" s="14">
        <v>2.17594643451096E-2</v>
      </c>
      <c r="AU12" s="14">
        <v>2.1762160458137201E-2</v>
      </c>
      <c r="AV12" s="14">
        <v>2.7908072423355901E-2</v>
      </c>
      <c r="AW12" s="14">
        <v>1.5127201563369001E-2</v>
      </c>
      <c r="AX12" s="14">
        <v>0</v>
      </c>
    </row>
    <row r="13" spans="2:50" ht="30" x14ac:dyDescent="0.25">
      <c r="B13" s="15" t="s">
        <v>503</v>
      </c>
      <c r="C13" s="14">
        <v>7.5299977115257499E-3</v>
      </c>
      <c r="D13" s="14">
        <v>6.6634127837237097E-3</v>
      </c>
      <c r="E13" s="14">
        <v>8.4313828325258897E-3</v>
      </c>
      <c r="F13" s="14"/>
      <c r="G13" s="14">
        <v>1.20382362299702E-2</v>
      </c>
      <c r="H13" s="14">
        <v>5.09076688046293E-3</v>
      </c>
      <c r="I13" s="14">
        <v>1.6494631098380501E-2</v>
      </c>
      <c r="J13" s="14">
        <v>8.3570098994769706E-3</v>
      </c>
      <c r="K13" s="14">
        <v>5.4120041953083101E-3</v>
      </c>
      <c r="L13" s="14">
        <v>0</v>
      </c>
      <c r="M13" s="14"/>
      <c r="N13" s="14">
        <v>1.34467953890487E-3</v>
      </c>
      <c r="O13" s="14">
        <v>3.7939222521602201E-3</v>
      </c>
      <c r="P13" s="14">
        <v>1.9027140867638501E-2</v>
      </c>
      <c r="Q13" s="14">
        <v>8.0475684834184196E-3</v>
      </c>
      <c r="R13" s="14"/>
      <c r="S13" s="14">
        <v>3.6596333173235301E-3</v>
      </c>
      <c r="T13" s="14">
        <v>5.8296610100803904E-3</v>
      </c>
      <c r="U13" s="14">
        <v>1.0543512848110699E-2</v>
      </c>
      <c r="V13" s="14">
        <v>4.99529647743198E-3</v>
      </c>
      <c r="W13" s="14">
        <v>0</v>
      </c>
      <c r="X13" s="14">
        <v>1.52134279149287E-2</v>
      </c>
      <c r="Y13" s="14">
        <v>0</v>
      </c>
      <c r="Z13" s="14">
        <v>4.4953730518348299E-2</v>
      </c>
      <c r="AA13" s="14">
        <v>8.5202224553604603E-3</v>
      </c>
      <c r="AB13" s="14">
        <v>9.5988200118397801E-3</v>
      </c>
      <c r="AC13" s="14">
        <v>0</v>
      </c>
      <c r="AD13" s="14">
        <v>0</v>
      </c>
      <c r="AE13" s="14"/>
      <c r="AF13" s="14">
        <v>9.1086106976454601E-3</v>
      </c>
      <c r="AG13" s="14">
        <v>5.8572268735971097E-3</v>
      </c>
      <c r="AH13" s="14">
        <v>1.39907188056895E-2</v>
      </c>
      <c r="AI13" s="14"/>
      <c r="AJ13" s="14" t="s">
        <v>79</v>
      </c>
      <c r="AK13" s="14" t="s">
        <v>79</v>
      </c>
      <c r="AL13" s="14" t="s">
        <v>79</v>
      </c>
      <c r="AM13" s="14" t="s">
        <v>79</v>
      </c>
      <c r="AN13" s="14" t="s">
        <v>79</v>
      </c>
      <c r="AO13" s="14"/>
      <c r="AP13" s="14">
        <v>5.0095571566673401E-3</v>
      </c>
      <c r="AQ13" s="14">
        <v>5.66206926784727E-3</v>
      </c>
      <c r="AR13" s="14">
        <v>5.0635175516287904E-3</v>
      </c>
      <c r="AS13" s="14"/>
      <c r="AT13" s="14">
        <v>9.7930263491118295E-3</v>
      </c>
      <c r="AU13" s="14">
        <v>7.2687140202896197E-3</v>
      </c>
      <c r="AV13" s="14">
        <v>8.4455780358831702E-3</v>
      </c>
      <c r="AW13" s="14">
        <v>0</v>
      </c>
      <c r="AX13" s="14">
        <v>0</v>
      </c>
    </row>
    <row r="14" spans="2:50" x14ac:dyDescent="0.25">
      <c r="B14" s="15" t="s">
        <v>70</v>
      </c>
      <c r="C14" s="23">
        <v>5.1141187186615797E-2</v>
      </c>
      <c r="D14" s="23">
        <v>4.5591952333222698E-2</v>
      </c>
      <c r="E14" s="23">
        <v>5.69358626521035E-2</v>
      </c>
      <c r="F14" s="23"/>
      <c r="G14" s="23">
        <v>5.17197326899448E-2</v>
      </c>
      <c r="H14" s="23">
        <v>8.2229456355615099E-2</v>
      </c>
      <c r="I14" s="23">
        <v>5.6189549941873501E-2</v>
      </c>
      <c r="J14" s="23">
        <v>5.3154892427325497E-2</v>
      </c>
      <c r="K14" s="23">
        <v>3.5494952362529503E-2</v>
      </c>
      <c r="L14" s="23">
        <v>2.9947277925885901E-2</v>
      </c>
      <c r="M14" s="23"/>
      <c r="N14" s="23">
        <v>3.2965568813149299E-2</v>
      </c>
      <c r="O14" s="23">
        <v>3.8409992211555097E-2</v>
      </c>
      <c r="P14" s="23">
        <v>5.92388680775029E-2</v>
      </c>
      <c r="Q14" s="23">
        <v>7.7334379036139295E-2</v>
      </c>
      <c r="R14" s="23"/>
      <c r="S14" s="23">
        <v>4.9419188430319602E-2</v>
      </c>
      <c r="T14" s="23">
        <v>4.8335919605996001E-2</v>
      </c>
      <c r="U14" s="23">
        <v>7.0521307239113998E-2</v>
      </c>
      <c r="V14" s="23">
        <v>4.0559194383592401E-2</v>
      </c>
      <c r="W14" s="23">
        <v>4.8754512113071698E-2</v>
      </c>
      <c r="X14" s="23">
        <v>7.7298830686728701E-2</v>
      </c>
      <c r="Y14" s="23">
        <v>1.43759726580931E-2</v>
      </c>
      <c r="Z14" s="23">
        <v>7.5014321356512606E-2</v>
      </c>
      <c r="AA14" s="23">
        <v>4.00025464052364E-2</v>
      </c>
      <c r="AB14" s="23">
        <v>4.4907839055159902E-2</v>
      </c>
      <c r="AC14" s="23">
        <v>5.1357885974762298E-2</v>
      </c>
      <c r="AD14" s="23">
        <v>0.103670056797129</v>
      </c>
      <c r="AE14" s="23"/>
      <c r="AF14" s="23">
        <v>3.8780650687371597E-2</v>
      </c>
      <c r="AG14" s="23">
        <v>4.1436363409130303E-2</v>
      </c>
      <c r="AH14" s="23">
        <v>0.117399811877304</v>
      </c>
      <c r="AI14" s="23"/>
      <c r="AJ14" s="23" t="s">
        <v>79</v>
      </c>
      <c r="AK14" s="23" t="s">
        <v>79</v>
      </c>
      <c r="AL14" s="23" t="s">
        <v>79</v>
      </c>
      <c r="AM14" s="23" t="s">
        <v>79</v>
      </c>
      <c r="AN14" s="23" t="s">
        <v>79</v>
      </c>
      <c r="AO14" s="23"/>
      <c r="AP14" s="23">
        <v>2.19895532747372E-2</v>
      </c>
      <c r="AQ14" s="23">
        <v>3.6901789248984802E-2</v>
      </c>
      <c r="AR14" s="23">
        <v>2.5621731866098601E-2</v>
      </c>
      <c r="AS14" s="23"/>
      <c r="AT14" s="23">
        <v>5.7837978658269E-2</v>
      </c>
      <c r="AU14" s="23">
        <v>7.0616642266634194E-2</v>
      </c>
      <c r="AV14" s="23">
        <v>3.4867571704144402E-2</v>
      </c>
      <c r="AW14" s="23">
        <v>2.5520912827641899E-2</v>
      </c>
      <c r="AX14" s="23">
        <v>8.6774820312989095E-2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510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499</v>
      </c>
      <c r="C9" s="14">
        <v>0.114851468738186</v>
      </c>
      <c r="D9" s="14">
        <v>0.14164615191360999</v>
      </c>
      <c r="E9" s="14">
        <v>8.6304597516420903E-2</v>
      </c>
      <c r="F9" s="14"/>
      <c r="G9" s="14">
        <v>0.132502348449519</v>
      </c>
      <c r="H9" s="14">
        <v>0.14534081337646099</v>
      </c>
      <c r="I9" s="14">
        <v>7.5301897959443004E-2</v>
      </c>
      <c r="J9" s="14">
        <v>0.103361577253916</v>
      </c>
      <c r="K9" s="14">
        <v>0.117477474994827</v>
      </c>
      <c r="L9" s="14">
        <v>0.117709666611004</v>
      </c>
      <c r="M9" s="14"/>
      <c r="N9" s="14">
        <v>0.143193876818206</v>
      </c>
      <c r="O9" s="14">
        <v>0.107736328714574</v>
      </c>
      <c r="P9" s="14">
        <v>0.110350292197883</v>
      </c>
      <c r="Q9" s="14">
        <v>9.6449977823116401E-2</v>
      </c>
      <c r="R9" s="14"/>
      <c r="S9" s="14">
        <v>0.17796625194767801</v>
      </c>
      <c r="T9" s="14">
        <v>0.124804207528282</v>
      </c>
      <c r="U9" s="14">
        <v>9.9089658606441797E-2</v>
      </c>
      <c r="V9" s="14">
        <v>0.10737772389725</v>
      </c>
      <c r="W9" s="14">
        <v>8.8067286203493494E-2</v>
      </c>
      <c r="X9" s="14">
        <v>8.2651517837178098E-2</v>
      </c>
      <c r="Y9" s="14">
        <v>0.11294329676213299</v>
      </c>
      <c r="Z9" s="14">
        <v>9.3953144401570904E-2</v>
      </c>
      <c r="AA9" s="14">
        <v>0.10158094475047399</v>
      </c>
      <c r="AB9" s="14">
        <v>0.12473930330140801</v>
      </c>
      <c r="AC9" s="14">
        <v>7.9947617147780398E-2</v>
      </c>
      <c r="AD9" s="14">
        <v>0.110781884784171</v>
      </c>
      <c r="AE9" s="14"/>
      <c r="AF9" s="14">
        <v>0.109811445116411</v>
      </c>
      <c r="AG9" s="14">
        <v>0.135598834022475</v>
      </c>
      <c r="AH9" s="14">
        <v>9.3374262846697004E-2</v>
      </c>
      <c r="AI9" s="14"/>
      <c r="AJ9" s="14" t="s">
        <v>79</v>
      </c>
      <c r="AK9" s="14" t="s">
        <v>79</v>
      </c>
      <c r="AL9" s="14" t="s">
        <v>79</v>
      </c>
      <c r="AM9" s="14" t="s">
        <v>79</v>
      </c>
      <c r="AN9" s="14" t="s">
        <v>79</v>
      </c>
      <c r="AO9" s="14"/>
      <c r="AP9" s="14">
        <v>0.174616155048373</v>
      </c>
      <c r="AQ9" s="14">
        <v>0.106329304902303</v>
      </c>
      <c r="AR9" s="14">
        <v>0.117933764426736</v>
      </c>
      <c r="AS9" s="14"/>
      <c r="AT9" s="14">
        <v>9.6219904203915602E-2</v>
      </c>
      <c r="AU9" s="14">
        <v>9.0717702556997501E-2</v>
      </c>
      <c r="AV9" s="14">
        <v>0.12839208348304901</v>
      </c>
      <c r="AW9" s="14">
        <v>0.19167440210265399</v>
      </c>
      <c r="AX9" s="14">
        <v>0.19364999626466101</v>
      </c>
    </row>
    <row r="10" spans="2:50" ht="30" x14ac:dyDescent="0.25">
      <c r="B10" s="15" t="s">
        <v>500</v>
      </c>
      <c r="C10" s="14">
        <v>0.37234838811955401</v>
      </c>
      <c r="D10" s="14">
        <v>0.40747034927535303</v>
      </c>
      <c r="E10" s="14">
        <v>0.34025580030027303</v>
      </c>
      <c r="F10" s="14"/>
      <c r="G10" s="14">
        <v>0.30270396098717001</v>
      </c>
      <c r="H10" s="14">
        <v>0.350513157138445</v>
      </c>
      <c r="I10" s="14">
        <v>0.39149762734330301</v>
      </c>
      <c r="J10" s="14">
        <v>0.41713256405594701</v>
      </c>
      <c r="K10" s="14">
        <v>0.34566507094816201</v>
      </c>
      <c r="L10" s="14">
        <v>0.40265280577379903</v>
      </c>
      <c r="M10" s="14"/>
      <c r="N10" s="14">
        <v>0.38470886850192598</v>
      </c>
      <c r="O10" s="14">
        <v>0.40010734762169298</v>
      </c>
      <c r="P10" s="14">
        <v>0.360294807683121</v>
      </c>
      <c r="Q10" s="14">
        <v>0.34177567660890401</v>
      </c>
      <c r="R10" s="14"/>
      <c r="S10" s="14">
        <v>0.33970821682417801</v>
      </c>
      <c r="T10" s="14">
        <v>0.332327212627475</v>
      </c>
      <c r="U10" s="14">
        <v>0.34423350157692001</v>
      </c>
      <c r="V10" s="14">
        <v>0.38034508635456798</v>
      </c>
      <c r="W10" s="14">
        <v>0.38733133262596298</v>
      </c>
      <c r="X10" s="14">
        <v>0.35381613285052599</v>
      </c>
      <c r="Y10" s="14">
        <v>0.36386755978755603</v>
      </c>
      <c r="Z10" s="14">
        <v>0.42596213816352901</v>
      </c>
      <c r="AA10" s="14">
        <v>0.43927677969963302</v>
      </c>
      <c r="AB10" s="14">
        <v>0.41196299133039399</v>
      </c>
      <c r="AC10" s="14">
        <v>0.34871678671717099</v>
      </c>
      <c r="AD10" s="14">
        <v>0.394809568067645</v>
      </c>
      <c r="AE10" s="14"/>
      <c r="AF10" s="14">
        <v>0.37895335109774497</v>
      </c>
      <c r="AG10" s="14">
        <v>0.394399220711867</v>
      </c>
      <c r="AH10" s="14">
        <v>0.321673694300877</v>
      </c>
      <c r="AI10" s="14"/>
      <c r="AJ10" s="14" t="s">
        <v>79</v>
      </c>
      <c r="AK10" s="14" t="s">
        <v>79</v>
      </c>
      <c r="AL10" s="14" t="s">
        <v>79</v>
      </c>
      <c r="AM10" s="14" t="s">
        <v>79</v>
      </c>
      <c r="AN10" s="14" t="s">
        <v>79</v>
      </c>
      <c r="AO10" s="14"/>
      <c r="AP10" s="14">
        <v>0.42352081671411601</v>
      </c>
      <c r="AQ10" s="14">
        <v>0.39858466081904198</v>
      </c>
      <c r="AR10" s="14">
        <v>0.43616089695789001</v>
      </c>
      <c r="AS10" s="14"/>
      <c r="AT10" s="14">
        <v>0.344926781617171</v>
      </c>
      <c r="AU10" s="14">
        <v>0.37171056229934302</v>
      </c>
      <c r="AV10" s="14">
        <v>0.39134848309125297</v>
      </c>
      <c r="AW10" s="14">
        <v>0.36827144968822001</v>
      </c>
      <c r="AX10" s="14">
        <v>0.33703327898523799</v>
      </c>
    </row>
    <row r="11" spans="2:50" ht="30" x14ac:dyDescent="0.25">
      <c r="B11" s="15" t="s">
        <v>501</v>
      </c>
      <c r="C11" s="14">
        <v>0.33720845497266</v>
      </c>
      <c r="D11" s="14">
        <v>0.29398019426009803</v>
      </c>
      <c r="E11" s="14">
        <v>0.37913731959129299</v>
      </c>
      <c r="F11" s="14"/>
      <c r="G11" s="14">
        <v>0.36110966820059198</v>
      </c>
      <c r="H11" s="14">
        <v>0.33238563894196899</v>
      </c>
      <c r="I11" s="14">
        <v>0.34453874796183698</v>
      </c>
      <c r="J11" s="14">
        <v>0.29517497063673298</v>
      </c>
      <c r="K11" s="14">
        <v>0.36477723972660298</v>
      </c>
      <c r="L11" s="14">
        <v>0.33496658571573901</v>
      </c>
      <c r="M11" s="14"/>
      <c r="N11" s="14">
        <v>0.34273731517948097</v>
      </c>
      <c r="O11" s="14">
        <v>0.32880254805117298</v>
      </c>
      <c r="P11" s="14">
        <v>0.34445610831686002</v>
      </c>
      <c r="Q11" s="14">
        <v>0.33196121568468101</v>
      </c>
      <c r="R11" s="14"/>
      <c r="S11" s="14">
        <v>0.33317348032785399</v>
      </c>
      <c r="T11" s="14">
        <v>0.36231237630926399</v>
      </c>
      <c r="U11" s="14">
        <v>0.37771224575228302</v>
      </c>
      <c r="V11" s="14">
        <v>0.32410153439107497</v>
      </c>
      <c r="W11" s="14">
        <v>0.35219495331600598</v>
      </c>
      <c r="X11" s="14">
        <v>0.36789042727215399</v>
      </c>
      <c r="Y11" s="14">
        <v>0.357767446438364</v>
      </c>
      <c r="Z11" s="14">
        <v>0.29266587323566301</v>
      </c>
      <c r="AA11" s="14">
        <v>0.29493151440131599</v>
      </c>
      <c r="AB11" s="14">
        <v>0.30551095515256199</v>
      </c>
      <c r="AC11" s="14">
        <v>0.32389119327951299</v>
      </c>
      <c r="AD11" s="14">
        <v>0.32967297225789699</v>
      </c>
      <c r="AE11" s="14"/>
      <c r="AF11" s="14">
        <v>0.33682230019926002</v>
      </c>
      <c r="AG11" s="14">
        <v>0.318902279486658</v>
      </c>
      <c r="AH11" s="14">
        <v>0.36413129782657799</v>
      </c>
      <c r="AI11" s="14"/>
      <c r="AJ11" s="14" t="s">
        <v>79</v>
      </c>
      <c r="AK11" s="14" t="s">
        <v>79</v>
      </c>
      <c r="AL11" s="14" t="s">
        <v>79</v>
      </c>
      <c r="AM11" s="14" t="s">
        <v>79</v>
      </c>
      <c r="AN11" s="14" t="s">
        <v>79</v>
      </c>
      <c r="AO11" s="14"/>
      <c r="AP11" s="14">
        <v>0.28267093296711898</v>
      </c>
      <c r="AQ11" s="14">
        <v>0.34017907251919</v>
      </c>
      <c r="AR11" s="14">
        <v>0.330354357279602</v>
      </c>
      <c r="AS11" s="14"/>
      <c r="AT11" s="14">
        <v>0.38021256286746402</v>
      </c>
      <c r="AU11" s="14">
        <v>0.32437187729038802</v>
      </c>
      <c r="AV11" s="14">
        <v>0.33241645146938797</v>
      </c>
      <c r="AW11" s="14">
        <v>0.33944032004455899</v>
      </c>
      <c r="AX11" s="14">
        <v>0.34808725735319701</v>
      </c>
    </row>
    <row r="12" spans="2:50" ht="30" x14ac:dyDescent="0.25">
      <c r="B12" s="15" t="s">
        <v>502</v>
      </c>
      <c r="C12" s="14">
        <v>8.1897763498316303E-2</v>
      </c>
      <c r="D12" s="14">
        <v>7.8549029003315701E-2</v>
      </c>
      <c r="E12" s="14">
        <v>8.4958857858769596E-2</v>
      </c>
      <c r="F12" s="14"/>
      <c r="G12" s="14">
        <v>0.103465797148361</v>
      </c>
      <c r="H12" s="14">
        <v>8.4215845295240399E-2</v>
      </c>
      <c r="I12" s="14">
        <v>6.8601260138121803E-2</v>
      </c>
      <c r="J12" s="14">
        <v>9.1545125781351794E-2</v>
      </c>
      <c r="K12" s="14">
        <v>9.5802227722869795E-2</v>
      </c>
      <c r="L12" s="14">
        <v>5.9282532622112097E-2</v>
      </c>
      <c r="M12" s="14"/>
      <c r="N12" s="14">
        <v>7.7454003220595299E-2</v>
      </c>
      <c r="O12" s="14">
        <v>8.2825689831812502E-2</v>
      </c>
      <c r="P12" s="14">
        <v>8.0053089449200907E-2</v>
      </c>
      <c r="Q12" s="14">
        <v>8.8006250778658507E-2</v>
      </c>
      <c r="R12" s="14"/>
      <c r="S12" s="14">
        <v>6.8984316835907805E-2</v>
      </c>
      <c r="T12" s="14">
        <v>0.101917403299309</v>
      </c>
      <c r="U12" s="14">
        <v>9.3903762753004397E-2</v>
      </c>
      <c r="V12" s="14">
        <v>9.8267708830097403E-2</v>
      </c>
      <c r="W12" s="14">
        <v>7.3874539677147105E-2</v>
      </c>
      <c r="X12" s="14">
        <v>7.5032817252687997E-2</v>
      </c>
      <c r="Y12" s="14">
        <v>8.0052428808019493E-2</v>
      </c>
      <c r="Z12" s="14">
        <v>3.56097890463472E-2</v>
      </c>
      <c r="AA12" s="14">
        <v>7.43231980304698E-2</v>
      </c>
      <c r="AB12" s="14">
        <v>6.4674869134309101E-2</v>
      </c>
      <c r="AC12" s="14">
        <v>0.124141853361511</v>
      </c>
      <c r="AD12" s="14">
        <v>8.92490366428694E-2</v>
      </c>
      <c r="AE12" s="14"/>
      <c r="AF12" s="14">
        <v>8.5738896292849698E-2</v>
      </c>
      <c r="AG12" s="14">
        <v>7.4835689896425805E-2</v>
      </c>
      <c r="AH12" s="14">
        <v>7.5179328140620394E-2</v>
      </c>
      <c r="AI12" s="14"/>
      <c r="AJ12" s="14" t="s">
        <v>79</v>
      </c>
      <c r="AK12" s="14" t="s">
        <v>79</v>
      </c>
      <c r="AL12" s="14" t="s">
        <v>79</v>
      </c>
      <c r="AM12" s="14" t="s">
        <v>79</v>
      </c>
      <c r="AN12" s="14" t="s">
        <v>79</v>
      </c>
      <c r="AO12" s="14"/>
      <c r="AP12" s="14">
        <v>6.3967752029033903E-2</v>
      </c>
      <c r="AQ12" s="14">
        <v>7.8327121647913403E-2</v>
      </c>
      <c r="AR12" s="14">
        <v>5.4143437490846998E-2</v>
      </c>
      <c r="AS12" s="14"/>
      <c r="AT12" s="14">
        <v>7.6743018807246405E-2</v>
      </c>
      <c r="AU12" s="14">
        <v>9.2750178247189202E-2</v>
      </c>
      <c r="AV12" s="14">
        <v>8.58454384025054E-2</v>
      </c>
      <c r="AW12" s="14">
        <v>5.9572874995660399E-2</v>
      </c>
      <c r="AX12" s="14">
        <v>2.79364029775865E-2</v>
      </c>
    </row>
    <row r="13" spans="2:50" ht="30" x14ac:dyDescent="0.25">
      <c r="B13" s="15" t="s">
        <v>503</v>
      </c>
      <c r="C13" s="14">
        <v>1.3873772829317701E-2</v>
      </c>
      <c r="D13" s="14">
        <v>1.51972083852169E-2</v>
      </c>
      <c r="E13" s="14">
        <v>1.2693376008391301E-2</v>
      </c>
      <c r="F13" s="14"/>
      <c r="G13" s="14">
        <v>2.35631079348377E-2</v>
      </c>
      <c r="H13" s="14">
        <v>8.0878547383256803E-3</v>
      </c>
      <c r="I13" s="14">
        <v>1.30035482849701E-2</v>
      </c>
      <c r="J13" s="14">
        <v>1.46527442331667E-2</v>
      </c>
      <c r="K13" s="14">
        <v>7.6874989299250103E-3</v>
      </c>
      <c r="L13" s="14">
        <v>1.6385995397135901E-2</v>
      </c>
      <c r="M13" s="14"/>
      <c r="N13" s="14">
        <v>1.38725616814221E-2</v>
      </c>
      <c r="O13" s="14">
        <v>7.6203347665605896E-3</v>
      </c>
      <c r="P13" s="14">
        <v>9.4000631491987698E-3</v>
      </c>
      <c r="Q13" s="14">
        <v>2.4433779211986601E-2</v>
      </c>
      <c r="R13" s="14"/>
      <c r="S13" s="14">
        <v>3.6796500762160101E-3</v>
      </c>
      <c r="T13" s="14">
        <v>9.5624805489224907E-3</v>
      </c>
      <c r="U13" s="14">
        <v>1.19087515519913E-2</v>
      </c>
      <c r="V13" s="14">
        <v>1.78386219548822E-2</v>
      </c>
      <c r="W13" s="14">
        <v>4.9696607391301597E-3</v>
      </c>
      <c r="X13" s="14">
        <v>1.9122096713257701E-2</v>
      </c>
      <c r="Y13" s="14">
        <v>2.1159124513092601E-2</v>
      </c>
      <c r="Z13" s="14">
        <v>2.6224851768098301E-2</v>
      </c>
      <c r="AA13" s="14">
        <v>1.98162012562258E-2</v>
      </c>
      <c r="AB13" s="14">
        <v>2.2220450224024201E-2</v>
      </c>
      <c r="AC13" s="14">
        <v>1.1329118662989201E-2</v>
      </c>
      <c r="AD13" s="14">
        <v>0</v>
      </c>
      <c r="AE13" s="14"/>
      <c r="AF13" s="14">
        <v>1.89005225306598E-2</v>
      </c>
      <c r="AG13" s="14">
        <v>9.2708027382980007E-3</v>
      </c>
      <c r="AH13" s="14">
        <v>1.3612407579895401E-2</v>
      </c>
      <c r="AI13" s="14"/>
      <c r="AJ13" s="14" t="s">
        <v>79</v>
      </c>
      <c r="AK13" s="14" t="s">
        <v>79</v>
      </c>
      <c r="AL13" s="14" t="s">
        <v>79</v>
      </c>
      <c r="AM13" s="14" t="s">
        <v>79</v>
      </c>
      <c r="AN13" s="14" t="s">
        <v>79</v>
      </c>
      <c r="AO13" s="14"/>
      <c r="AP13" s="14">
        <v>8.1729863909476095E-3</v>
      </c>
      <c r="AQ13" s="14">
        <v>1.0403379522152201E-2</v>
      </c>
      <c r="AR13" s="14">
        <v>1.37097645956524E-2</v>
      </c>
      <c r="AS13" s="14"/>
      <c r="AT13" s="14">
        <v>2.5565531760007702E-2</v>
      </c>
      <c r="AU13" s="14">
        <v>1.04245100465215E-2</v>
      </c>
      <c r="AV13" s="14">
        <v>7.7592081318649201E-3</v>
      </c>
      <c r="AW13" s="14">
        <v>0</v>
      </c>
      <c r="AX13" s="14">
        <v>0</v>
      </c>
    </row>
    <row r="14" spans="2:50" x14ac:dyDescent="0.25">
      <c r="B14" s="15" t="s">
        <v>70</v>
      </c>
      <c r="C14" s="23">
        <v>7.9820151841965503E-2</v>
      </c>
      <c r="D14" s="23">
        <v>6.3157067162405697E-2</v>
      </c>
      <c r="E14" s="23">
        <v>9.6650048724852694E-2</v>
      </c>
      <c r="F14" s="23"/>
      <c r="G14" s="23">
        <v>7.6655117279520804E-2</v>
      </c>
      <c r="H14" s="23">
        <v>7.9456690509558406E-2</v>
      </c>
      <c r="I14" s="23">
        <v>0.107056918312325</v>
      </c>
      <c r="J14" s="23">
        <v>7.8133018038885199E-2</v>
      </c>
      <c r="K14" s="23">
        <v>6.8590487677613096E-2</v>
      </c>
      <c r="L14" s="23">
        <v>6.9002413880210403E-2</v>
      </c>
      <c r="M14" s="23"/>
      <c r="N14" s="23">
        <v>3.8033374598369599E-2</v>
      </c>
      <c r="O14" s="23">
        <v>7.2907751014187006E-2</v>
      </c>
      <c r="P14" s="23">
        <v>9.5445639203736193E-2</v>
      </c>
      <c r="Q14" s="23">
        <v>0.117373099892653</v>
      </c>
      <c r="R14" s="23"/>
      <c r="S14" s="23">
        <v>7.6488083988166006E-2</v>
      </c>
      <c r="T14" s="23">
        <v>6.9076319686747406E-2</v>
      </c>
      <c r="U14" s="23">
        <v>7.3152079759359598E-2</v>
      </c>
      <c r="V14" s="23">
        <v>7.2069324572127502E-2</v>
      </c>
      <c r="W14" s="23">
        <v>9.3562227438260495E-2</v>
      </c>
      <c r="X14" s="23">
        <v>0.101487008074196</v>
      </c>
      <c r="Y14" s="23">
        <v>6.42101436908349E-2</v>
      </c>
      <c r="Z14" s="23">
        <v>0.12558420338479101</v>
      </c>
      <c r="AA14" s="23">
        <v>7.0071361861880593E-2</v>
      </c>
      <c r="AB14" s="23">
        <v>7.0891430857301999E-2</v>
      </c>
      <c r="AC14" s="23">
        <v>0.111973430831035</v>
      </c>
      <c r="AD14" s="23">
        <v>7.5486538247416898E-2</v>
      </c>
      <c r="AE14" s="23"/>
      <c r="AF14" s="23">
        <v>6.97734847630746E-2</v>
      </c>
      <c r="AG14" s="23">
        <v>6.6993173144276205E-2</v>
      </c>
      <c r="AH14" s="23">
        <v>0.13202900930533201</v>
      </c>
      <c r="AI14" s="23"/>
      <c r="AJ14" s="23" t="s">
        <v>79</v>
      </c>
      <c r="AK14" s="23" t="s">
        <v>79</v>
      </c>
      <c r="AL14" s="23" t="s">
        <v>79</v>
      </c>
      <c r="AM14" s="23" t="s">
        <v>79</v>
      </c>
      <c r="AN14" s="23" t="s">
        <v>79</v>
      </c>
      <c r="AO14" s="23"/>
      <c r="AP14" s="23">
        <v>4.7051356850409599E-2</v>
      </c>
      <c r="AQ14" s="23">
        <v>6.6176460589399799E-2</v>
      </c>
      <c r="AR14" s="23">
        <v>4.7697779249271398E-2</v>
      </c>
      <c r="AS14" s="23"/>
      <c r="AT14" s="23">
        <v>7.6332200744195403E-2</v>
      </c>
      <c r="AU14" s="23">
        <v>0.11002516955956</v>
      </c>
      <c r="AV14" s="23">
        <v>5.42383354219396E-2</v>
      </c>
      <c r="AW14" s="23">
        <v>4.1040953168905998E-2</v>
      </c>
      <c r="AX14" s="23">
        <v>9.32930644193182E-2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511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30" x14ac:dyDescent="0.25">
      <c r="B9" s="15" t="s">
        <v>499</v>
      </c>
      <c r="C9" s="14">
        <v>0.11103125292860599</v>
      </c>
      <c r="D9" s="14">
        <v>0.133428803112106</v>
      </c>
      <c r="E9" s="14">
        <v>8.6733136986909501E-2</v>
      </c>
      <c r="F9" s="14"/>
      <c r="G9" s="14">
        <v>0.15285926377576101</v>
      </c>
      <c r="H9" s="14">
        <v>0.15383880906717601</v>
      </c>
      <c r="I9" s="14">
        <v>8.7805152927768707E-2</v>
      </c>
      <c r="J9" s="14">
        <v>9.2547402173009496E-2</v>
      </c>
      <c r="K9" s="14">
        <v>7.7427570397840498E-2</v>
      </c>
      <c r="L9" s="14">
        <v>0.104327842111722</v>
      </c>
      <c r="M9" s="14"/>
      <c r="N9" s="14">
        <v>0.13824295674557199</v>
      </c>
      <c r="O9" s="14">
        <v>0.108626700172816</v>
      </c>
      <c r="P9" s="14">
        <v>9.0957080072634602E-2</v>
      </c>
      <c r="Q9" s="14">
        <v>0.102633312913341</v>
      </c>
      <c r="R9" s="14"/>
      <c r="S9" s="14">
        <v>0.17344903860998401</v>
      </c>
      <c r="T9" s="14">
        <v>0.110950422961242</v>
      </c>
      <c r="U9" s="14">
        <v>4.6329382784193601E-2</v>
      </c>
      <c r="V9" s="14">
        <v>0.123797872922149</v>
      </c>
      <c r="W9" s="14">
        <v>0.117236401722335</v>
      </c>
      <c r="X9" s="14">
        <v>7.3530072504287294E-2</v>
      </c>
      <c r="Y9" s="14">
        <v>9.7562271078043203E-2</v>
      </c>
      <c r="Z9" s="14">
        <v>6.5335138158443995E-2</v>
      </c>
      <c r="AA9" s="14">
        <v>0.128918910577309</v>
      </c>
      <c r="AB9" s="14">
        <v>0.11550239488453</v>
      </c>
      <c r="AC9" s="14">
        <v>7.7916026960006907E-2</v>
      </c>
      <c r="AD9" s="14">
        <v>0.12525068173009701</v>
      </c>
      <c r="AE9" s="14"/>
      <c r="AF9" s="14">
        <v>9.6111205594928806E-2</v>
      </c>
      <c r="AG9" s="14">
        <v>0.13044775031723899</v>
      </c>
      <c r="AH9" s="14">
        <v>0.10490057981345</v>
      </c>
      <c r="AI9" s="14"/>
      <c r="AJ9" s="14" t="s">
        <v>79</v>
      </c>
      <c r="AK9" s="14" t="s">
        <v>79</v>
      </c>
      <c r="AL9" s="14" t="s">
        <v>79</v>
      </c>
      <c r="AM9" s="14" t="s">
        <v>79</v>
      </c>
      <c r="AN9" s="14" t="s">
        <v>79</v>
      </c>
      <c r="AO9" s="14"/>
      <c r="AP9" s="14">
        <v>0.14847610878958301</v>
      </c>
      <c r="AQ9" s="14">
        <v>0.115745028207015</v>
      </c>
      <c r="AR9" s="14">
        <v>0.157262881222895</v>
      </c>
      <c r="AS9" s="14"/>
      <c r="AT9" s="14">
        <v>6.9272721288077904E-2</v>
      </c>
      <c r="AU9" s="14">
        <v>0.108880713643113</v>
      </c>
      <c r="AV9" s="14">
        <v>0.14462048998790999</v>
      </c>
      <c r="AW9" s="14">
        <v>0.15009303846290001</v>
      </c>
      <c r="AX9" s="14">
        <v>0.20777492137553599</v>
      </c>
    </row>
    <row r="10" spans="2:50" ht="30" x14ac:dyDescent="0.25">
      <c r="B10" s="15" t="s">
        <v>500</v>
      </c>
      <c r="C10" s="14">
        <v>0.36111917073522198</v>
      </c>
      <c r="D10" s="14">
        <v>0.37364013158185899</v>
      </c>
      <c r="E10" s="14">
        <v>0.34986278644138902</v>
      </c>
      <c r="F10" s="14"/>
      <c r="G10" s="14">
        <v>0.40439310117919303</v>
      </c>
      <c r="H10" s="14">
        <v>0.33317629560345502</v>
      </c>
      <c r="I10" s="14">
        <v>0.39931535185736799</v>
      </c>
      <c r="J10" s="14">
        <v>0.361531125892393</v>
      </c>
      <c r="K10" s="14">
        <v>0.31725321170968801</v>
      </c>
      <c r="L10" s="14">
        <v>0.35326134966808198</v>
      </c>
      <c r="M10" s="14"/>
      <c r="N10" s="14">
        <v>0.36180079785465502</v>
      </c>
      <c r="O10" s="14">
        <v>0.35786366477116299</v>
      </c>
      <c r="P10" s="14">
        <v>0.34271764976946301</v>
      </c>
      <c r="Q10" s="14">
        <v>0.380976513727669</v>
      </c>
      <c r="R10" s="14"/>
      <c r="S10" s="14">
        <v>0.39003501885206898</v>
      </c>
      <c r="T10" s="14">
        <v>0.35955202266679798</v>
      </c>
      <c r="U10" s="14">
        <v>0.35465222958132803</v>
      </c>
      <c r="V10" s="14">
        <v>0.34333346469790699</v>
      </c>
      <c r="W10" s="14">
        <v>0.26794078658729997</v>
      </c>
      <c r="X10" s="14">
        <v>0.391231161792025</v>
      </c>
      <c r="Y10" s="14">
        <v>0.30265292872850003</v>
      </c>
      <c r="Z10" s="14">
        <v>0.372295018098321</v>
      </c>
      <c r="AA10" s="14">
        <v>0.28717991623167399</v>
      </c>
      <c r="AB10" s="14">
        <v>0.40468141851329198</v>
      </c>
      <c r="AC10" s="14">
        <v>0.45882293766708299</v>
      </c>
      <c r="AD10" s="14">
        <v>0.54648153709387404</v>
      </c>
      <c r="AE10" s="14"/>
      <c r="AF10" s="14">
        <v>0.30702416389787102</v>
      </c>
      <c r="AG10" s="14">
        <v>0.39477483469413499</v>
      </c>
      <c r="AH10" s="14">
        <v>0.37316305051423898</v>
      </c>
      <c r="AI10" s="14"/>
      <c r="AJ10" s="14" t="s">
        <v>79</v>
      </c>
      <c r="AK10" s="14" t="s">
        <v>79</v>
      </c>
      <c r="AL10" s="14" t="s">
        <v>79</v>
      </c>
      <c r="AM10" s="14" t="s">
        <v>79</v>
      </c>
      <c r="AN10" s="14" t="s">
        <v>79</v>
      </c>
      <c r="AO10" s="14"/>
      <c r="AP10" s="14">
        <v>0.36763869219303102</v>
      </c>
      <c r="AQ10" s="14">
        <v>0.39338221207748802</v>
      </c>
      <c r="AR10" s="14">
        <v>0.38867185877461902</v>
      </c>
      <c r="AS10" s="14"/>
      <c r="AT10" s="14">
        <v>0.34689423848638301</v>
      </c>
      <c r="AU10" s="14">
        <v>0.33778300261729899</v>
      </c>
      <c r="AV10" s="14">
        <v>0.37557998355766697</v>
      </c>
      <c r="AW10" s="14">
        <v>0.45801281817429201</v>
      </c>
      <c r="AX10" s="14">
        <v>0.38623612953578201</v>
      </c>
    </row>
    <row r="11" spans="2:50" ht="30" x14ac:dyDescent="0.25">
      <c r="B11" s="15" t="s">
        <v>501</v>
      </c>
      <c r="C11" s="14">
        <v>0.36139366351700902</v>
      </c>
      <c r="D11" s="14">
        <v>0.33711375230527701</v>
      </c>
      <c r="E11" s="14">
        <v>0.38614566858189497</v>
      </c>
      <c r="F11" s="14"/>
      <c r="G11" s="14">
        <v>0.31695540509137299</v>
      </c>
      <c r="H11" s="14">
        <v>0.33877678008321299</v>
      </c>
      <c r="I11" s="14">
        <v>0.34825571587263598</v>
      </c>
      <c r="J11" s="14">
        <v>0.34897562048951702</v>
      </c>
      <c r="K11" s="14">
        <v>0.41215207022141898</v>
      </c>
      <c r="L11" s="14">
        <v>0.39636507307387098</v>
      </c>
      <c r="M11" s="14"/>
      <c r="N11" s="14">
        <v>0.36824680461778703</v>
      </c>
      <c r="O11" s="14">
        <v>0.390025654725697</v>
      </c>
      <c r="P11" s="14">
        <v>0.347238723636207</v>
      </c>
      <c r="Q11" s="14">
        <v>0.33773329434268201</v>
      </c>
      <c r="R11" s="14"/>
      <c r="S11" s="14">
        <v>0.30407009322246198</v>
      </c>
      <c r="T11" s="14">
        <v>0.358004771517825</v>
      </c>
      <c r="U11" s="14">
        <v>0.42267733772562799</v>
      </c>
      <c r="V11" s="14">
        <v>0.354773468624488</v>
      </c>
      <c r="W11" s="14">
        <v>0.39025631282392498</v>
      </c>
      <c r="X11" s="14">
        <v>0.34900169793125302</v>
      </c>
      <c r="Y11" s="14">
        <v>0.44055028670901702</v>
      </c>
      <c r="Z11" s="14">
        <v>0.38098966310271998</v>
      </c>
      <c r="AA11" s="14">
        <v>0.41527329514179701</v>
      </c>
      <c r="AB11" s="14">
        <v>0.32854734781057099</v>
      </c>
      <c r="AC11" s="14">
        <v>0.31232794717448198</v>
      </c>
      <c r="AD11" s="14">
        <v>0.21685976753158001</v>
      </c>
      <c r="AE11" s="14"/>
      <c r="AF11" s="14">
        <v>0.38824352286358998</v>
      </c>
      <c r="AG11" s="14">
        <v>0.34532639167524198</v>
      </c>
      <c r="AH11" s="14">
        <v>0.33506917144225701</v>
      </c>
      <c r="AI11" s="14"/>
      <c r="AJ11" s="14" t="s">
        <v>79</v>
      </c>
      <c r="AK11" s="14" t="s">
        <v>79</v>
      </c>
      <c r="AL11" s="14" t="s">
        <v>79</v>
      </c>
      <c r="AM11" s="14" t="s">
        <v>79</v>
      </c>
      <c r="AN11" s="14" t="s">
        <v>79</v>
      </c>
      <c r="AO11" s="14"/>
      <c r="AP11" s="14">
        <v>0.33340813863053897</v>
      </c>
      <c r="AQ11" s="14">
        <v>0.36917157760238201</v>
      </c>
      <c r="AR11" s="14">
        <v>0.351334823564382</v>
      </c>
      <c r="AS11" s="14"/>
      <c r="AT11" s="14">
        <v>0.377084483717532</v>
      </c>
      <c r="AU11" s="14">
        <v>0.36434621461470401</v>
      </c>
      <c r="AV11" s="14">
        <v>0.34973888464750202</v>
      </c>
      <c r="AW11" s="14">
        <v>0.30673852423980602</v>
      </c>
      <c r="AX11" s="14">
        <v>0.26144800483351899</v>
      </c>
    </row>
    <row r="12" spans="2:50" ht="30" x14ac:dyDescent="0.25">
      <c r="B12" s="15" t="s">
        <v>502</v>
      </c>
      <c r="C12" s="14">
        <v>8.18693956208809E-2</v>
      </c>
      <c r="D12" s="14">
        <v>7.6890377890073094E-2</v>
      </c>
      <c r="E12" s="14">
        <v>8.6511254582852096E-2</v>
      </c>
      <c r="F12" s="14"/>
      <c r="G12" s="14">
        <v>5.3912786435548102E-2</v>
      </c>
      <c r="H12" s="14">
        <v>8.9830811594382401E-2</v>
      </c>
      <c r="I12" s="14">
        <v>7.7874080204143006E-2</v>
      </c>
      <c r="J12" s="14">
        <v>9.2517307234284696E-2</v>
      </c>
      <c r="K12" s="14">
        <v>9.5752154565168002E-2</v>
      </c>
      <c r="L12" s="14">
        <v>7.9265231893362195E-2</v>
      </c>
      <c r="M12" s="14"/>
      <c r="N12" s="14">
        <v>8.0499371632349007E-2</v>
      </c>
      <c r="O12" s="14">
        <v>7.9371883428677695E-2</v>
      </c>
      <c r="P12" s="14">
        <v>0.10075784611543399</v>
      </c>
      <c r="Q12" s="14">
        <v>6.5686935215454101E-2</v>
      </c>
      <c r="R12" s="14"/>
      <c r="S12" s="14">
        <v>4.1799370391374102E-2</v>
      </c>
      <c r="T12" s="14">
        <v>8.72823920617425E-2</v>
      </c>
      <c r="U12" s="14">
        <v>8.4742012819805798E-2</v>
      </c>
      <c r="V12" s="14">
        <v>0.109876868333088</v>
      </c>
      <c r="W12" s="14">
        <v>0.12886701228799199</v>
      </c>
      <c r="X12" s="14">
        <v>8.2455080721114404E-2</v>
      </c>
      <c r="Y12" s="14">
        <v>0.101296989795537</v>
      </c>
      <c r="Z12" s="14">
        <v>4.3709328375895001E-2</v>
      </c>
      <c r="AA12" s="14">
        <v>0.10447636445126</v>
      </c>
      <c r="AB12" s="14">
        <v>5.01969120003571E-2</v>
      </c>
      <c r="AC12" s="14">
        <v>9.3517419198760096E-2</v>
      </c>
      <c r="AD12" s="14">
        <v>3.51065979285601E-2</v>
      </c>
      <c r="AE12" s="14"/>
      <c r="AF12" s="14">
        <v>0.12104156388107699</v>
      </c>
      <c r="AG12" s="14">
        <v>6.3717290145635805E-2</v>
      </c>
      <c r="AH12" s="14">
        <v>5.6545936373509201E-2</v>
      </c>
      <c r="AI12" s="14"/>
      <c r="AJ12" s="14" t="s">
        <v>79</v>
      </c>
      <c r="AK12" s="14" t="s">
        <v>79</v>
      </c>
      <c r="AL12" s="14" t="s">
        <v>79</v>
      </c>
      <c r="AM12" s="14" t="s">
        <v>79</v>
      </c>
      <c r="AN12" s="14" t="s">
        <v>79</v>
      </c>
      <c r="AO12" s="14"/>
      <c r="AP12" s="14">
        <v>8.9472991843852004E-2</v>
      </c>
      <c r="AQ12" s="14">
        <v>7.7745864099574999E-2</v>
      </c>
      <c r="AR12" s="14">
        <v>5.3144121047583301E-2</v>
      </c>
      <c r="AS12" s="14"/>
      <c r="AT12" s="14">
        <v>0.113790790441728</v>
      </c>
      <c r="AU12" s="14">
        <v>9.6245477878347002E-2</v>
      </c>
      <c r="AV12" s="14">
        <v>6.3028827119732705E-2</v>
      </c>
      <c r="AW12" s="14">
        <v>5.3372004480918701E-2</v>
      </c>
      <c r="AX12" s="14">
        <v>5.1247879835844598E-2</v>
      </c>
    </row>
    <row r="13" spans="2:50" ht="30" x14ac:dyDescent="0.25">
      <c r="B13" s="15" t="s">
        <v>503</v>
      </c>
      <c r="C13" s="14">
        <v>2.32278136762952E-2</v>
      </c>
      <c r="D13" s="14">
        <v>2.7394038541709801E-2</v>
      </c>
      <c r="E13" s="14">
        <v>1.9353783368659699E-2</v>
      </c>
      <c r="F13" s="14"/>
      <c r="G13" s="14">
        <v>1.85145362045817E-2</v>
      </c>
      <c r="H13" s="14">
        <v>1.0959501765953301E-2</v>
      </c>
      <c r="I13" s="14">
        <v>1.5440811928108601E-2</v>
      </c>
      <c r="J13" s="14">
        <v>2.4572795672714198E-2</v>
      </c>
      <c r="K13" s="14">
        <v>4.4316026714021503E-2</v>
      </c>
      <c r="L13" s="14">
        <v>2.7567764977024699E-2</v>
      </c>
      <c r="M13" s="14"/>
      <c r="N13" s="14">
        <v>1.4034723683766299E-2</v>
      </c>
      <c r="O13" s="14">
        <v>1.51899473422102E-2</v>
      </c>
      <c r="P13" s="14">
        <v>2.9702165438105499E-2</v>
      </c>
      <c r="Q13" s="14">
        <v>3.6025028191935697E-2</v>
      </c>
      <c r="R13" s="14"/>
      <c r="S13" s="14">
        <v>2.56662183163439E-2</v>
      </c>
      <c r="T13" s="14">
        <v>3.2813734043844099E-2</v>
      </c>
      <c r="U13" s="14">
        <v>1.05954739728071E-2</v>
      </c>
      <c r="V13" s="14">
        <v>1.0210122297476301E-2</v>
      </c>
      <c r="W13" s="14">
        <v>2.4247563855737599E-2</v>
      </c>
      <c r="X13" s="14">
        <v>1.06852961851461E-2</v>
      </c>
      <c r="Y13" s="14">
        <v>2.7448927996529E-2</v>
      </c>
      <c r="Z13" s="14">
        <v>4.8434524718389403E-2</v>
      </c>
      <c r="AA13" s="14">
        <v>2.01535559823698E-2</v>
      </c>
      <c r="AB13" s="14">
        <v>3.6950853974801398E-2</v>
      </c>
      <c r="AC13" s="14">
        <v>1.0166752056827899E-2</v>
      </c>
      <c r="AD13" s="14">
        <v>2.51882395079874E-2</v>
      </c>
      <c r="AE13" s="14"/>
      <c r="AF13" s="14">
        <v>3.5882045382779802E-2</v>
      </c>
      <c r="AG13" s="14">
        <v>1.3301022537758601E-2</v>
      </c>
      <c r="AH13" s="14">
        <v>3.2352117556124702E-2</v>
      </c>
      <c r="AI13" s="14"/>
      <c r="AJ13" s="14" t="s">
        <v>79</v>
      </c>
      <c r="AK13" s="14" t="s">
        <v>79</v>
      </c>
      <c r="AL13" s="14" t="s">
        <v>79</v>
      </c>
      <c r="AM13" s="14" t="s">
        <v>79</v>
      </c>
      <c r="AN13" s="14" t="s">
        <v>79</v>
      </c>
      <c r="AO13" s="14"/>
      <c r="AP13" s="14">
        <v>2.2340199745483898E-2</v>
      </c>
      <c r="AQ13" s="14">
        <v>8.7224280931243806E-3</v>
      </c>
      <c r="AR13" s="14">
        <v>1.75708491951501E-2</v>
      </c>
      <c r="AS13" s="14"/>
      <c r="AT13" s="14">
        <v>2.8926737404605302E-2</v>
      </c>
      <c r="AU13" s="14">
        <v>1.53124868999396E-2</v>
      </c>
      <c r="AV13" s="14">
        <v>1.7131393472883501E-2</v>
      </c>
      <c r="AW13" s="14">
        <v>0</v>
      </c>
      <c r="AX13" s="14">
        <v>0</v>
      </c>
    </row>
    <row r="14" spans="2:50" x14ac:dyDescent="0.25">
      <c r="B14" s="15" t="s">
        <v>70</v>
      </c>
      <c r="C14" s="23">
        <v>6.1358703521987003E-2</v>
      </c>
      <c r="D14" s="23">
        <v>5.1532896568974099E-2</v>
      </c>
      <c r="E14" s="23">
        <v>7.1393370038294504E-2</v>
      </c>
      <c r="F14" s="23"/>
      <c r="G14" s="23">
        <v>5.3364907313542799E-2</v>
      </c>
      <c r="H14" s="23">
        <v>7.3417801885820394E-2</v>
      </c>
      <c r="I14" s="23">
        <v>7.1308887209975705E-2</v>
      </c>
      <c r="J14" s="23">
        <v>7.9855748538080903E-2</v>
      </c>
      <c r="K14" s="23">
        <v>5.3098966391862699E-2</v>
      </c>
      <c r="L14" s="23">
        <v>3.9212738275937999E-2</v>
      </c>
      <c r="M14" s="23"/>
      <c r="N14" s="23">
        <v>3.7175345465870799E-2</v>
      </c>
      <c r="O14" s="23">
        <v>4.8922149559435198E-2</v>
      </c>
      <c r="P14" s="23">
        <v>8.8626534968156603E-2</v>
      </c>
      <c r="Q14" s="23">
        <v>7.6944915608917294E-2</v>
      </c>
      <c r="R14" s="23"/>
      <c r="S14" s="23">
        <v>6.4980260607767196E-2</v>
      </c>
      <c r="T14" s="23">
        <v>5.1396656748549097E-2</v>
      </c>
      <c r="U14" s="23">
        <v>8.1003563116238006E-2</v>
      </c>
      <c r="V14" s="23">
        <v>5.8008203124891397E-2</v>
      </c>
      <c r="W14" s="23">
        <v>7.1451922722709796E-2</v>
      </c>
      <c r="X14" s="23">
        <v>9.3096690866174406E-2</v>
      </c>
      <c r="Y14" s="23">
        <v>3.0488595692373999E-2</v>
      </c>
      <c r="Z14" s="23">
        <v>8.9236327546230093E-2</v>
      </c>
      <c r="AA14" s="23">
        <v>4.3997957615591103E-2</v>
      </c>
      <c r="AB14" s="23">
        <v>6.4121072816448299E-2</v>
      </c>
      <c r="AC14" s="23">
        <v>4.7248916942839697E-2</v>
      </c>
      <c r="AD14" s="23">
        <v>5.1113176207901401E-2</v>
      </c>
      <c r="AE14" s="23"/>
      <c r="AF14" s="23">
        <v>5.1697498379754001E-2</v>
      </c>
      <c r="AG14" s="23">
        <v>5.2432710629989901E-2</v>
      </c>
      <c r="AH14" s="23">
        <v>9.7969144300419794E-2</v>
      </c>
      <c r="AI14" s="23"/>
      <c r="AJ14" s="23" t="s">
        <v>79</v>
      </c>
      <c r="AK14" s="23" t="s">
        <v>79</v>
      </c>
      <c r="AL14" s="23" t="s">
        <v>79</v>
      </c>
      <c r="AM14" s="23" t="s">
        <v>79</v>
      </c>
      <c r="AN14" s="23" t="s">
        <v>79</v>
      </c>
      <c r="AO14" s="23"/>
      <c r="AP14" s="23">
        <v>3.8663868797511297E-2</v>
      </c>
      <c r="AQ14" s="23">
        <v>3.5232889920415102E-2</v>
      </c>
      <c r="AR14" s="23">
        <v>3.2015466195370303E-2</v>
      </c>
      <c r="AS14" s="23"/>
      <c r="AT14" s="23">
        <v>6.40310286616739E-2</v>
      </c>
      <c r="AU14" s="23">
        <v>7.7432104346597197E-2</v>
      </c>
      <c r="AV14" s="23">
        <v>4.9900421214303603E-2</v>
      </c>
      <c r="AW14" s="23">
        <v>3.1783614642083298E-2</v>
      </c>
      <c r="AX14" s="23">
        <v>9.32930644193182E-2</v>
      </c>
    </row>
    <row r="15" spans="2:50" x14ac:dyDescent="0.25">
      <c r="B15" s="16"/>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J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10" width="20.7109375" customWidth="1"/>
  </cols>
  <sheetData>
    <row r="2" spans="2:10" ht="39.950000000000003" customHeight="1" x14ac:dyDescent="0.25">
      <c r="D2" s="34" t="s">
        <v>517</v>
      </c>
      <c r="E2" s="30"/>
      <c r="F2" s="30"/>
      <c r="G2" s="30"/>
      <c r="H2" s="30"/>
      <c r="I2" s="30"/>
      <c r="J2" s="30"/>
    </row>
    <row r="6" spans="2:10" ht="50.1" customHeight="1" x14ac:dyDescent="0.25">
      <c r="B6" s="17" t="s">
        <v>14</v>
      </c>
      <c r="C6" s="17" t="s">
        <v>492</v>
      </c>
      <c r="D6" s="17" t="s">
        <v>493</v>
      </c>
      <c r="E6" s="17" t="s">
        <v>494</v>
      </c>
      <c r="F6" s="17" t="s">
        <v>495</v>
      </c>
      <c r="G6" s="17" t="s">
        <v>496</v>
      </c>
      <c r="H6" s="17" t="s">
        <v>497</v>
      </c>
      <c r="I6" s="17" t="s">
        <v>498</v>
      </c>
    </row>
    <row r="7" spans="2:10" x14ac:dyDescent="0.25">
      <c r="B7" s="15" t="s">
        <v>512</v>
      </c>
      <c r="C7" s="14">
        <v>0.37343001847359603</v>
      </c>
      <c r="D7" s="14">
        <v>0.36650080635073301</v>
      </c>
      <c r="E7" s="14">
        <v>0.21359337832856701</v>
      </c>
      <c r="F7" s="14">
        <v>0.11056078942903701</v>
      </c>
      <c r="G7" s="14">
        <v>0.157545114850902</v>
      </c>
      <c r="H7" s="14">
        <v>9.4155680532600497E-2</v>
      </c>
      <c r="I7" s="14">
        <v>9.7737736865257496E-2</v>
      </c>
    </row>
    <row r="8" spans="2:10" x14ac:dyDescent="0.25">
      <c r="B8" s="15" t="s">
        <v>513</v>
      </c>
      <c r="C8" s="14">
        <v>0.32080169088622601</v>
      </c>
      <c r="D8" s="14">
        <v>0.33083460738841702</v>
      </c>
      <c r="E8" s="14">
        <v>0.30838146000188299</v>
      </c>
      <c r="F8" s="14">
        <v>0.27780453192884003</v>
      </c>
      <c r="G8" s="14">
        <v>0.328895906586961</v>
      </c>
      <c r="H8" s="14">
        <v>0.25609736301867098</v>
      </c>
      <c r="I8" s="14">
        <v>0.26811151369748298</v>
      </c>
    </row>
    <row r="9" spans="2:10" ht="30" x14ac:dyDescent="0.25">
      <c r="B9" s="15" t="s">
        <v>514</v>
      </c>
      <c r="C9" s="14">
        <v>0.13046727383944501</v>
      </c>
      <c r="D9" s="14">
        <v>0.12740105827596199</v>
      </c>
      <c r="E9" s="14">
        <v>0.23383612598673501</v>
      </c>
      <c r="F9" s="14">
        <v>0.30717661547345598</v>
      </c>
      <c r="G9" s="14">
        <v>0.240531993654134</v>
      </c>
      <c r="H9" s="14">
        <v>0.29981236656364701</v>
      </c>
      <c r="I9" s="14">
        <v>0.29966931807319502</v>
      </c>
    </row>
    <row r="10" spans="2:10" x14ac:dyDescent="0.25">
      <c r="B10" s="15" t="s">
        <v>515</v>
      </c>
      <c r="C10" s="14">
        <v>3.6640970639009701E-2</v>
      </c>
      <c r="D10" s="14">
        <v>3.3943166830377597E-2</v>
      </c>
      <c r="E10" s="14">
        <v>6.0866732036726802E-2</v>
      </c>
      <c r="F10" s="14">
        <v>9.4933290470212095E-2</v>
      </c>
      <c r="G10" s="14">
        <v>7.6760014563891907E-2</v>
      </c>
      <c r="H10" s="14">
        <v>0.12958916098817899</v>
      </c>
      <c r="I10" s="14">
        <v>0.13278243556647101</v>
      </c>
    </row>
    <row r="11" spans="2:10" x14ac:dyDescent="0.25">
      <c r="B11" s="15" t="s">
        <v>516</v>
      </c>
      <c r="C11" s="14">
        <v>2.07685512776749E-2</v>
      </c>
      <c r="D11" s="14">
        <v>2.2628462069673502E-2</v>
      </c>
      <c r="E11" s="14">
        <v>3.8452304285875101E-2</v>
      </c>
      <c r="F11" s="14">
        <v>3.1997363306783003E-2</v>
      </c>
      <c r="G11" s="14">
        <v>3.0235650221987001E-2</v>
      </c>
      <c r="H11" s="14">
        <v>3.8614610190455E-2</v>
      </c>
      <c r="I11" s="14">
        <v>3.7626064385262802E-2</v>
      </c>
    </row>
    <row r="12" spans="2:10" x14ac:dyDescent="0.25">
      <c r="B12" s="15" t="s">
        <v>103</v>
      </c>
      <c r="C12" s="14">
        <v>0.117891494884049</v>
      </c>
      <c r="D12" s="14">
        <v>0.118691899084838</v>
      </c>
      <c r="E12" s="14">
        <v>0.144869999360213</v>
      </c>
      <c r="F12" s="14">
        <v>0.177527409391672</v>
      </c>
      <c r="G12" s="14">
        <v>0.16603132012212399</v>
      </c>
      <c r="H12" s="14">
        <v>0.181730818706449</v>
      </c>
      <c r="I12" s="14">
        <v>0.16407293141233101</v>
      </c>
    </row>
    <row r="13" spans="2:10" x14ac:dyDescent="0.25">
      <c r="B13" s="16" t="s">
        <v>105</v>
      </c>
      <c r="C13" s="16"/>
      <c r="D13" s="16"/>
      <c r="E13" s="16"/>
      <c r="F13" s="16"/>
      <c r="G13" s="16"/>
      <c r="H13" s="16"/>
      <c r="I13" s="16"/>
    </row>
    <row r="14" spans="2:10" x14ac:dyDescent="0.25">
      <c r="B14" t="s">
        <v>75</v>
      </c>
    </row>
    <row r="15" spans="2:10" x14ac:dyDescent="0.25">
      <c r="B15" t="s">
        <v>76</v>
      </c>
    </row>
    <row r="19" spans="2:2" x14ac:dyDescent="0.25">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518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1057</v>
      </c>
      <c r="D7" s="10">
        <v>503</v>
      </c>
      <c r="E7" s="10">
        <v>551</v>
      </c>
      <c r="F7" s="10"/>
      <c r="G7" s="10">
        <v>121</v>
      </c>
      <c r="H7" s="10">
        <v>176</v>
      </c>
      <c r="I7" s="10">
        <v>135</v>
      </c>
      <c r="J7" s="10">
        <v>175</v>
      </c>
      <c r="K7" s="10">
        <v>195</v>
      </c>
      <c r="L7" s="10">
        <v>255</v>
      </c>
      <c r="M7" s="10"/>
      <c r="N7" s="10">
        <v>300</v>
      </c>
      <c r="O7" s="10">
        <v>307</v>
      </c>
      <c r="P7" s="10">
        <v>200</v>
      </c>
      <c r="Q7" s="10">
        <v>249</v>
      </c>
      <c r="R7" s="10"/>
      <c r="S7" s="10">
        <v>143</v>
      </c>
      <c r="T7" s="10">
        <v>148</v>
      </c>
      <c r="U7" s="10">
        <v>83</v>
      </c>
      <c r="V7" s="10">
        <v>112</v>
      </c>
      <c r="W7" s="10">
        <v>89</v>
      </c>
      <c r="X7" s="10">
        <v>67</v>
      </c>
      <c r="Y7" s="10">
        <v>89</v>
      </c>
      <c r="Z7" s="10">
        <v>49</v>
      </c>
      <c r="AA7" s="10">
        <v>131</v>
      </c>
      <c r="AB7" s="10">
        <v>85</v>
      </c>
      <c r="AC7" s="10">
        <v>48</v>
      </c>
      <c r="AD7" s="10">
        <v>13</v>
      </c>
      <c r="AE7" s="10"/>
      <c r="AF7" s="10">
        <v>408</v>
      </c>
      <c r="AG7" s="10">
        <v>447</v>
      </c>
      <c r="AH7" s="10">
        <v>119</v>
      </c>
      <c r="AI7" s="10"/>
      <c r="AJ7" s="10" t="s">
        <v>78</v>
      </c>
      <c r="AK7" s="10" t="s">
        <v>78</v>
      </c>
      <c r="AL7" s="10" t="s">
        <v>78</v>
      </c>
      <c r="AM7" s="10" t="s">
        <v>78</v>
      </c>
      <c r="AN7" s="10" t="s">
        <v>78</v>
      </c>
      <c r="AO7" s="10"/>
      <c r="AP7" s="10">
        <v>257</v>
      </c>
      <c r="AQ7" s="10">
        <v>379</v>
      </c>
      <c r="AR7" s="10">
        <v>96</v>
      </c>
      <c r="AS7" s="10"/>
      <c r="AT7" s="10">
        <v>263</v>
      </c>
      <c r="AU7" s="10">
        <v>250</v>
      </c>
      <c r="AV7" s="10">
        <v>279</v>
      </c>
      <c r="AW7" s="10">
        <v>110</v>
      </c>
      <c r="AX7" s="10">
        <v>19</v>
      </c>
    </row>
    <row r="8" spans="2:50" ht="30" customHeight="1" x14ac:dyDescent="0.25">
      <c r="B8" s="11" t="s">
        <v>19</v>
      </c>
      <c r="C8" s="11">
        <v>1048</v>
      </c>
      <c r="D8" s="11">
        <v>513</v>
      </c>
      <c r="E8" s="11">
        <v>532</v>
      </c>
      <c r="F8" s="11"/>
      <c r="G8" s="11">
        <v>142</v>
      </c>
      <c r="H8" s="11">
        <v>170</v>
      </c>
      <c r="I8" s="11">
        <v>173</v>
      </c>
      <c r="J8" s="11">
        <v>180</v>
      </c>
      <c r="K8" s="11">
        <v>159</v>
      </c>
      <c r="L8" s="11">
        <v>224</v>
      </c>
      <c r="M8" s="11"/>
      <c r="N8" s="11">
        <v>281</v>
      </c>
      <c r="O8" s="11">
        <v>288</v>
      </c>
      <c r="P8" s="11">
        <v>216</v>
      </c>
      <c r="Q8" s="11">
        <v>262</v>
      </c>
      <c r="R8" s="11"/>
      <c r="S8" s="11">
        <v>147</v>
      </c>
      <c r="T8" s="11">
        <v>138</v>
      </c>
      <c r="U8" s="11">
        <v>83</v>
      </c>
      <c r="V8" s="11">
        <v>101</v>
      </c>
      <c r="W8" s="11">
        <v>83</v>
      </c>
      <c r="X8" s="11">
        <v>81</v>
      </c>
      <c r="Y8" s="11">
        <v>80</v>
      </c>
      <c r="Z8" s="11">
        <v>48</v>
      </c>
      <c r="AA8" s="11">
        <v>121</v>
      </c>
      <c r="AB8" s="11">
        <v>87</v>
      </c>
      <c r="AC8" s="11">
        <v>57</v>
      </c>
      <c r="AD8" s="11">
        <v>21</v>
      </c>
      <c r="AE8" s="11"/>
      <c r="AF8" s="11">
        <v>388</v>
      </c>
      <c r="AG8" s="11">
        <v>438</v>
      </c>
      <c r="AH8" s="11">
        <v>127</v>
      </c>
      <c r="AI8" s="11"/>
      <c r="AJ8" s="11" t="s">
        <v>78</v>
      </c>
      <c r="AK8" s="11" t="s">
        <v>78</v>
      </c>
      <c r="AL8" s="11" t="s">
        <v>78</v>
      </c>
      <c r="AM8" s="11" t="s">
        <v>78</v>
      </c>
      <c r="AN8" s="11" t="s">
        <v>78</v>
      </c>
      <c r="AO8" s="11"/>
      <c r="AP8" s="11">
        <v>243</v>
      </c>
      <c r="AQ8" s="11">
        <v>384</v>
      </c>
      <c r="AR8" s="11">
        <v>94</v>
      </c>
      <c r="AS8" s="11"/>
      <c r="AT8" s="11">
        <v>259</v>
      </c>
      <c r="AU8" s="11">
        <v>249</v>
      </c>
      <c r="AV8" s="11">
        <v>283</v>
      </c>
      <c r="AW8" s="11">
        <v>111</v>
      </c>
      <c r="AX8" s="11">
        <v>17</v>
      </c>
    </row>
    <row r="9" spans="2:50" x14ac:dyDescent="0.25">
      <c r="B9" s="15" t="s">
        <v>512</v>
      </c>
      <c r="C9" s="14">
        <v>0.37343001847359603</v>
      </c>
      <c r="D9" s="14">
        <v>0.35905510231468502</v>
      </c>
      <c r="E9" s="14">
        <v>0.38612797426768197</v>
      </c>
      <c r="F9" s="14"/>
      <c r="G9" s="14">
        <v>0.34008587199228801</v>
      </c>
      <c r="H9" s="14">
        <v>0.32945456910305698</v>
      </c>
      <c r="I9" s="14">
        <v>0.37464578707750101</v>
      </c>
      <c r="J9" s="14">
        <v>0.43481328992217</v>
      </c>
      <c r="K9" s="14">
        <v>0.34352107459036202</v>
      </c>
      <c r="L9" s="14">
        <v>0.39906985018285601</v>
      </c>
      <c r="M9" s="14"/>
      <c r="N9" s="14">
        <v>0.358800831349537</v>
      </c>
      <c r="O9" s="14">
        <v>0.35742130028818597</v>
      </c>
      <c r="P9" s="14">
        <v>0.383032681175348</v>
      </c>
      <c r="Q9" s="14">
        <v>0.40085182246399798</v>
      </c>
      <c r="R9" s="14"/>
      <c r="S9" s="14">
        <v>0.41392761171420001</v>
      </c>
      <c r="T9" s="14">
        <v>0.38508708395499902</v>
      </c>
      <c r="U9" s="14">
        <v>0.41332611622954901</v>
      </c>
      <c r="V9" s="14">
        <v>0.342296219814613</v>
      </c>
      <c r="W9" s="14">
        <v>0.37612869743799399</v>
      </c>
      <c r="X9" s="14">
        <v>0.297469015574641</v>
      </c>
      <c r="Y9" s="14">
        <v>0.42507083170969401</v>
      </c>
      <c r="Z9" s="14">
        <v>0.38125536431277302</v>
      </c>
      <c r="AA9" s="14">
        <v>0.39025554118474298</v>
      </c>
      <c r="AB9" s="14">
        <v>0.39037699397379899</v>
      </c>
      <c r="AC9" s="14">
        <v>0.27672580282103698</v>
      </c>
      <c r="AD9" s="14">
        <v>0.17388583314560399</v>
      </c>
      <c r="AE9" s="14"/>
      <c r="AF9" s="14">
        <v>0.31375696988741703</v>
      </c>
      <c r="AG9" s="14">
        <v>0.42420043159529103</v>
      </c>
      <c r="AH9" s="14">
        <v>0.38631773492611299</v>
      </c>
      <c r="AI9" s="14"/>
      <c r="AJ9" s="14" t="s">
        <v>79</v>
      </c>
      <c r="AK9" s="14" t="s">
        <v>79</v>
      </c>
      <c r="AL9" s="14" t="s">
        <v>79</v>
      </c>
      <c r="AM9" s="14" t="s">
        <v>79</v>
      </c>
      <c r="AN9" s="14" t="s">
        <v>79</v>
      </c>
      <c r="AO9" s="14"/>
      <c r="AP9" s="14">
        <v>0.29312071430922099</v>
      </c>
      <c r="AQ9" s="14">
        <v>0.51865260321921702</v>
      </c>
      <c r="AR9" s="14">
        <v>0.319478629295809</v>
      </c>
      <c r="AS9" s="14"/>
      <c r="AT9" s="14">
        <v>0.42213250830895999</v>
      </c>
      <c r="AU9" s="14">
        <v>0.33862236329659501</v>
      </c>
      <c r="AV9" s="14">
        <v>0.35535890188963498</v>
      </c>
      <c r="AW9" s="14">
        <v>0.42729360129555299</v>
      </c>
      <c r="AX9" s="14">
        <v>0.20024055703600499</v>
      </c>
    </row>
    <row r="10" spans="2:50" x14ac:dyDescent="0.25">
      <c r="B10" s="15" t="s">
        <v>513</v>
      </c>
      <c r="C10" s="14">
        <v>0.32080169088622601</v>
      </c>
      <c r="D10" s="14">
        <v>0.32066633041547699</v>
      </c>
      <c r="E10" s="14">
        <v>0.320505314158195</v>
      </c>
      <c r="F10" s="14"/>
      <c r="G10" s="14">
        <v>0.362470656391644</v>
      </c>
      <c r="H10" s="14">
        <v>0.32673044383879202</v>
      </c>
      <c r="I10" s="14">
        <v>0.32013237070353301</v>
      </c>
      <c r="J10" s="14">
        <v>0.28884201217379801</v>
      </c>
      <c r="K10" s="14">
        <v>0.339674596746321</v>
      </c>
      <c r="L10" s="14">
        <v>0.302653688521765</v>
      </c>
      <c r="M10" s="14"/>
      <c r="N10" s="14">
        <v>0.33716358359523602</v>
      </c>
      <c r="O10" s="14">
        <v>0.33515224535971599</v>
      </c>
      <c r="P10" s="14">
        <v>0.29245256454984297</v>
      </c>
      <c r="Q10" s="14">
        <v>0.30717177189753803</v>
      </c>
      <c r="R10" s="14"/>
      <c r="S10" s="14">
        <v>0.24028806084688101</v>
      </c>
      <c r="T10" s="14">
        <v>0.32860447048116298</v>
      </c>
      <c r="U10" s="14">
        <v>0.28803489808883698</v>
      </c>
      <c r="V10" s="14">
        <v>0.38710297772047503</v>
      </c>
      <c r="W10" s="14">
        <v>0.27467689556720198</v>
      </c>
      <c r="X10" s="14">
        <v>0.40362796655599398</v>
      </c>
      <c r="Y10" s="14">
        <v>0.30119531115423298</v>
      </c>
      <c r="Z10" s="14">
        <v>0.349353741505885</v>
      </c>
      <c r="AA10" s="14">
        <v>0.29525054518080901</v>
      </c>
      <c r="AB10" s="14">
        <v>0.37356036570198597</v>
      </c>
      <c r="AC10" s="14">
        <v>0.39572803037129101</v>
      </c>
      <c r="AD10" s="14">
        <v>0.24206250180365799</v>
      </c>
      <c r="AE10" s="14"/>
      <c r="AF10" s="14">
        <v>0.339566999976398</v>
      </c>
      <c r="AG10" s="14">
        <v>0.304740098246014</v>
      </c>
      <c r="AH10" s="14">
        <v>0.27886174780438999</v>
      </c>
      <c r="AI10" s="14"/>
      <c r="AJ10" s="14" t="s">
        <v>79</v>
      </c>
      <c r="AK10" s="14" t="s">
        <v>79</v>
      </c>
      <c r="AL10" s="14" t="s">
        <v>79</v>
      </c>
      <c r="AM10" s="14" t="s">
        <v>79</v>
      </c>
      <c r="AN10" s="14" t="s">
        <v>79</v>
      </c>
      <c r="AO10" s="14"/>
      <c r="AP10" s="14">
        <v>0.34296184120246898</v>
      </c>
      <c r="AQ10" s="14">
        <v>0.32912324825873501</v>
      </c>
      <c r="AR10" s="14">
        <v>0.3786167105123</v>
      </c>
      <c r="AS10" s="14"/>
      <c r="AT10" s="14">
        <v>0.28868605385860302</v>
      </c>
      <c r="AU10" s="14">
        <v>0.36153203690903901</v>
      </c>
      <c r="AV10" s="14">
        <v>0.32672493183016699</v>
      </c>
      <c r="AW10" s="14">
        <v>0.25838773247507502</v>
      </c>
      <c r="AX10" s="14">
        <v>0.45812488692626702</v>
      </c>
    </row>
    <row r="11" spans="2:50" ht="30" x14ac:dyDescent="0.25">
      <c r="B11" s="15" t="s">
        <v>514</v>
      </c>
      <c r="C11" s="14">
        <v>0.13046727383944501</v>
      </c>
      <c r="D11" s="14">
        <v>0.14310120140299701</v>
      </c>
      <c r="E11" s="14">
        <v>0.118971973368091</v>
      </c>
      <c r="F11" s="14"/>
      <c r="G11" s="14">
        <v>0.10749817501795</v>
      </c>
      <c r="H11" s="14">
        <v>0.17407001123959001</v>
      </c>
      <c r="I11" s="14">
        <v>0.15757410117991699</v>
      </c>
      <c r="J11" s="14">
        <v>0.10270918981652299</v>
      </c>
      <c r="K11" s="14">
        <v>0.10388177226214799</v>
      </c>
      <c r="L11" s="14">
        <v>0.132067413991695</v>
      </c>
      <c r="M11" s="14"/>
      <c r="N11" s="14">
        <v>0.13299408504476801</v>
      </c>
      <c r="O11" s="14">
        <v>0.143323067743998</v>
      </c>
      <c r="P11" s="14">
        <v>0.161647334623859</v>
      </c>
      <c r="Q11" s="14">
        <v>8.85498044642406E-2</v>
      </c>
      <c r="R11" s="14"/>
      <c r="S11" s="14">
        <v>0.16038633741913699</v>
      </c>
      <c r="T11" s="14">
        <v>0.138623963300611</v>
      </c>
      <c r="U11" s="14">
        <v>0.123784109116837</v>
      </c>
      <c r="V11" s="14">
        <v>0.122219359269901</v>
      </c>
      <c r="W11" s="14">
        <v>0.13650253780185001</v>
      </c>
      <c r="X11" s="14">
        <v>0.1013572257484</v>
      </c>
      <c r="Y11" s="14">
        <v>7.6456380435526106E-2</v>
      </c>
      <c r="Z11" s="14">
        <v>7.1464007654772996E-2</v>
      </c>
      <c r="AA11" s="14">
        <v>0.15819177751362901</v>
      </c>
      <c r="AB11" s="14">
        <v>0.10826396454532999</v>
      </c>
      <c r="AC11" s="14">
        <v>0.17197911657939699</v>
      </c>
      <c r="AD11" s="14">
        <v>0.17895411208482501</v>
      </c>
      <c r="AE11" s="14"/>
      <c r="AF11" s="14">
        <v>0.150907143615054</v>
      </c>
      <c r="AG11" s="14">
        <v>0.13144680229226499</v>
      </c>
      <c r="AH11" s="14">
        <v>9.9637521687217095E-2</v>
      </c>
      <c r="AI11" s="14"/>
      <c r="AJ11" s="14" t="s">
        <v>79</v>
      </c>
      <c r="AK11" s="14" t="s">
        <v>79</v>
      </c>
      <c r="AL11" s="14" t="s">
        <v>79</v>
      </c>
      <c r="AM11" s="14" t="s">
        <v>79</v>
      </c>
      <c r="AN11" s="14" t="s">
        <v>79</v>
      </c>
      <c r="AO11" s="14"/>
      <c r="AP11" s="14">
        <v>0.194861633863844</v>
      </c>
      <c r="AQ11" s="14">
        <v>7.8690038073599894E-2</v>
      </c>
      <c r="AR11" s="14">
        <v>0.150674990471833</v>
      </c>
      <c r="AS11" s="14"/>
      <c r="AT11" s="14">
        <v>8.3655457639392805E-2</v>
      </c>
      <c r="AU11" s="14">
        <v>0.12530613963555201</v>
      </c>
      <c r="AV11" s="14">
        <v>0.158582828325633</v>
      </c>
      <c r="AW11" s="14">
        <v>0.16360463490617</v>
      </c>
      <c r="AX11" s="14">
        <v>0.10689786339816799</v>
      </c>
    </row>
    <row r="12" spans="2:50" x14ac:dyDescent="0.25">
      <c r="B12" s="15" t="s">
        <v>515</v>
      </c>
      <c r="C12" s="14">
        <v>3.6640970639009701E-2</v>
      </c>
      <c r="D12" s="14">
        <v>4.1818488402237598E-2</v>
      </c>
      <c r="E12" s="14">
        <v>3.1843641687318999E-2</v>
      </c>
      <c r="F12" s="14"/>
      <c r="G12" s="14">
        <v>5.3320285858752099E-2</v>
      </c>
      <c r="H12" s="14">
        <v>2.6925946405385998E-2</v>
      </c>
      <c r="I12" s="14">
        <v>4.1181568600885302E-2</v>
      </c>
      <c r="J12" s="14">
        <v>2.1833097370897499E-2</v>
      </c>
      <c r="K12" s="14">
        <v>4.2650022668905399E-2</v>
      </c>
      <c r="L12" s="14">
        <v>3.7582005859429099E-2</v>
      </c>
      <c r="M12" s="14"/>
      <c r="N12" s="14">
        <v>3.76096523509502E-2</v>
      </c>
      <c r="O12" s="14">
        <v>3.08048452394988E-2</v>
      </c>
      <c r="P12" s="14">
        <v>2.5147750719523399E-2</v>
      </c>
      <c r="Q12" s="14">
        <v>5.1719229837830998E-2</v>
      </c>
      <c r="R12" s="14"/>
      <c r="S12" s="14">
        <v>6.7335050790374301E-2</v>
      </c>
      <c r="T12" s="14">
        <v>2.7635579068467302E-2</v>
      </c>
      <c r="U12" s="14">
        <v>4.7368888766057902E-2</v>
      </c>
      <c r="V12" s="14">
        <v>3.0832156313884501E-2</v>
      </c>
      <c r="W12" s="14">
        <v>5.06933846815927E-2</v>
      </c>
      <c r="X12" s="14">
        <v>1.2980949205364399E-2</v>
      </c>
      <c r="Y12" s="14">
        <v>3.7661508310081901E-2</v>
      </c>
      <c r="Z12" s="14">
        <v>1.52056625923436E-2</v>
      </c>
      <c r="AA12" s="14">
        <v>1.38157151839522E-2</v>
      </c>
      <c r="AB12" s="14">
        <v>7.8452957250302099E-3</v>
      </c>
      <c r="AC12" s="14">
        <v>4.44899739257512E-2</v>
      </c>
      <c r="AD12" s="14">
        <v>0.174201149967918</v>
      </c>
      <c r="AE12" s="14"/>
      <c r="AF12" s="14">
        <v>4.3942150436265801E-2</v>
      </c>
      <c r="AG12" s="14">
        <v>3.3288740743552897E-2</v>
      </c>
      <c r="AH12" s="14">
        <v>4.3290868967421098E-2</v>
      </c>
      <c r="AI12" s="14"/>
      <c r="AJ12" s="14" t="s">
        <v>79</v>
      </c>
      <c r="AK12" s="14" t="s">
        <v>79</v>
      </c>
      <c r="AL12" s="14" t="s">
        <v>79</v>
      </c>
      <c r="AM12" s="14" t="s">
        <v>79</v>
      </c>
      <c r="AN12" s="14" t="s">
        <v>79</v>
      </c>
      <c r="AO12" s="14"/>
      <c r="AP12" s="14">
        <v>4.3644059298697198E-2</v>
      </c>
      <c r="AQ12" s="14">
        <v>2.48493107889215E-2</v>
      </c>
      <c r="AR12" s="14">
        <v>4.7772252287575603E-2</v>
      </c>
      <c r="AS12" s="14"/>
      <c r="AT12" s="14">
        <v>5.8158748485494197E-2</v>
      </c>
      <c r="AU12" s="14">
        <v>2.3638041746698601E-2</v>
      </c>
      <c r="AV12" s="14">
        <v>3.5216382196194197E-2</v>
      </c>
      <c r="AW12" s="14">
        <v>4.3422950002737999E-2</v>
      </c>
      <c r="AX12" s="14">
        <v>4.0308209155255799E-2</v>
      </c>
    </row>
    <row r="13" spans="2:50" x14ac:dyDescent="0.25">
      <c r="B13" s="15" t="s">
        <v>516</v>
      </c>
      <c r="C13" s="14">
        <v>2.07685512776749E-2</v>
      </c>
      <c r="D13" s="14">
        <v>2.2846537364244399E-2</v>
      </c>
      <c r="E13" s="14">
        <v>1.8874296931991899E-2</v>
      </c>
      <c r="F13" s="14"/>
      <c r="G13" s="14">
        <v>1.9935325148377901E-2</v>
      </c>
      <c r="H13" s="14">
        <v>2.31307646009675E-2</v>
      </c>
      <c r="I13" s="14">
        <v>2.98695246825573E-2</v>
      </c>
      <c r="J13" s="14">
        <v>1.59538340762004E-2</v>
      </c>
      <c r="K13" s="14">
        <v>2.3709609761346499E-2</v>
      </c>
      <c r="L13" s="14">
        <v>1.42599567456038E-2</v>
      </c>
      <c r="M13" s="14"/>
      <c r="N13" s="14">
        <v>1.26515261626818E-2</v>
      </c>
      <c r="O13" s="14">
        <v>2.2584174814664501E-2</v>
      </c>
      <c r="P13" s="14">
        <v>1.83449682609504E-2</v>
      </c>
      <c r="Q13" s="14">
        <v>2.9610688606000801E-2</v>
      </c>
      <c r="R13" s="14"/>
      <c r="S13" s="14">
        <v>1.61547332434358E-2</v>
      </c>
      <c r="T13" s="14">
        <v>3.0513160881902101E-2</v>
      </c>
      <c r="U13" s="14">
        <v>0</v>
      </c>
      <c r="V13" s="14">
        <v>1.50748068260706E-2</v>
      </c>
      <c r="W13" s="14">
        <v>2.45725288826345E-2</v>
      </c>
      <c r="X13" s="14">
        <v>0</v>
      </c>
      <c r="Y13" s="14">
        <v>3.0217363381288199E-2</v>
      </c>
      <c r="Z13" s="14">
        <v>6.8139846355002906E-2</v>
      </c>
      <c r="AA13" s="14">
        <v>1.8371860203744601E-2</v>
      </c>
      <c r="AB13" s="14">
        <v>0</v>
      </c>
      <c r="AC13" s="14">
        <v>6.4233187270095096E-2</v>
      </c>
      <c r="AD13" s="14">
        <v>0</v>
      </c>
      <c r="AE13" s="14"/>
      <c r="AF13" s="14">
        <v>4.1833607105786298E-2</v>
      </c>
      <c r="AG13" s="14">
        <v>1.6857921336094601E-3</v>
      </c>
      <c r="AH13" s="14">
        <v>1.52812494701635E-2</v>
      </c>
      <c r="AI13" s="14"/>
      <c r="AJ13" s="14" t="s">
        <v>79</v>
      </c>
      <c r="AK13" s="14" t="s">
        <v>79</v>
      </c>
      <c r="AL13" s="14" t="s">
        <v>79</v>
      </c>
      <c r="AM13" s="14" t="s">
        <v>79</v>
      </c>
      <c r="AN13" s="14" t="s">
        <v>79</v>
      </c>
      <c r="AO13" s="14"/>
      <c r="AP13" s="14">
        <v>2.4029893305713899E-2</v>
      </c>
      <c r="AQ13" s="14">
        <v>0</v>
      </c>
      <c r="AR13" s="14">
        <v>0</v>
      </c>
      <c r="AS13" s="14"/>
      <c r="AT13" s="14">
        <v>1.5369282956916801E-2</v>
      </c>
      <c r="AU13" s="14">
        <v>7.4607425039528198E-3</v>
      </c>
      <c r="AV13" s="14">
        <v>2.6597262425866599E-2</v>
      </c>
      <c r="AW13" s="14">
        <v>3.6098955842356797E-2</v>
      </c>
      <c r="AX13" s="14">
        <v>0</v>
      </c>
    </row>
    <row r="14" spans="2:50" x14ac:dyDescent="0.25">
      <c r="B14" s="15" t="s">
        <v>103</v>
      </c>
      <c r="C14" s="23">
        <v>0.117891494884049</v>
      </c>
      <c r="D14" s="23">
        <v>0.112512340100359</v>
      </c>
      <c r="E14" s="23">
        <v>0.12367679958672</v>
      </c>
      <c r="F14" s="23"/>
      <c r="G14" s="23">
        <v>0.116689685590988</v>
      </c>
      <c r="H14" s="23">
        <v>0.119688264812208</v>
      </c>
      <c r="I14" s="23">
        <v>7.65966477556074E-2</v>
      </c>
      <c r="J14" s="23">
        <v>0.135848576640411</v>
      </c>
      <c r="K14" s="23">
        <v>0.146562923970918</v>
      </c>
      <c r="L14" s="23">
        <v>0.11436708469865201</v>
      </c>
      <c r="M14" s="23"/>
      <c r="N14" s="23">
        <v>0.12078032149682701</v>
      </c>
      <c r="O14" s="23">
        <v>0.110714366553936</v>
      </c>
      <c r="P14" s="23">
        <v>0.11937470067047699</v>
      </c>
      <c r="Q14" s="23">
        <v>0.12209668273039199</v>
      </c>
      <c r="R14" s="23"/>
      <c r="S14" s="23">
        <v>0.101908205985971</v>
      </c>
      <c r="T14" s="23">
        <v>8.9535742312857297E-2</v>
      </c>
      <c r="U14" s="23">
        <v>0.127485987798719</v>
      </c>
      <c r="V14" s="23">
        <v>0.10247448005505599</v>
      </c>
      <c r="W14" s="23">
        <v>0.137425955628726</v>
      </c>
      <c r="X14" s="23">
        <v>0.18456484291560099</v>
      </c>
      <c r="Y14" s="23">
        <v>0.12939860500917699</v>
      </c>
      <c r="Z14" s="23">
        <v>0.114581377579222</v>
      </c>
      <c r="AA14" s="23">
        <v>0.12411456073312201</v>
      </c>
      <c r="AB14" s="23">
        <v>0.119953380053855</v>
      </c>
      <c r="AC14" s="23">
        <v>4.6843889032428497E-2</v>
      </c>
      <c r="AD14" s="23">
        <v>0.23089640299799599</v>
      </c>
      <c r="AE14" s="23"/>
      <c r="AF14" s="23">
        <v>0.10999312897907799</v>
      </c>
      <c r="AG14" s="23">
        <v>0.104638134989267</v>
      </c>
      <c r="AH14" s="23">
        <v>0.17661087714469501</v>
      </c>
      <c r="AI14" s="23"/>
      <c r="AJ14" s="23" t="s">
        <v>79</v>
      </c>
      <c r="AK14" s="23" t="s">
        <v>79</v>
      </c>
      <c r="AL14" s="23" t="s">
        <v>79</v>
      </c>
      <c r="AM14" s="23" t="s">
        <v>79</v>
      </c>
      <c r="AN14" s="23" t="s">
        <v>79</v>
      </c>
      <c r="AO14" s="23"/>
      <c r="AP14" s="23">
        <v>0.101381858020055</v>
      </c>
      <c r="AQ14" s="23">
        <v>4.8684799659526899E-2</v>
      </c>
      <c r="AR14" s="23">
        <v>0.103457417432482</v>
      </c>
      <c r="AS14" s="23"/>
      <c r="AT14" s="23">
        <v>0.131997948750634</v>
      </c>
      <c r="AU14" s="23">
        <v>0.14344067590816301</v>
      </c>
      <c r="AV14" s="23">
        <v>9.7519693332504001E-2</v>
      </c>
      <c r="AW14" s="23">
        <v>7.1192125478108007E-2</v>
      </c>
      <c r="AX14" s="23">
        <v>0.194428483484303</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519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1057</v>
      </c>
      <c r="D7" s="10">
        <v>503</v>
      </c>
      <c r="E7" s="10">
        <v>551</v>
      </c>
      <c r="F7" s="10"/>
      <c r="G7" s="10">
        <v>121</v>
      </c>
      <c r="H7" s="10">
        <v>176</v>
      </c>
      <c r="I7" s="10">
        <v>135</v>
      </c>
      <c r="J7" s="10">
        <v>175</v>
      </c>
      <c r="K7" s="10">
        <v>195</v>
      </c>
      <c r="L7" s="10">
        <v>255</v>
      </c>
      <c r="M7" s="10"/>
      <c r="N7" s="10">
        <v>300</v>
      </c>
      <c r="O7" s="10">
        <v>307</v>
      </c>
      <c r="P7" s="10">
        <v>200</v>
      </c>
      <c r="Q7" s="10">
        <v>249</v>
      </c>
      <c r="R7" s="10"/>
      <c r="S7" s="10">
        <v>143</v>
      </c>
      <c r="T7" s="10">
        <v>148</v>
      </c>
      <c r="U7" s="10">
        <v>83</v>
      </c>
      <c r="V7" s="10">
        <v>112</v>
      </c>
      <c r="W7" s="10">
        <v>89</v>
      </c>
      <c r="X7" s="10">
        <v>67</v>
      </c>
      <c r="Y7" s="10">
        <v>89</v>
      </c>
      <c r="Z7" s="10">
        <v>49</v>
      </c>
      <c r="AA7" s="10">
        <v>131</v>
      </c>
      <c r="AB7" s="10">
        <v>85</v>
      </c>
      <c r="AC7" s="10">
        <v>48</v>
      </c>
      <c r="AD7" s="10">
        <v>13</v>
      </c>
      <c r="AE7" s="10"/>
      <c r="AF7" s="10">
        <v>408</v>
      </c>
      <c r="AG7" s="10">
        <v>447</v>
      </c>
      <c r="AH7" s="10">
        <v>119</v>
      </c>
      <c r="AI7" s="10"/>
      <c r="AJ7" s="10" t="s">
        <v>78</v>
      </c>
      <c r="AK7" s="10" t="s">
        <v>78</v>
      </c>
      <c r="AL7" s="10" t="s">
        <v>78</v>
      </c>
      <c r="AM7" s="10" t="s">
        <v>78</v>
      </c>
      <c r="AN7" s="10" t="s">
        <v>78</v>
      </c>
      <c r="AO7" s="10"/>
      <c r="AP7" s="10">
        <v>257</v>
      </c>
      <c r="AQ7" s="10">
        <v>379</v>
      </c>
      <c r="AR7" s="10">
        <v>96</v>
      </c>
      <c r="AS7" s="10"/>
      <c r="AT7" s="10">
        <v>263</v>
      </c>
      <c r="AU7" s="10">
        <v>250</v>
      </c>
      <c r="AV7" s="10">
        <v>279</v>
      </c>
      <c r="AW7" s="10">
        <v>110</v>
      </c>
      <c r="AX7" s="10">
        <v>19</v>
      </c>
    </row>
    <row r="8" spans="2:50" ht="30" customHeight="1" x14ac:dyDescent="0.25">
      <c r="B8" s="11" t="s">
        <v>19</v>
      </c>
      <c r="C8" s="11">
        <v>1048</v>
      </c>
      <c r="D8" s="11">
        <v>513</v>
      </c>
      <c r="E8" s="11">
        <v>532</v>
      </c>
      <c r="F8" s="11"/>
      <c r="G8" s="11">
        <v>142</v>
      </c>
      <c r="H8" s="11">
        <v>170</v>
      </c>
      <c r="I8" s="11">
        <v>173</v>
      </c>
      <c r="J8" s="11">
        <v>180</v>
      </c>
      <c r="K8" s="11">
        <v>159</v>
      </c>
      <c r="L8" s="11">
        <v>224</v>
      </c>
      <c r="M8" s="11"/>
      <c r="N8" s="11">
        <v>281</v>
      </c>
      <c r="O8" s="11">
        <v>288</v>
      </c>
      <c r="P8" s="11">
        <v>216</v>
      </c>
      <c r="Q8" s="11">
        <v>262</v>
      </c>
      <c r="R8" s="11"/>
      <c r="S8" s="11">
        <v>147</v>
      </c>
      <c r="T8" s="11">
        <v>138</v>
      </c>
      <c r="U8" s="11">
        <v>83</v>
      </c>
      <c r="V8" s="11">
        <v>101</v>
      </c>
      <c r="W8" s="11">
        <v>83</v>
      </c>
      <c r="X8" s="11">
        <v>81</v>
      </c>
      <c r="Y8" s="11">
        <v>80</v>
      </c>
      <c r="Z8" s="11">
        <v>48</v>
      </c>
      <c r="AA8" s="11">
        <v>121</v>
      </c>
      <c r="AB8" s="11">
        <v>87</v>
      </c>
      <c r="AC8" s="11">
        <v>57</v>
      </c>
      <c r="AD8" s="11">
        <v>21</v>
      </c>
      <c r="AE8" s="11"/>
      <c r="AF8" s="11">
        <v>388</v>
      </c>
      <c r="AG8" s="11">
        <v>438</v>
      </c>
      <c r="AH8" s="11">
        <v>127</v>
      </c>
      <c r="AI8" s="11"/>
      <c r="AJ8" s="11" t="s">
        <v>78</v>
      </c>
      <c r="AK8" s="11" t="s">
        <v>78</v>
      </c>
      <c r="AL8" s="11" t="s">
        <v>78</v>
      </c>
      <c r="AM8" s="11" t="s">
        <v>78</v>
      </c>
      <c r="AN8" s="11" t="s">
        <v>78</v>
      </c>
      <c r="AO8" s="11"/>
      <c r="AP8" s="11">
        <v>243</v>
      </c>
      <c r="AQ8" s="11">
        <v>384</v>
      </c>
      <c r="AR8" s="11">
        <v>94</v>
      </c>
      <c r="AS8" s="11"/>
      <c r="AT8" s="11">
        <v>259</v>
      </c>
      <c r="AU8" s="11">
        <v>249</v>
      </c>
      <c r="AV8" s="11">
        <v>283</v>
      </c>
      <c r="AW8" s="11">
        <v>111</v>
      </c>
      <c r="AX8" s="11">
        <v>17</v>
      </c>
    </row>
    <row r="9" spans="2:50" x14ac:dyDescent="0.25">
      <c r="B9" s="15" t="s">
        <v>512</v>
      </c>
      <c r="C9" s="14">
        <v>0.36650080635073301</v>
      </c>
      <c r="D9" s="14">
        <v>0.33463791998736098</v>
      </c>
      <c r="E9" s="14">
        <v>0.39762722227633901</v>
      </c>
      <c r="F9" s="14"/>
      <c r="G9" s="14">
        <v>0.33562455183004097</v>
      </c>
      <c r="H9" s="14">
        <v>0.40334245950956898</v>
      </c>
      <c r="I9" s="14">
        <v>0.412036609108765</v>
      </c>
      <c r="J9" s="14">
        <v>0.424857003563469</v>
      </c>
      <c r="K9" s="14">
        <v>0.29430302637871197</v>
      </c>
      <c r="L9" s="14">
        <v>0.32735419373880698</v>
      </c>
      <c r="M9" s="14"/>
      <c r="N9" s="14">
        <v>0.320399640956815</v>
      </c>
      <c r="O9" s="14">
        <v>0.36201330969127998</v>
      </c>
      <c r="P9" s="14">
        <v>0.37034475457370503</v>
      </c>
      <c r="Q9" s="14">
        <v>0.41979317581671199</v>
      </c>
      <c r="R9" s="14"/>
      <c r="S9" s="14">
        <v>0.32423364275343902</v>
      </c>
      <c r="T9" s="14">
        <v>0.37855126542746398</v>
      </c>
      <c r="U9" s="14">
        <v>0.35522810467195298</v>
      </c>
      <c r="V9" s="14">
        <v>0.393940368567332</v>
      </c>
      <c r="W9" s="14">
        <v>0.363981566448979</v>
      </c>
      <c r="X9" s="14">
        <v>0.32631546540631301</v>
      </c>
      <c r="Y9" s="14">
        <v>0.40243164917459001</v>
      </c>
      <c r="Z9" s="14">
        <v>0.38491031617919402</v>
      </c>
      <c r="AA9" s="14">
        <v>0.44993278827933297</v>
      </c>
      <c r="AB9" s="14">
        <v>0.36666513900782599</v>
      </c>
      <c r="AC9" s="14">
        <v>0.27755646218846403</v>
      </c>
      <c r="AD9" s="14">
        <v>0.244690197687496</v>
      </c>
      <c r="AE9" s="14"/>
      <c r="AF9" s="14">
        <v>0.34788612273738301</v>
      </c>
      <c r="AG9" s="14">
        <v>0.38724518916725897</v>
      </c>
      <c r="AH9" s="14">
        <v>0.34606113427490998</v>
      </c>
      <c r="AI9" s="14"/>
      <c r="AJ9" s="14" t="s">
        <v>79</v>
      </c>
      <c r="AK9" s="14" t="s">
        <v>79</v>
      </c>
      <c r="AL9" s="14" t="s">
        <v>79</v>
      </c>
      <c r="AM9" s="14" t="s">
        <v>79</v>
      </c>
      <c r="AN9" s="14" t="s">
        <v>79</v>
      </c>
      <c r="AO9" s="14"/>
      <c r="AP9" s="14">
        <v>0.27384493567604001</v>
      </c>
      <c r="AQ9" s="14">
        <v>0.50334336634957799</v>
      </c>
      <c r="AR9" s="14">
        <v>0.29256518730539299</v>
      </c>
      <c r="AS9" s="14"/>
      <c r="AT9" s="14">
        <v>0.39899775278093902</v>
      </c>
      <c r="AU9" s="14">
        <v>0.391801066670107</v>
      </c>
      <c r="AV9" s="14">
        <v>0.36099061522106501</v>
      </c>
      <c r="AW9" s="14">
        <v>0.33044949948984997</v>
      </c>
      <c r="AX9" s="14">
        <v>0.13971051909017701</v>
      </c>
    </row>
    <row r="10" spans="2:50" x14ac:dyDescent="0.25">
      <c r="B10" s="15" t="s">
        <v>513</v>
      </c>
      <c r="C10" s="14">
        <v>0.33083460738841702</v>
      </c>
      <c r="D10" s="14">
        <v>0.34933420336848803</v>
      </c>
      <c r="E10" s="14">
        <v>0.31102125482350701</v>
      </c>
      <c r="F10" s="14"/>
      <c r="G10" s="14">
        <v>0.35150753486870201</v>
      </c>
      <c r="H10" s="14">
        <v>0.30176330123987199</v>
      </c>
      <c r="I10" s="14">
        <v>0.31505552726754699</v>
      </c>
      <c r="J10" s="14">
        <v>0.31686994572759802</v>
      </c>
      <c r="K10" s="14">
        <v>0.347904920455196</v>
      </c>
      <c r="L10" s="14">
        <v>0.35111066287033099</v>
      </c>
      <c r="M10" s="14"/>
      <c r="N10" s="14">
        <v>0.36801687689736301</v>
      </c>
      <c r="O10" s="14">
        <v>0.34204324618852899</v>
      </c>
      <c r="P10" s="14">
        <v>0.31719882653408699</v>
      </c>
      <c r="Q10" s="14">
        <v>0.28617906185425601</v>
      </c>
      <c r="R10" s="14"/>
      <c r="S10" s="14">
        <v>0.3290289712567</v>
      </c>
      <c r="T10" s="14">
        <v>0.35810674154313998</v>
      </c>
      <c r="U10" s="14">
        <v>0.43249264530607801</v>
      </c>
      <c r="V10" s="14">
        <v>0.29191201244944998</v>
      </c>
      <c r="W10" s="14">
        <v>0.29205880312698002</v>
      </c>
      <c r="X10" s="14">
        <v>0.31503052885503502</v>
      </c>
      <c r="Y10" s="14">
        <v>0.31451032322042799</v>
      </c>
      <c r="Z10" s="14">
        <v>0.28652637881866799</v>
      </c>
      <c r="AA10" s="14">
        <v>0.310551995476614</v>
      </c>
      <c r="AB10" s="14">
        <v>0.34309818821489901</v>
      </c>
      <c r="AC10" s="14">
        <v>0.36649568562447699</v>
      </c>
      <c r="AD10" s="14">
        <v>0.29950341587141799</v>
      </c>
      <c r="AE10" s="14"/>
      <c r="AF10" s="14">
        <v>0.302615496066231</v>
      </c>
      <c r="AG10" s="14">
        <v>0.36533897188779402</v>
      </c>
      <c r="AH10" s="14">
        <v>0.30356271590708001</v>
      </c>
      <c r="AI10" s="14"/>
      <c r="AJ10" s="14" t="s">
        <v>79</v>
      </c>
      <c r="AK10" s="14" t="s">
        <v>79</v>
      </c>
      <c r="AL10" s="14" t="s">
        <v>79</v>
      </c>
      <c r="AM10" s="14" t="s">
        <v>79</v>
      </c>
      <c r="AN10" s="14" t="s">
        <v>79</v>
      </c>
      <c r="AO10" s="14"/>
      <c r="AP10" s="14">
        <v>0.35308908932288402</v>
      </c>
      <c r="AQ10" s="14">
        <v>0.34493933690664302</v>
      </c>
      <c r="AR10" s="14">
        <v>0.38067877152413898</v>
      </c>
      <c r="AS10" s="14"/>
      <c r="AT10" s="14">
        <v>0.30975708620228298</v>
      </c>
      <c r="AU10" s="14">
        <v>0.32399585195109698</v>
      </c>
      <c r="AV10" s="14">
        <v>0.34799858609353601</v>
      </c>
      <c r="AW10" s="14">
        <v>0.35086925470456898</v>
      </c>
      <c r="AX10" s="14">
        <v>0.35134431993639098</v>
      </c>
    </row>
    <row r="11" spans="2:50" ht="30" x14ac:dyDescent="0.25">
      <c r="B11" s="15" t="s">
        <v>514</v>
      </c>
      <c r="C11" s="14">
        <v>0.12740105827596199</v>
      </c>
      <c r="D11" s="14">
        <v>0.139633015425082</v>
      </c>
      <c r="E11" s="14">
        <v>0.116277073447111</v>
      </c>
      <c r="F11" s="14"/>
      <c r="G11" s="14">
        <v>0.13147369929220701</v>
      </c>
      <c r="H11" s="14">
        <v>0.148552709852669</v>
      </c>
      <c r="I11" s="14">
        <v>0.111669593262318</v>
      </c>
      <c r="J11" s="14">
        <v>8.2961426282014195E-2</v>
      </c>
      <c r="K11" s="14">
        <v>0.12795250789922999</v>
      </c>
      <c r="L11" s="14">
        <v>0.15609500778871799</v>
      </c>
      <c r="M11" s="14"/>
      <c r="N11" s="14">
        <v>0.13935871651255</v>
      </c>
      <c r="O11" s="14">
        <v>0.12071712998275499</v>
      </c>
      <c r="P11" s="14">
        <v>0.14850470891067399</v>
      </c>
      <c r="Q11" s="14">
        <v>0.105150893072523</v>
      </c>
      <c r="R11" s="14"/>
      <c r="S11" s="14">
        <v>0.159524464746991</v>
      </c>
      <c r="T11" s="14">
        <v>0.103195807567803</v>
      </c>
      <c r="U11" s="14">
        <v>0.100452387511273</v>
      </c>
      <c r="V11" s="14">
        <v>0.11179997543987</v>
      </c>
      <c r="W11" s="14">
        <v>0.124472081498093</v>
      </c>
      <c r="X11" s="14">
        <v>0.16058469925054</v>
      </c>
      <c r="Y11" s="14">
        <v>0.131263626461048</v>
      </c>
      <c r="Z11" s="14">
        <v>0.106468749859517</v>
      </c>
      <c r="AA11" s="14">
        <v>0.13446569809973699</v>
      </c>
      <c r="AB11" s="14">
        <v>0.12036291243644</v>
      </c>
      <c r="AC11" s="14">
        <v>0.163514605935313</v>
      </c>
      <c r="AD11" s="14">
        <v>5.0708833475171598E-2</v>
      </c>
      <c r="AE11" s="14"/>
      <c r="AF11" s="14">
        <v>0.14801998568574601</v>
      </c>
      <c r="AG11" s="14">
        <v>0.114227147621493</v>
      </c>
      <c r="AH11" s="14">
        <v>0.12436762086275201</v>
      </c>
      <c r="AI11" s="14"/>
      <c r="AJ11" s="14" t="s">
        <v>79</v>
      </c>
      <c r="AK11" s="14" t="s">
        <v>79</v>
      </c>
      <c r="AL11" s="14" t="s">
        <v>79</v>
      </c>
      <c r="AM11" s="14" t="s">
        <v>79</v>
      </c>
      <c r="AN11" s="14" t="s">
        <v>79</v>
      </c>
      <c r="AO11" s="14"/>
      <c r="AP11" s="14">
        <v>0.17034004116308499</v>
      </c>
      <c r="AQ11" s="14">
        <v>9.1622999905333E-2</v>
      </c>
      <c r="AR11" s="14">
        <v>0.181018438411231</v>
      </c>
      <c r="AS11" s="14"/>
      <c r="AT11" s="14">
        <v>9.6114255886874694E-2</v>
      </c>
      <c r="AU11" s="14">
        <v>0.12609484470261401</v>
      </c>
      <c r="AV11" s="14">
        <v>0.13246093370201001</v>
      </c>
      <c r="AW11" s="14">
        <v>0.15434091940330499</v>
      </c>
      <c r="AX11" s="14">
        <v>0.26715271764482601</v>
      </c>
    </row>
    <row r="12" spans="2:50" x14ac:dyDescent="0.25">
      <c r="B12" s="15" t="s">
        <v>515</v>
      </c>
      <c r="C12" s="14">
        <v>3.3943166830377597E-2</v>
      </c>
      <c r="D12" s="14">
        <v>3.7533404732271E-2</v>
      </c>
      <c r="E12" s="14">
        <v>3.0660407352891699E-2</v>
      </c>
      <c r="F12" s="14"/>
      <c r="G12" s="14">
        <v>3.0734485320076901E-2</v>
      </c>
      <c r="H12" s="14">
        <v>3.1906482322862403E-2</v>
      </c>
      <c r="I12" s="14">
        <v>5.7681088178212603E-2</v>
      </c>
      <c r="J12" s="14">
        <v>1.30374902069608E-2</v>
      </c>
      <c r="K12" s="14">
        <v>2.83056461328542E-2</v>
      </c>
      <c r="L12" s="14">
        <v>3.9996771279526999E-2</v>
      </c>
      <c r="M12" s="14"/>
      <c r="N12" s="14">
        <v>3.7329096592804097E-2</v>
      </c>
      <c r="O12" s="14">
        <v>4.5378993540795103E-2</v>
      </c>
      <c r="P12" s="14">
        <v>1.5200294763334E-2</v>
      </c>
      <c r="Q12" s="14">
        <v>3.3408900842925797E-2</v>
      </c>
      <c r="R12" s="14"/>
      <c r="S12" s="14">
        <v>4.8704990920870703E-2</v>
      </c>
      <c r="T12" s="14">
        <v>3.75517207809574E-2</v>
      </c>
      <c r="U12" s="14">
        <v>3.3375216077130801E-2</v>
      </c>
      <c r="V12" s="14">
        <v>5.3694724008933298E-2</v>
      </c>
      <c r="W12" s="14">
        <v>4.6075139903894197E-2</v>
      </c>
      <c r="X12" s="14">
        <v>1.1634587159685E-2</v>
      </c>
      <c r="Y12" s="14">
        <v>0</v>
      </c>
      <c r="Z12" s="14">
        <v>6.3540999824448705E-2</v>
      </c>
      <c r="AA12" s="14">
        <v>7.6284329372930497E-3</v>
      </c>
      <c r="AB12" s="14">
        <v>2.0562746782419501E-2</v>
      </c>
      <c r="AC12" s="14">
        <v>3.7043957318125098E-2</v>
      </c>
      <c r="AD12" s="14">
        <v>0.109488599094198</v>
      </c>
      <c r="AE12" s="14"/>
      <c r="AF12" s="14">
        <v>4.78784491434893E-2</v>
      </c>
      <c r="AG12" s="14">
        <v>3.1261861831157402E-2</v>
      </c>
      <c r="AH12" s="14">
        <v>1.5990186261938301E-2</v>
      </c>
      <c r="AI12" s="14"/>
      <c r="AJ12" s="14" t="s">
        <v>79</v>
      </c>
      <c r="AK12" s="14" t="s">
        <v>79</v>
      </c>
      <c r="AL12" s="14" t="s">
        <v>79</v>
      </c>
      <c r="AM12" s="14" t="s">
        <v>79</v>
      </c>
      <c r="AN12" s="14" t="s">
        <v>79</v>
      </c>
      <c r="AO12" s="14"/>
      <c r="AP12" s="14">
        <v>7.0076016748249398E-2</v>
      </c>
      <c r="AQ12" s="14">
        <v>1.40860109793217E-2</v>
      </c>
      <c r="AR12" s="14">
        <v>2.20922810805433E-2</v>
      </c>
      <c r="AS12" s="14"/>
      <c r="AT12" s="14">
        <v>4.7855903164857501E-2</v>
      </c>
      <c r="AU12" s="14">
        <v>2.64484927822644E-2</v>
      </c>
      <c r="AV12" s="14">
        <v>2.8088661869907602E-2</v>
      </c>
      <c r="AW12" s="14">
        <v>4.4052354757964499E-2</v>
      </c>
      <c r="AX12" s="14">
        <v>0</v>
      </c>
    </row>
    <row r="13" spans="2:50" x14ac:dyDescent="0.25">
      <c r="B13" s="15" t="s">
        <v>516</v>
      </c>
      <c r="C13" s="14">
        <v>2.2628462069673502E-2</v>
      </c>
      <c r="D13" s="14">
        <v>2.9470546757370202E-2</v>
      </c>
      <c r="E13" s="14">
        <v>1.6156303291364998E-2</v>
      </c>
      <c r="F13" s="14"/>
      <c r="G13" s="14">
        <v>1.9935325148377901E-2</v>
      </c>
      <c r="H13" s="14">
        <v>1.06031928465091E-2</v>
      </c>
      <c r="I13" s="14">
        <v>3.5082645360071697E-2</v>
      </c>
      <c r="J13" s="14">
        <v>1.59538340762004E-2</v>
      </c>
      <c r="K13" s="14">
        <v>4.3850667314547502E-2</v>
      </c>
      <c r="L13" s="14">
        <v>1.4184316545858101E-2</v>
      </c>
      <c r="M13" s="14"/>
      <c r="N13" s="14">
        <v>1.5456471549246099E-2</v>
      </c>
      <c r="O13" s="14">
        <v>1.8965452182638499E-2</v>
      </c>
      <c r="P13" s="14">
        <v>2.05215819086801E-2</v>
      </c>
      <c r="Q13" s="14">
        <v>3.6228232261206798E-2</v>
      </c>
      <c r="R13" s="14"/>
      <c r="S13" s="14">
        <v>2.1424418947259001E-2</v>
      </c>
      <c r="T13" s="14">
        <v>3.3477103014342299E-2</v>
      </c>
      <c r="U13" s="14">
        <v>0</v>
      </c>
      <c r="V13" s="14">
        <v>1.50748068260706E-2</v>
      </c>
      <c r="W13" s="14">
        <v>2.0536175540558501E-2</v>
      </c>
      <c r="X13" s="14">
        <v>0</v>
      </c>
      <c r="Y13" s="14">
        <v>3.1275881342384702E-2</v>
      </c>
      <c r="Z13" s="14">
        <v>4.3972177738950402E-2</v>
      </c>
      <c r="AA13" s="14">
        <v>1.8371860203744601E-2</v>
      </c>
      <c r="AB13" s="14">
        <v>2.0403941107713101E-2</v>
      </c>
      <c r="AC13" s="14">
        <v>7.1316096263794607E-2</v>
      </c>
      <c r="AD13" s="14">
        <v>0</v>
      </c>
      <c r="AE13" s="14"/>
      <c r="AF13" s="14">
        <v>3.9203516125496801E-2</v>
      </c>
      <c r="AG13" s="14">
        <v>5.10418267227417E-3</v>
      </c>
      <c r="AH13" s="14">
        <v>2.0681467375130901E-2</v>
      </c>
      <c r="AI13" s="14"/>
      <c r="AJ13" s="14" t="s">
        <v>79</v>
      </c>
      <c r="AK13" s="14" t="s">
        <v>79</v>
      </c>
      <c r="AL13" s="14" t="s">
        <v>79</v>
      </c>
      <c r="AM13" s="14" t="s">
        <v>79</v>
      </c>
      <c r="AN13" s="14" t="s">
        <v>79</v>
      </c>
      <c r="AO13" s="14"/>
      <c r="AP13" s="14">
        <v>2.44332103079032E-2</v>
      </c>
      <c r="AQ13" s="14">
        <v>2.0219815633027798E-3</v>
      </c>
      <c r="AR13" s="14">
        <v>0</v>
      </c>
      <c r="AS13" s="14"/>
      <c r="AT13" s="14">
        <v>2.5456525884451402E-2</v>
      </c>
      <c r="AU13" s="14">
        <v>1.52197836707096E-2</v>
      </c>
      <c r="AV13" s="14">
        <v>2.2118449702699501E-2</v>
      </c>
      <c r="AW13" s="14">
        <v>2.4199824971992499E-2</v>
      </c>
      <c r="AX13" s="14">
        <v>0</v>
      </c>
    </row>
    <row r="14" spans="2:50" x14ac:dyDescent="0.25">
      <c r="B14" s="15" t="s">
        <v>103</v>
      </c>
      <c r="C14" s="23">
        <v>0.118691899084838</v>
      </c>
      <c r="D14" s="23">
        <v>0.109390909729428</v>
      </c>
      <c r="E14" s="23">
        <v>0.12825773880878699</v>
      </c>
      <c r="F14" s="23"/>
      <c r="G14" s="23">
        <v>0.130724403540595</v>
      </c>
      <c r="H14" s="23">
        <v>0.103831854228519</v>
      </c>
      <c r="I14" s="23">
        <v>6.8474536823085394E-2</v>
      </c>
      <c r="J14" s="23">
        <v>0.14632030014375699</v>
      </c>
      <c r="K14" s="23">
        <v>0.15768323181946001</v>
      </c>
      <c r="L14" s="23">
        <v>0.111259047776758</v>
      </c>
      <c r="M14" s="23"/>
      <c r="N14" s="23">
        <v>0.11943919749122101</v>
      </c>
      <c r="O14" s="23">
        <v>0.11088186841400199</v>
      </c>
      <c r="P14" s="23">
        <v>0.12822983330951901</v>
      </c>
      <c r="Q14" s="23">
        <v>0.119239736152376</v>
      </c>
      <c r="R14" s="23"/>
      <c r="S14" s="23">
        <v>0.11708351137474</v>
      </c>
      <c r="T14" s="23">
        <v>8.9117361666292805E-2</v>
      </c>
      <c r="U14" s="23">
        <v>7.84516464335651E-2</v>
      </c>
      <c r="V14" s="23">
        <v>0.13357811270834499</v>
      </c>
      <c r="W14" s="23">
        <v>0.15287623348149501</v>
      </c>
      <c r="X14" s="23">
        <v>0.18643471932842601</v>
      </c>
      <c r="Y14" s="23">
        <v>0.120518519801549</v>
      </c>
      <c r="Z14" s="23">
        <v>0.114581377579222</v>
      </c>
      <c r="AA14" s="23">
        <v>7.9049225003278004E-2</v>
      </c>
      <c r="AB14" s="23">
        <v>0.12890707245070199</v>
      </c>
      <c r="AC14" s="23">
        <v>8.4073192669826005E-2</v>
      </c>
      <c r="AD14" s="23">
        <v>0.29560895387171598</v>
      </c>
      <c r="AE14" s="23"/>
      <c r="AF14" s="23">
        <v>0.114396430241653</v>
      </c>
      <c r="AG14" s="23">
        <v>9.6822646820022895E-2</v>
      </c>
      <c r="AH14" s="23">
        <v>0.18933687531818899</v>
      </c>
      <c r="AI14" s="23"/>
      <c r="AJ14" s="23" t="s">
        <v>79</v>
      </c>
      <c r="AK14" s="23" t="s">
        <v>79</v>
      </c>
      <c r="AL14" s="23" t="s">
        <v>79</v>
      </c>
      <c r="AM14" s="23" t="s">
        <v>79</v>
      </c>
      <c r="AN14" s="23" t="s">
        <v>79</v>
      </c>
      <c r="AO14" s="23"/>
      <c r="AP14" s="23">
        <v>0.10821670678183901</v>
      </c>
      <c r="AQ14" s="23">
        <v>4.3986304295822197E-2</v>
      </c>
      <c r="AR14" s="23">
        <v>0.12364532167869299</v>
      </c>
      <c r="AS14" s="23"/>
      <c r="AT14" s="23">
        <v>0.121818476080594</v>
      </c>
      <c r="AU14" s="23">
        <v>0.116439960223208</v>
      </c>
      <c r="AV14" s="23">
        <v>0.10834275341078201</v>
      </c>
      <c r="AW14" s="23">
        <v>9.6088146672318603E-2</v>
      </c>
      <c r="AX14" s="23">
        <v>0.241792443328606</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X22"/>
  <sheetViews>
    <sheetView showGridLines="0" topLeftCell="A10"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133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126</v>
      </c>
      <c r="C9" s="14">
        <v>0.50633505736618101</v>
      </c>
      <c r="D9" s="14">
        <v>0.57566120457654302</v>
      </c>
      <c r="E9" s="14">
        <v>0.435247836584718</v>
      </c>
      <c r="F9" s="14"/>
      <c r="G9" s="14">
        <v>0.38684994027386299</v>
      </c>
      <c r="H9" s="14">
        <v>0.43038510368073202</v>
      </c>
      <c r="I9" s="14">
        <v>0.41758721059401599</v>
      </c>
      <c r="J9" s="14">
        <v>0.52537076006732897</v>
      </c>
      <c r="K9" s="14">
        <v>0.57990984843917104</v>
      </c>
      <c r="L9" s="14">
        <v>0.66381706772122095</v>
      </c>
      <c r="M9" s="14"/>
      <c r="N9" s="14">
        <v>0.63268235057962596</v>
      </c>
      <c r="O9" s="14">
        <v>0.52370228079403203</v>
      </c>
      <c r="P9" s="14">
        <v>0.43744483534975898</v>
      </c>
      <c r="Q9" s="14">
        <v>0.40814849605464598</v>
      </c>
      <c r="R9" s="14"/>
      <c r="S9" s="14">
        <v>0.49624732141614603</v>
      </c>
      <c r="T9" s="14">
        <v>0.579790535630611</v>
      </c>
      <c r="U9" s="14">
        <v>0.45110516953920099</v>
      </c>
      <c r="V9" s="14">
        <v>0.47647674965047299</v>
      </c>
      <c r="W9" s="14">
        <v>0.49948851437040598</v>
      </c>
      <c r="X9" s="14">
        <v>0.46173876321157398</v>
      </c>
      <c r="Y9" s="14">
        <v>0.53610686657957396</v>
      </c>
      <c r="Z9" s="14">
        <v>0.51243129788784303</v>
      </c>
      <c r="AA9" s="14">
        <v>0.575816248482513</v>
      </c>
      <c r="AB9" s="14">
        <v>0.44910841344584002</v>
      </c>
      <c r="AC9" s="14">
        <v>0.49771556571880199</v>
      </c>
      <c r="AD9" s="14">
        <v>0.48166049035492298</v>
      </c>
      <c r="AE9" s="14"/>
      <c r="AF9" s="14">
        <v>0.49484408688304299</v>
      </c>
      <c r="AG9" s="14">
        <v>0.55435790934252305</v>
      </c>
      <c r="AH9" s="14">
        <v>0.46542148716574699</v>
      </c>
      <c r="AI9" s="14"/>
      <c r="AJ9" s="14" t="s">
        <v>79</v>
      </c>
      <c r="AK9" s="14" t="s">
        <v>79</v>
      </c>
      <c r="AL9" s="14" t="s">
        <v>79</v>
      </c>
      <c r="AM9" s="14" t="s">
        <v>79</v>
      </c>
      <c r="AN9" s="14" t="s">
        <v>79</v>
      </c>
      <c r="AO9" s="14"/>
      <c r="AP9" s="14">
        <v>0.63832805596238396</v>
      </c>
      <c r="AQ9" s="14">
        <v>0.45439984357098001</v>
      </c>
      <c r="AR9" s="14">
        <v>0.632272670044151</v>
      </c>
      <c r="AS9" s="14"/>
      <c r="AT9" s="14">
        <v>0.47299491133181198</v>
      </c>
      <c r="AU9" s="14">
        <v>0.45768815221742598</v>
      </c>
      <c r="AV9" s="14">
        <v>0.56810690406865405</v>
      </c>
      <c r="AW9" s="14">
        <v>0.565758304636372</v>
      </c>
      <c r="AX9" s="14">
        <v>0.64799048096917999</v>
      </c>
    </row>
    <row r="10" spans="2:50" x14ac:dyDescent="0.25">
      <c r="B10" s="15" t="s">
        <v>127</v>
      </c>
      <c r="C10" s="14">
        <v>0.36286982530117601</v>
      </c>
      <c r="D10" s="14">
        <v>0.30399050070906197</v>
      </c>
      <c r="E10" s="14">
        <v>0.42222812614004901</v>
      </c>
      <c r="F10" s="14"/>
      <c r="G10" s="14">
        <v>0.40217626467067902</v>
      </c>
      <c r="H10" s="14">
        <v>0.427440525588269</v>
      </c>
      <c r="I10" s="14">
        <v>0.44099321600515001</v>
      </c>
      <c r="J10" s="14">
        <v>0.32774884462859799</v>
      </c>
      <c r="K10" s="14">
        <v>0.32139897063656903</v>
      </c>
      <c r="L10" s="14">
        <v>0.27144111760207901</v>
      </c>
      <c r="M10" s="14"/>
      <c r="N10" s="14">
        <v>0.30681910884712299</v>
      </c>
      <c r="O10" s="14">
        <v>0.36130894308162098</v>
      </c>
      <c r="P10" s="14">
        <v>0.41574919292562401</v>
      </c>
      <c r="Q10" s="14">
        <v>0.37769294799971498</v>
      </c>
      <c r="R10" s="14"/>
      <c r="S10" s="14">
        <v>0.37452666900109599</v>
      </c>
      <c r="T10" s="14">
        <v>0.30338073182216402</v>
      </c>
      <c r="U10" s="14">
        <v>0.37084549932609701</v>
      </c>
      <c r="V10" s="14">
        <v>0.43201542707854301</v>
      </c>
      <c r="W10" s="14">
        <v>0.39098653954451101</v>
      </c>
      <c r="X10" s="14">
        <v>0.40981568776876698</v>
      </c>
      <c r="Y10" s="14">
        <v>0.30728378104742599</v>
      </c>
      <c r="Z10" s="14">
        <v>0.21432404004425101</v>
      </c>
      <c r="AA10" s="14">
        <v>0.30677867574807199</v>
      </c>
      <c r="AB10" s="14">
        <v>0.42787711619697799</v>
      </c>
      <c r="AC10" s="14">
        <v>0.407031250550419</v>
      </c>
      <c r="AD10" s="14">
        <v>0.36368801276247698</v>
      </c>
      <c r="AE10" s="14"/>
      <c r="AF10" s="14">
        <v>0.35828206019585501</v>
      </c>
      <c r="AG10" s="14">
        <v>0.354753419895671</v>
      </c>
      <c r="AH10" s="14">
        <v>0.34687465373222498</v>
      </c>
      <c r="AI10" s="14"/>
      <c r="AJ10" s="14" t="s">
        <v>79</v>
      </c>
      <c r="AK10" s="14" t="s">
        <v>79</v>
      </c>
      <c r="AL10" s="14" t="s">
        <v>79</v>
      </c>
      <c r="AM10" s="14" t="s">
        <v>79</v>
      </c>
      <c r="AN10" s="14" t="s">
        <v>79</v>
      </c>
      <c r="AO10" s="14"/>
      <c r="AP10" s="14">
        <v>0.276035673525731</v>
      </c>
      <c r="AQ10" s="14">
        <v>0.41435599095006798</v>
      </c>
      <c r="AR10" s="14">
        <v>0.27931924366132499</v>
      </c>
      <c r="AS10" s="14"/>
      <c r="AT10" s="14">
        <v>0.36893664507010299</v>
      </c>
      <c r="AU10" s="14">
        <v>0.37463949759408099</v>
      </c>
      <c r="AV10" s="14">
        <v>0.35237816778942199</v>
      </c>
      <c r="AW10" s="14">
        <v>0.36668367780788302</v>
      </c>
      <c r="AX10" s="14">
        <v>0.35200951903082001</v>
      </c>
    </row>
    <row r="11" spans="2:50" ht="30" x14ac:dyDescent="0.25">
      <c r="B11" s="15" t="s">
        <v>128</v>
      </c>
      <c r="C11" s="14">
        <v>7.2355608429354804E-2</v>
      </c>
      <c r="D11" s="14">
        <v>6.3729003469543896E-2</v>
      </c>
      <c r="E11" s="14">
        <v>8.1738673888280794E-2</v>
      </c>
      <c r="F11" s="14"/>
      <c r="G11" s="14">
        <v>0.11907197736554</v>
      </c>
      <c r="H11" s="14">
        <v>9.3121052869853102E-2</v>
      </c>
      <c r="I11" s="14">
        <v>8.6276163875836004E-2</v>
      </c>
      <c r="J11" s="14">
        <v>7.2041646179750105E-2</v>
      </c>
      <c r="K11" s="14">
        <v>4.9965645899132903E-2</v>
      </c>
      <c r="L11" s="14">
        <v>2.56996589497752E-2</v>
      </c>
      <c r="M11" s="14"/>
      <c r="N11" s="14">
        <v>3.66850837929074E-2</v>
      </c>
      <c r="O11" s="14">
        <v>4.7120345524324203E-2</v>
      </c>
      <c r="P11" s="14">
        <v>9.0994069742408396E-2</v>
      </c>
      <c r="Q11" s="14">
        <v>0.12406597661035899</v>
      </c>
      <c r="R11" s="14"/>
      <c r="S11" s="14">
        <v>8.7996280412525996E-2</v>
      </c>
      <c r="T11" s="14">
        <v>6.0408822403335199E-2</v>
      </c>
      <c r="U11" s="14">
        <v>7.4275879345453794E-2</v>
      </c>
      <c r="V11" s="14">
        <v>4.4824775946115003E-2</v>
      </c>
      <c r="W11" s="14">
        <v>7.2137618989507005E-2</v>
      </c>
      <c r="X11" s="14">
        <v>0.106468123793167</v>
      </c>
      <c r="Y11" s="14">
        <v>7.2497904275889605E-2</v>
      </c>
      <c r="Z11" s="14">
        <v>0.101799265213598</v>
      </c>
      <c r="AA11" s="14">
        <v>7.80142643903287E-2</v>
      </c>
      <c r="AB11" s="14">
        <v>6.1377399393792199E-2</v>
      </c>
      <c r="AC11" s="14">
        <v>5.4415708414303501E-2</v>
      </c>
      <c r="AD11" s="14">
        <v>4.4672053039893397E-2</v>
      </c>
      <c r="AE11" s="14"/>
      <c r="AF11" s="14">
        <v>8.49655340633792E-2</v>
      </c>
      <c r="AG11" s="14">
        <v>5.3142568494682497E-2</v>
      </c>
      <c r="AH11" s="14">
        <v>0.100683329170293</v>
      </c>
      <c r="AI11" s="14"/>
      <c r="AJ11" s="14" t="s">
        <v>79</v>
      </c>
      <c r="AK11" s="14" t="s">
        <v>79</v>
      </c>
      <c r="AL11" s="14" t="s">
        <v>79</v>
      </c>
      <c r="AM11" s="14" t="s">
        <v>79</v>
      </c>
      <c r="AN11" s="14" t="s">
        <v>79</v>
      </c>
      <c r="AO11" s="14"/>
      <c r="AP11" s="14">
        <v>5.1252185646135498E-2</v>
      </c>
      <c r="AQ11" s="14">
        <v>7.6137372428222203E-2</v>
      </c>
      <c r="AR11" s="14">
        <v>8.8408086294524305E-2</v>
      </c>
      <c r="AS11" s="14"/>
      <c r="AT11" s="14">
        <v>9.7163972472378998E-2</v>
      </c>
      <c r="AU11" s="14">
        <v>8.2710872249871795E-2</v>
      </c>
      <c r="AV11" s="14">
        <v>4.23569235398676E-2</v>
      </c>
      <c r="AW11" s="14">
        <v>3.4970930878845501E-2</v>
      </c>
      <c r="AX11" s="14">
        <v>0</v>
      </c>
    </row>
    <row r="12" spans="2:50" x14ac:dyDescent="0.25">
      <c r="B12" s="15" t="s">
        <v>129</v>
      </c>
      <c r="C12" s="14">
        <v>1.34891545905982E-2</v>
      </c>
      <c r="D12" s="14">
        <v>1.20712971528811E-2</v>
      </c>
      <c r="E12" s="14">
        <v>1.50448815178203E-2</v>
      </c>
      <c r="F12" s="14"/>
      <c r="G12" s="14">
        <v>4.7230073283179297E-2</v>
      </c>
      <c r="H12" s="14">
        <v>0</v>
      </c>
      <c r="I12" s="14">
        <v>7.1106787957081804E-3</v>
      </c>
      <c r="J12" s="14">
        <v>1.79553943642436E-2</v>
      </c>
      <c r="K12" s="14">
        <v>1.1327359401120099E-2</v>
      </c>
      <c r="L12" s="14">
        <v>4.0731557042141099E-3</v>
      </c>
      <c r="M12" s="14"/>
      <c r="N12" s="14">
        <v>8.6943771267733103E-3</v>
      </c>
      <c r="O12" s="14">
        <v>1.9143453971214499E-2</v>
      </c>
      <c r="P12" s="14">
        <v>4.0679036981660496E-3</v>
      </c>
      <c r="Q12" s="14">
        <v>2.16418160156664E-2</v>
      </c>
      <c r="R12" s="14"/>
      <c r="S12" s="14">
        <v>1.6328603403269502E-2</v>
      </c>
      <c r="T12" s="14">
        <v>1.10874747522636E-2</v>
      </c>
      <c r="U12" s="14">
        <v>2.51318828400676E-2</v>
      </c>
      <c r="V12" s="14">
        <v>8.6240165125359806E-3</v>
      </c>
      <c r="W12" s="14">
        <v>2.6964599966166299E-2</v>
      </c>
      <c r="X12" s="14">
        <v>1.0185205908802E-2</v>
      </c>
      <c r="Y12" s="14">
        <v>1.5622667583282601E-2</v>
      </c>
      <c r="Z12" s="14">
        <v>2.5079733222034099E-2</v>
      </c>
      <c r="AA12" s="14">
        <v>0</v>
      </c>
      <c r="AB12" s="14">
        <v>1.1250362708862399E-2</v>
      </c>
      <c r="AC12" s="14">
        <v>2.26875793864608E-2</v>
      </c>
      <c r="AD12" s="14">
        <v>0</v>
      </c>
      <c r="AE12" s="14"/>
      <c r="AF12" s="14">
        <v>2.1054221397769302E-2</v>
      </c>
      <c r="AG12" s="14">
        <v>3.6428113462737099E-3</v>
      </c>
      <c r="AH12" s="14">
        <v>1.6244278943597801E-2</v>
      </c>
      <c r="AI12" s="14"/>
      <c r="AJ12" s="14" t="s">
        <v>79</v>
      </c>
      <c r="AK12" s="14" t="s">
        <v>79</v>
      </c>
      <c r="AL12" s="14" t="s">
        <v>79</v>
      </c>
      <c r="AM12" s="14" t="s">
        <v>79</v>
      </c>
      <c r="AN12" s="14" t="s">
        <v>79</v>
      </c>
      <c r="AO12" s="14"/>
      <c r="AP12" s="14">
        <v>1.70609921350783E-2</v>
      </c>
      <c r="AQ12" s="14">
        <v>9.7376195003945308E-3</v>
      </c>
      <c r="AR12" s="14">
        <v>0</v>
      </c>
      <c r="AS12" s="14"/>
      <c r="AT12" s="14">
        <v>1.54007996895807E-2</v>
      </c>
      <c r="AU12" s="14">
        <v>1.8054036638337E-2</v>
      </c>
      <c r="AV12" s="14">
        <v>9.2147661568727692E-3</v>
      </c>
      <c r="AW12" s="14">
        <v>1.03520486487456E-2</v>
      </c>
      <c r="AX12" s="14">
        <v>0</v>
      </c>
    </row>
    <row r="13" spans="2:50" x14ac:dyDescent="0.25">
      <c r="B13" s="15" t="s">
        <v>130</v>
      </c>
      <c r="C13" s="14">
        <v>5.4666942163570497E-3</v>
      </c>
      <c r="D13" s="14">
        <v>5.9729839804290204E-3</v>
      </c>
      <c r="E13" s="14">
        <v>4.9983584225590802E-3</v>
      </c>
      <c r="F13" s="14"/>
      <c r="G13" s="14">
        <v>0</v>
      </c>
      <c r="H13" s="14">
        <v>0</v>
      </c>
      <c r="I13" s="14">
        <v>1.84670381985199E-2</v>
      </c>
      <c r="J13" s="14">
        <v>5.3559420133515697E-3</v>
      </c>
      <c r="K13" s="14">
        <v>0</v>
      </c>
      <c r="L13" s="14">
        <v>6.7191520668478701E-3</v>
      </c>
      <c r="M13" s="14"/>
      <c r="N13" s="14">
        <v>0</v>
      </c>
      <c r="O13" s="14">
        <v>1.12477758899956E-2</v>
      </c>
      <c r="P13" s="14">
        <v>4.7276837567405104E-3</v>
      </c>
      <c r="Q13" s="14">
        <v>5.9136866920661999E-3</v>
      </c>
      <c r="R13" s="14"/>
      <c r="S13" s="14">
        <v>0</v>
      </c>
      <c r="T13" s="14">
        <v>0</v>
      </c>
      <c r="U13" s="14">
        <v>0</v>
      </c>
      <c r="V13" s="14">
        <v>8.3879093493600294E-3</v>
      </c>
      <c r="W13" s="14">
        <v>0</v>
      </c>
      <c r="X13" s="14">
        <v>0</v>
      </c>
      <c r="Y13" s="14">
        <v>0</v>
      </c>
      <c r="Z13" s="14">
        <v>2.9147456816799901E-2</v>
      </c>
      <c r="AA13" s="14">
        <v>0</v>
      </c>
      <c r="AB13" s="14">
        <v>0</v>
      </c>
      <c r="AC13" s="14">
        <v>0</v>
      </c>
      <c r="AD13" s="14">
        <v>0.109979443842706</v>
      </c>
      <c r="AE13" s="14"/>
      <c r="AF13" s="14">
        <v>2.95278827859362E-3</v>
      </c>
      <c r="AG13" s="14">
        <v>5.1771278508612401E-3</v>
      </c>
      <c r="AH13" s="14">
        <v>1.65492246374059E-2</v>
      </c>
      <c r="AI13" s="14"/>
      <c r="AJ13" s="14" t="s">
        <v>79</v>
      </c>
      <c r="AK13" s="14" t="s">
        <v>79</v>
      </c>
      <c r="AL13" s="14" t="s">
        <v>79</v>
      </c>
      <c r="AM13" s="14" t="s">
        <v>79</v>
      </c>
      <c r="AN13" s="14" t="s">
        <v>79</v>
      </c>
      <c r="AO13" s="14"/>
      <c r="AP13" s="14">
        <v>0</v>
      </c>
      <c r="AQ13" s="14">
        <v>5.6722268552228004E-3</v>
      </c>
      <c r="AR13" s="14">
        <v>0</v>
      </c>
      <c r="AS13" s="14"/>
      <c r="AT13" s="14">
        <v>6.0107935288243501E-3</v>
      </c>
      <c r="AU13" s="14">
        <v>4.3257671876814801E-3</v>
      </c>
      <c r="AV13" s="14">
        <v>3.1484652712565602E-3</v>
      </c>
      <c r="AW13" s="14">
        <v>2.2235038028154502E-2</v>
      </c>
      <c r="AX13" s="14">
        <v>0</v>
      </c>
    </row>
    <row r="14" spans="2:50" x14ac:dyDescent="0.25">
      <c r="B14" s="15" t="s">
        <v>103</v>
      </c>
      <c r="C14" s="14">
        <v>3.9483660096332897E-2</v>
      </c>
      <c r="D14" s="14">
        <v>3.8575010111541498E-2</v>
      </c>
      <c r="E14" s="14">
        <v>4.0742123446572499E-2</v>
      </c>
      <c r="F14" s="14"/>
      <c r="G14" s="14">
        <v>4.4671744406738101E-2</v>
      </c>
      <c r="H14" s="14">
        <v>4.9053317861145702E-2</v>
      </c>
      <c r="I14" s="14">
        <v>2.9565692530769998E-2</v>
      </c>
      <c r="J14" s="14">
        <v>5.1527412746728202E-2</v>
      </c>
      <c r="K14" s="14">
        <v>3.7398175624007601E-2</v>
      </c>
      <c r="L14" s="14">
        <v>2.8249847955862498E-2</v>
      </c>
      <c r="M14" s="14"/>
      <c r="N14" s="14">
        <v>1.5119079653569701E-2</v>
      </c>
      <c r="O14" s="14">
        <v>3.7477200738812298E-2</v>
      </c>
      <c r="P14" s="14">
        <v>4.70163145273024E-2</v>
      </c>
      <c r="Q14" s="14">
        <v>6.2537076627546997E-2</v>
      </c>
      <c r="R14" s="14"/>
      <c r="S14" s="14">
        <v>2.4901125766962798E-2</v>
      </c>
      <c r="T14" s="14">
        <v>4.5332435391625799E-2</v>
      </c>
      <c r="U14" s="14">
        <v>7.8641568949179994E-2</v>
      </c>
      <c r="V14" s="14">
        <v>2.9671121462972901E-2</v>
      </c>
      <c r="W14" s="14">
        <v>1.04227271294095E-2</v>
      </c>
      <c r="X14" s="14">
        <v>1.1792219317689701E-2</v>
      </c>
      <c r="Y14" s="14">
        <v>6.8488780513828298E-2</v>
      </c>
      <c r="Z14" s="14">
        <v>0.117218206815473</v>
      </c>
      <c r="AA14" s="14">
        <v>3.9390811379086503E-2</v>
      </c>
      <c r="AB14" s="14">
        <v>5.0386708254527901E-2</v>
      </c>
      <c r="AC14" s="14">
        <v>1.8149895930014402E-2</v>
      </c>
      <c r="AD14" s="14">
        <v>0</v>
      </c>
      <c r="AE14" s="14"/>
      <c r="AF14" s="14">
        <v>3.79013091813604E-2</v>
      </c>
      <c r="AG14" s="14">
        <v>2.89261630699887E-2</v>
      </c>
      <c r="AH14" s="14">
        <v>5.4227026350731997E-2</v>
      </c>
      <c r="AI14" s="14"/>
      <c r="AJ14" s="14" t="s">
        <v>79</v>
      </c>
      <c r="AK14" s="14" t="s">
        <v>79</v>
      </c>
      <c r="AL14" s="14" t="s">
        <v>79</v>
      </c>
      <c r="AM14" s="14" t="s">
        <v>79</v>
      </c>
      <c r="AN14" s="14" t="s">
        <v>79</v>
      </c>
      <c r="AO14" s="14"/>
      <c r="AP14" s="14">
        <v>1.7323092730671601E-2</v>
      </c>
      <c r="AQ14" s="14">
        <v>3.96969466951127E-2</v>
      </c>
      <c r="AR14" s="14">
        <v>0</v>
      </c>
      <c r="AS14" s="14"/>
      <c r="AT14" s="14">
        <v>3.9492877907300897E-2</v>
      </c>
      <c r="AU14" s="14">
        <v>6.2581674112602695E-2</v>
      </c>
      <c r="AV14" s="14">
        <v>2.4794773173927399E-2</v>
      </c>
      <c r="AW14" s="14">
        <v>0</v>
      </c>
      <c r="AX14" s="14">
        <v>0</v>
      </c>
    </row>
    <row r="15" spans="2:50" x14ac:dyDescent="0.25">
      <c r="B15" s="15" t="s">
        <v>131</v>
      </c>
      <c r="C15" s="18">
        <v>0.86920488266735696</v>
      </c>
      <c r="D15" s="18">
        <v>0.87965170528560499</v>
      </c>
      <c r="E15" s="18">
        <v>0.857475962724767</v>
      </c>
      <c r="F15" s="18"/>
      <c r="G15" s="18">
        <v>0.78902620494454301</v>
      </c>
      <c r="H15" s="18">
        <v>0.85782562926900097</v>
      </c>
      <c r="I15" s="18">
        <v>0.858580426599166</v>
      </c>
      <c r="J15" s="18">
        <v>0.85311960469592596</v>
      </c>
      <c r="K15" s="18">
        <v>0.90130881907573901</v>
      </c>
      <c r="L15" s="18">
        <v>0.93525818532329996</v>
      </c>
      <c r="M15" s="18"/>
      <c r="N15" s="18">
        <v>0.93950145942675001</v>
      </c>
      <c r="O15" s="18">
        <v>0.88501122387565401</v>
      </c>
      <c r="P15" s="18">
        <v>0.85319402827538304</v>
      </c>
      <c r="Q15" s="18">
        <v>0.78584144405436096</v>
      </c>
      <c r="R15" s="18"/>
      <c r="S15" s="18">
        <v>0.87077399041724202</v>
      </c>
      <c r="T15" s="18">
        <v>0.88317126745277497</v>
      </c>
      <c r="U15" s="18">
        <v>0.82195066886529899</v>
      </c>
      <c r="V15" s="18">
        <v>0.90849217672901605</v>
      </c>
      <c r="W15" s="18">
        <v>0.89047505391491699</v>
      </c>
      <c r="X15" s="18">
        <v>0.87155445098034101</v>
      </c>
      <c r="Y15" s="18">
        <v>0.843390647626999</v>
      </c>
      <c r="Z15" s="18">
        <v>0.72675533793209501</v>
      </c>
      <c r="AA15" s="18">
        <v>0.88259492423058505</v>
      </c>
      <c r="AB15" s="18">
        <v>0.87698552964281795</v>
      </c>
      <c r="AC15" s="18">
        <v>0.90474681626922104</v>
      </c>
      <c r="AD15" s="18">
        <v>0.84534850311740095</v>
      </c>
      <c r="AE15" s="18"/>
      <c r="AF15" s="18">
        <v>0.853126147078897</v>
      </c>
      <c r="AG15" s="18">
        <v>0.90911132923819404</v>
      </c>
      <c r="AH15" s="18">
        <v>0.81229614089797098</v>
      </c>
      <c r="AI15" s="18"/>
      <c r="AJ15" s="18" t="s">
        <v>79</v>
      </c>
      <c r="AK15" s="18" t="s">
        <v>79</v>
      </c>
      <c r="AL15" s="18" t="s">
        <v>79</v>
      </c>
      <c r="AM15" s="18" t="s">
        <v>79</v>
      </c>
      <c r="AN15" s="18" t="s">
        <v>79</v>
      </c>
      <c r="AO15" s="18"/>
      <c r="AP15" s="18">
        <v>0.91436372948811495</v>
      </c>
      <c r="AQ15" s="18">
        <v>0.86875583452104799</v>
      </c>
      <c r="AR15" s="18">
        <v>0.91159191370547599</v>
      </c>
      <c r="AS15" s="18"/>
      <c r="AT15" s="18">
        <v>0.84193155640191497</v>
      </c>
      <c r="AU15" s="18">
        <v>0.83232764981150698</v>
      </c>
      <c r="AV15" s="18">
        <v>0.92048507185807604</v>
      </c>
      <c r="AW15" s="18">
        <v>0.93244198244425402</v>
      </c>
      <c r="AX15" s="18">
        <v>1</v>
      </c>
    </row>
    <row r="16" spans="2:50" x14ac:dyDescent="0.25">
      <c r="B16" s="15" t="s">
        <v>132</v>
      </c>
      <c r="C16" s="18">
        <v>1.8955848806955299E-2</v>
      </c>
      <c r="D16" s="18">
        <v>1.8044281133310101E-2</v>
      </c>
      <c r="E16" s="18">
        <v>2.00432399403794E-2</v>
      </c>
      <c r="F16" s="18"/>
      <c r="G16" s="18">
        <v>4.7230073283179297E-2</v>
      </c>
      <c r="H16" s="18">
        <v>0</v>
      </c>
      <c r="I16" s="18">
        <v>2.5577716994228099E-2</v>
      </c>
      <c r="J16" s="18">
        <v>2.33113363775952E-2</v>
      </c>
      <c r="K16" s="18">
        <v>1.1327359401120099E-2</v>
      </c>
      <c r="L16" s="18">
        <v>1.0792307771062E-2</v>
      </c>
      <c r="M16" s="18"/>
      <c r="N16" s="18">
        <v>8.6943771267733103E-3</v>
      </c>
      <c r="O16" s="18">
        <v>3.0391229861210001E-2</v>
      </c>
      <c r="P16" s="18">
        <v>8.7955874549065505E-3</v>
      </c>
      <c r="Q16" s="18">
        <v>2.7555502707732601E-2</v>
      </c>
      <c r="R16" s="18"/>
      <c r="S16" s="18">
        <v>1.6328603403269502E-2</v>
      </c>
      <c r="T16" s="18">
        <v>1.10874747522636E-2</v>
      </c>
      <c r="U16" s="18">
        <v>2.51318828400676E-2</v>
      </c>
      <c r="V16" s="18">
        <v>1.7011925861896E-2</v>
      </c>
      <c r="W16" s="18">
        <v>2.6964599966166299E-2</v>
      </c>
      <c r="X16" s="18">
        <v>1.0185205908802E-2</v>
      </c>
      <c r="Y16" s="18">
        <v>1.5622667583282601E-2</v>
      </c>
      <c r="Z16" s="18">
        <v>5.4227190038834E-2</v>
      </c>
      <c r="AA16" s="18">
        <v>0</v>
      </c>
      <c r="AB16" s="18">
        <v>1.1250362708862399E-2</v>
      </c>
      <c r="AC16" s="18">
        <v>2.26875793864608E-2</v>
      </c>
      <c r="AD16" s="18">
        <v>0.109979443842706</v>
      </c>
      <c r="AE16" s="18"/>
      <c r="AF16" s="18">
        <v>2.4007009676363E-2</v>
      </c>
      <c r="AG16" s="18">
        <v>8.8199391971349392E-3</v>
      </c>
      <c r="AH16" s="18">
        <v>3.2793503581003698E-2</v>
      </c>
      <c r="AI16" s="18"/>
      <c r="AJ16" s="18" t="s">
        <v>79</v>
      </c>
      <c r="AK16" s="18" t="s">
        <v>79</v>
      </c>
      <c r="AL16" s="18" t="s">
        <v>79</v>
      </c>
      <c r="AM16" s="18" t="s">
        <v>79</v>
      </c>
      <c r="AN16" s="18" t="s">
        <v>79</v>
      </c>
      <c r="AO16" s="18"/>
      <c r="AP16" s="18">
        <v>1.70609921350783E-2</v>
      </c>
      <c r="AQ16" s="18">
        <v>1.5409846355617301E-2</v>
      </c>
      <c r="AR16" s="18">
        <v>0</v>
      </c>
      <c r="AS16" s="18"/>
      <c r="AT16" s="18">
        <v>2.1411593218404999E-2</v>
      </c>
      <c r="AU16" s="18">
        <v>2.23798038260185E-2</v>
      </c>
      <c r="AV16" s="18">
        <v>1.23632314281293E-2</v>
      </c>
      <c r="AW16" s="18">
        <v>3.25870866769001E-2</v>
      </c>
      <c r="AX16" s="18">
        <v>0</v>
      </c>
    </row>
    <row r="17" spans="2:50" x14ac:dyDescent="0.25">
      <c r="B17" s="15" t="s">
        <v>73</v>
      </c>
      <c r="C17" s="19">
        <v>0.85024903386040196</v>
      </c>
      <c r="D17" s="19">
        <v>0.86160742415229397</v>
      </c>
      <c r="E17" s="19">
        <v>0.83743272278438796</v>
      </c>
      <c r="F17" s="19"/>
      <c r="G17" s="19">
        <v>0.74179613166136404</v>
      </c>
      <c r="H17" s="19">
        <v>0.85782562926900097</v>
      </c>
      <c r="I17" s="19">
        <v>0.83300270960493805</v>
      </c>
      <c r="J17" s="19">
        <v>0.82980826831833099</v>
      </c>
      <c r="K17" s="19">
        <v>0.88998145967461895</v>
      </c>
      <c r="L17" s="19">
        <v>0.92446587755223797</v>
      </c>
      <c r="M17" s="19"/>
      <c r="N17" s="19">
        <v>0.930807082299976</v>
      </c>
      <c r="O17" s="19">
        <v>0.854619994014444</v>
      </c>
      <c r="P17" s="19">
        <v>0.84439844082047599</v>
      </c>
      <c r="Q17" s="19">
        <v>0.75828594134662797</v>
      </c>
      <c r="R17" s="19"/>
      <c r="S17" s="19">
        <v>0.85444538701397199</v>
      </c>
      <c r="T17" s="19">
        <v>0.87208379270051195</v>
      </c>
      <c r="U17" s="19">
        <v>0.79681878602523104</v>
      </c>
      <c r="V17" s="19">
        <v>0.89148025086712002</v>
      </c>
      <c r="W17" s="19">
        <v>0.86351045394875103</v>
      </c>
      <c r="X17" s="19">
        <v>0.861369245071539</v>
      </c>
      <c r="Y17" s="19">
        <v>0.82776798004371699</v>
      </c>
      <c r="Z17" s="19">
        <v>0.67252814789326099</v>
      </c>
      <c r="AA17" s="19">
        <v>0.88259492423058505</v>
      </c>
      <c r="AB17" s="19">
        <v>0.86573516693395502</v>
      </c>
      <c r="AC17" s="19">
        <v>0.88205923688276</v>
      </c>
      <c r="AD17" s="19">
        <v>0.73536905927469498</v>
      </c>
      <c r="AE17" s="19"/>
      <c r="AF17" s="19">
        <v>0.82911913740253496</v>
      </c>
      <c r="AG17" s="19">
        <v>0.90029139004105896</v>
      </c>
      <c r="AH17" s="19">
        <v>0.77950263731696801</v>
      </c>
      <c r="AI17" s="19"/>
      <c r="AJ17" s="19" t="s">
        <v>79</v>
      </c>
      <c r="AK17" s="19" t="s">
        <v>79</v>
      </c>
      <c r="AL17" s="19" t="s">
        <v>79</v>
      </c>
      <c r="AM17" s="19" t="s">
        <v>79</v>
      </c>
      <c r="AN17" s="19" t="s">
        <v>79</v>
      </c>
      <c r="AO17" s="19"/>
      <c r="AP17" s="19">
        <v>0.89730273735303601</v>
      </c>
      <c r="AQ17" s="19">
        <v>0.85334598816542995</v>
      </c>
      <c r="AR17" s="19">
        <v>0.91159191370547599</v>
      </c>
      <c r="AS17" s="19"/>
      <c r="AT17" s="19">
        <v>0.82051996318350995</v>
      </c>
      <c r="AU17" s="19">
        <v>0.80994784598548897</v>
      </c>
      <c r="AV17" s="19">
        <v>0.90812184042994604</v>
      </c>
      <c r="AW17" s="19">
        <v>0.899854895767354</v>
      </c>
      <c r="AX17" s="19">
        <v>1</v>
      </c>
    </row>
    <row r="18" spans="2:50" x14ac:dyDescent="0.25">
      <c r="B18" s="27" t="s">
        <v>538</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1057</v>
      </c>
      <c r="D7" s="10">
        <v>503</v>
      </c>
      <c r="E7" s="10">
        <v>551</v>
      </c>
      <c r="F7" s="10"/>
      <c r="G7" s="10">
        <v>121</v>
      </c>
      <c r="H7" s="10">
        <v>176</v>
      </c>
      <c r="I7" s="10">
        <v>135</v>
      </c>
      <c r="J7" s="10">
        <v>175</v>
      </c>
      <c r="K7" s="10">
        <v>195</v>
      </c>
      <c r="L7" s="10">
        <v>255</v>
      </c>
      <c r="M7" s="10"/>
      <c r="N7" s="10">
        <v>300</v>
      </c>
      <c r="O7" s="10">
        <v>307</v>
      </c>
      <c r="P7" s="10">
        <v>200</v>
      </c>
      <c r="Q7" s="10">
        <v>249</v>
      </c>
      <c r="R7" s="10"/>
      <c r="S7" s="10">
        <v>143</v>
      </c>
      <c r="T7" s="10">
        <v>148</v>
      </c>
      <c r="U7" s="10">
        <v>83</v>
      </c>
      <c r="V7" s="10">
        <v>112</v>
      </c>
      <c r="W7" s="10">
        <v>89</v>
      </c>
      <c r="X7" s="10">
        <v>67</v>
      </c>
      <c r="Y7" s="10">
        <v>89</v>
      </c>
      <c r="Z7" s="10">
        <v>49</v>
      </c>
      <c r="AA7" s="10">
        <v>131</v>
      </c>
      <c r="AB7" s="10">
        <v>85</v>
      </c>
      <c r="AC7" s="10">
        <v>48</v>
      </c>
      <c r="AD7" s="10">
        <v>13</v>
      </c>
      <c r="AE7" s="10"/>
      <c r="AF7" s="10">
        <v>408</v>
      </c>
      <c r="AG7" s="10">
        <v>447</v>
      </c>
      <c r="AH7" s="10">
        <v>119</v>
      </c>
      <c r="AI7" s="10"/>
      <c r="AJ7" s="10" t="s">
        <v>78</v>
      </c>
      <c r="AK7" s="10" t="s">
        <v>78</v>
      </c>
      <c r="AL7" s="10" t="s">
        <v>78</v>
      </c>
      <c r="AM7" s="10" t="s">
        <v>78</v>
      </c>
      <c r="AN7" s="10" t="s">
        <v>78</v>
      </c>
      <c r="AO7" s="10"/>
      <c r="AP7" s="10">
        <v>257</v>
      </c>
      <c r="AQ7" s="10">
        <v>379</v>
      </c>
      <c r="AR7" s="10">
        <v>96</v>
      </c>
      <c r="AS7" s="10"/>
      <c r="AT7" s="10">
        <v>263</v>
      </c>
      <c r="AU7" s="10">
        <v>250</v>
      </c>
      <c r="AV7" s="10">
        <v>279</v>
      </c>
      <c r="AW7" s="10">
        <v>110</v>
      </c>
      <c r="AX7" s="10">
        <v>19</v>
      </c>
    </row>
    <row r="8" spans="2:50" ht="30" customHeight="1" x14ac:dyDescent="0.25">
      <c r="B8" s="11" t="s">
        <v>19</v>
      </c>
      <c r="C8" s="11">
        <v>1048</v>
      </c>
      <c r="D8" s="11">
        <v>513</v>
      </c>
      <c r="E8" s="11">
        <v>532</v>
      </c>
      <c r="F8" s="11"/>
      <c r="G8" s="11">
        <v>142</v>
      </c>
      <c r="H8" s="11">
        <v>170</v>
      </c>
      <c r="I8" s="11">
        <v>173</v>
      </c>
      <c r="J8" s="11">
        <v>180</v>
      </c>
      <c r="K8" s="11">
        <v>159</v>
      </c>
      <c r="L8" s="11">
        <v>224</v>
      </c>
      <c r="M8" s="11"/>
      <c r="N8" s="11">
        <v>281</v>
      </c>
      <c r="O8" s="11">
        <v>288</v>
      </c>
      <c r="P8" s="11">
        <v>216</v>
      </c>
      <c r="Q8" s="11">
        <v>262</v>
      </c>
      <c r="R8" s="11"/>
      <c r="S8" s="11">
        <v>147</v>
      </c>
      <c r="T8" s="11">
        <v>138</v>
      </c>
      <c r="U8" s="11">
        <v>83</v>
      </c>
      <c r="V8" s="11">
        <v>101</v>
      </c>
      <c r="W8" s="11">
        <v>83</v>
      </c>
      <c r="X8" s="11">
        <v>81</v>
      </c>
      <c r="Y8" s="11">
        <v>80</v>
      </c>
      <c r="Z8" s="11">
        <v>48</v>
      </c>
      <c r="AA8" s="11">
        <v>121</v>
      </c>
      <c r="AB8" s="11">
        <v>87</v>
      </c>
      <c r="AC8" s="11">
        <v>57</v>
      </c>
      <c r="AD8" s="11">
        <v>21</v>
      </c>
      <c r="AE8" s="11"/>
      <c r="AF8" s="11">
        <v>388</v>
      </c>
      <c r="AG8" s="11">
        <v>438</v>
      </c>
      <c r="AH8" s="11">
        <v>127</v>
      </c>
      <c r="AI8" s="11"/>
      <c r="AJ8" s="11" t="s">
        <v>78</v>
      </c>
      <c r="AK8" s="11" t="s">
        <v>78</v>
      </c>
      <c r="AL8" s="11" t="s">
        <v>78</v>
      </c>
      <c r="AM8" s="11" t="s">
        <v>78</v>
      </c>
      <c r="AN8" s="11" t="s">
        <v>78</v>
      </c>
      <c r="AO8" s="11"/>
      <c r="AP8" s="11">
        <v>243</v>
      </c>
      <c r="AQ8" s="11">
        <v>384</v>
      </c>
      <c r="AR8" s="11">
        <v>94</v>
      </c>
      <c r="AS8" s="11"/>
      <c r="AT8" s="11">
        <v>259</v>
      </c>
      <c r="AU8" s="11">
        <v>249</v>
      </c>
      <c r="AV8" s="11">
        <v>283</v>
      </c>
      <c r="AW8" s="11">
        <v>111</v>
      </c>
      <c r="AX8" s="11">
        <v>17</v>
      </c>
    </row>
    <row r="9" spans="2:50" x14ac:dyDescent="0.25">
      <c r="B9" s="15" t="s">
        <v>512</v>
      </c>
      <c r="C9" s="14">
        <v>0.21359337832856701</v>
      </c>
      <c r="D9" s="14">
        <v>0.21369674853627499</v>
      </c>
      <c r="E9" s="14">
        <v>0.213153293671861</v>
      </c>
      <c r="F9" s="14"/>
      <c r="G9" s="14">
        <v>0.30137658025886699</v>
      </c>
      <c r="H9" s="14">
        <v>0.26059038522176797</v>
      </c>
      <c r="I9" s="14">
        <v>0.174436856789981</v>
      </c>
      <c r="J9" s="14">
        <v>0.181300084950162</v>
      </c>
      <c r="K9" s="14">
        <v>0.21344043421508699</v>
      </c>
      <c r="L9" s="14">
        <v>0.17841023155180299</v>
      </c>
      <c r="M9" s="14"/>
      <c r="N9" s="14">
        <v>0.198557032403574</v>
      </c>
      <c r="O9" s="14">
        <v>0.237636227793734</v>
      </c>
      <c r="P9" s="14">
        <v>0.205759269610785</v>
      </c>
      <c r="Q9" s="14">
        <v>0.210951919701969</v>
      </c>
      <c r="R9" s="14"/>
      <c r="S9" s="14">
        <v>0.28571931331292599</v>
      </c>
      <c r="T9" s="14">
        <v>0.22665362451013299</v>
      </c>
      <c r="U9" s="14">
        <v>0.214315173873243</v>
      </c>
      <c r="V9" s="14">
        <v>0.18775083449629501</v>
      </c>
      <c r="W9" s="14">
        <v>0.18419915207708201</v>
      </c>
      <c r="X9" s="14">
        <v>0.115147697104885</v>
      </c>
      <c r="Y9" s="14">
        <v>0.190478263882459</v>
      </c>
      <c r="Z9" s="14">
        <v>0.22111793676177599</v>
      </c>
      <c r="AA9" s="14">
        <v>0.25882611056184701</v>
      </c>
      <c r="AB9" s="14">
        <v>0.196217857830734</v>
      </c>
      <c r="AC9" s="14">
        <v>0.208818157663438</v>
      </c>
      <c r="AD9" s="14">
        <v>0.13400450275466499</v>
      </c>
      <c r="AE9" s="14"/>
      <c r="AF9" s="14">
        <v>0.142173882389551</v>
      </c>
      <c r="AG9" s="14">
        <v>0.240798587230767</v>
      </c>
      <c r="AH9" s="14">
        <v>0.27541681095466702</v>
      </c>
      <c r="AI9" s="14"/>
      <c r="AJ9" s="14" t="s">
        <v>79</v>
      </c>
      <c r="AK9" s="14" t="s">
        <v>79</v>
      </c>
      <c r="AL9" s="14" t="s">
        <v>79</v>
      </c>
      <c r="AM9" s="14" t="s">
        <v>79</v>
      </c>
      <c r="AN9" s="14" t="s">
        <v>79</v>
      </c>
      <c r="AO9" s="14"/>
      <c r="AP9" s="14">
        <v>0.19819919270991301</v>
      </c>
      <c r="AQ9" s="14">
        <v>0.27689352573078402</v>
      </c>
      <c r="AR9" s="14">
        <v>0.224623689729956</v>
      </c>
      <c r="AS9" s="14"/>
      <c r="AT9" s="14">
        <v>0.17473372680159099</v>
      </c>
      <c r="AU9" s="14">
        <v>0.23150740021095001</v>
      </c>
      <c r="AV9" s="14">
        <v>0.2323388481276</v>
      </c>
      <c r="AW9" s="14">
        <v>0.26023634986733801</v>
      </c>
      <c r="AX9" s="14">
        <v>8.9503334972116599E-2</v>
      </c>
    </row>
    <row r="10" spans="2:50" x14ac:dyDescent="0.25">
      <c r="B10" s="15" t="s">
        <v>513</v>
      </c>
      <c r="C10" s="14">
        <v>0.30838146000188299</v>
      </c>
      <c r="D10" s="14">
        <v>0.30059235281075403</v>
      </c>
      <c r="E10" s="14">
        <v>0.31376675669269899</v>
      </c>
      <c r="F10" s="14"/>
      <c r="G10" s="14">
        <v>0.28992410096290799</v>
      </c>
      <c r="H10" s="14">
        <v>0.34018890980448202</v>
      </c>
      <c r="I10" s="14">
        <v>0.29932421101158002</v>
      </c>
      <c r="J10" s="14">
        <v>0.33128390758403797</v>
      </c>
      <c r="K10" s="14">
        <v>0.28154318772317299</v>
      </c>
      <c r="L10" s="14">
        <v>0.303521589391619</v>
      </c>
      <c r="M10" s="14"/>
      <c r="N10" s="14">
        <v>0.33507161383711098</v>
      </c>
      <c r="O10" s="14">
        <v>0.30963100118103998</v>
      </c>
      <c r="P10" s="14">
        <v>0.28486008774794203</v>
      </c>
      <c r="Q10" s="14">
        <v>0.29400175190848798</v>
      </c>
      <c r="R10" s="14"/>
      <c r="S10" s="14">
        <v>0.27834145204593103</v>
      </c>
      <c r="T10" s="14">
        <v>0.31412053214852897</v>
      </c>
      <c r="U10" s="14">
        <v>0.28873718778676699</v>
      </c>
      <c r="V10" s="14">
        <v>0.29978266771433199</v>
      </c>
      <c r="W10" s="14">
        <v>0.326818607441763</v>
      </c>
      <c r="X10" s="14">
        <v>0.36187247400809402</v>
      </c>
      <c r="Y10" s="14">
        <v>0.34581386373348699</v>
      </c>
      <c r="Z10" s="14">
        <v>0.30882551630294103</v>
      </c>
      <c r="AA10" s="14">
        <v>0.28347699727202003</v>
      </c>
      <c r="AB10" s="14">
        <v>0.32450340200140898</v>
      </c>
      <c r="AC10" s="14">
        <v>0.313857726651323</v>
      </c>
      <c r="AD10" s="14">
        <v>0.24206250180365799</v>
      </c>
      <c r="AE10" s="14"/>
      <c r="AF10" s="14">
        <v>0.26241901431103398</v>
      </c>
      <c r="AG10" s="14">
        <v>0.37626719385961199</v>
      </c>
      <c r="AH10" s="14">
        <v>0.22075211756864799</v>
      </c>
      <c r="AI10" s="14"/>
      <c r="AJ10" s="14" t="s">
        <v>79</v>
      </c>
      <c r="AK10" s="14" t="s">
        <v>79</v>
      </c>
      <c r="AL10" s="14" t="s">
        <v>79</v>
      </c>
      <c r="AM10" s="14" t="s">
        <v>79</v>
      </c>
      <c r="AN10" s="14" t="s">
        <v>79</v>
      </c>
      <c r="AO10" s="14"/>
      <c r="AP10" s="14">
        <v>0.31458382177677402</v>
      </c>
      <c r="AQ10" s="14">
        <v>0.36601303019631298</v>
      </c>
      <c r="AR10" s="14">
        <v>0.30138530894369597</v>
      </c>
      <c r="AS10" s="14"/>
      <c r="AT10" s="14">
        <v>0.31201971668546502</v>
      </c>
      <c r="AU10" s="14">
        <v>0.31126968173993302</v>
      </c>
      <c r="AV10" s="14">
        <v>0.33284910855438599</v>
      </c>
      <c r="AW10" s="14">
        <v>0.30234850192808899</v>
      </c>
      <c r="AX10" s="14">
        <v>0.428364315773339</v>
      </c>
    </row>
    <row r="11" spans="2:50" ht="30" x14ac:dyDescent="0.25">
      <c r="B11" s="15" t="s">
        <v>514</v>
      </c>
      <c r="C11" s="14">
        <v>0.23383612598673501</v>
      </c>
      <c r="D11" s="14">
        <v>0.228914403354221</v>
      </c>
      <c r="E11" s="14">
        <v>0.239776552675173</v>
      </c>
      <c r="F11" s="14"/>
      <c r="G11" s="14">
        <v>0.21644050998738901</v>
      </c>
      <c r="H11" s="14">
        <v>0.16966075390728599</v>
      </c>
      <c r="I11" s="14">
        <v>0.25265580665048298</v>
      </c>
      <c r="J11" s="14">
        <v>0.234727529871704</v>
      </c>
      <c r="K11" s="14">
        <v>0.228350621424144</v>
      </c>
      <c r="L11" s="14">
        <v>0.28236295614177598</v>
      </c>
      <c r="M11" s="14"/>
      <c r="N11" s="14">
        <v>0.249155103446802</v>
      </c>
      <c r="O11" s="14">
        <v>0.21595363300100501</v>
      </c>
      <c r="P11" s="14">
        <v>0.27178852278995702</v>
      </c>
      <c r="Q11" s="14">
        <v>0.20694062018715101</v>
      </c>
      <c r="R11" s="14"/>
      <c r="S11" s="14">
        <v>0.19990962943256901</v>
      </c>
      <c r="T11" s="14">
        <v>0.23378803891530001</v>
      </c>
      <c r="U11" s="14">
        <v>0.30057751034166602</v>
      </c>
      <c r="V11" s="14">
        <v>0.24976122347208499</v>
      </c>
      <c r="W11" s="14">
        <v>0.20382315774780799</v>
      </c>
      <c r="X11" s="14">
        <v>0.19052807089742399</v>
      </c>
      <c r="Y11" s="14">
        <v>0.27942990045448601</v>
      </c>
      <c r="Z11" s="14">
        <v>0.16907429616533201</v>
      </c>
      <c r="AA11" s="14">
        <v>0.22891943193993999</v>
      </c>
      <c r="AB11" s="14">
        <v>0.20623476652158701</v>
      </c>
      <c r="AC11" s="14">
        <v>0.35025015640797003</v>
      </c>
      <c r="AD11" s="14">
        <v>0.218835442475764</v>
      </c>
      <c r="AE11" s="14"/>
      <c r="AF11" s="14">
        <v>0.30255492288052999</v>
      </c>
      <c r="AG11" s="14">
        <v>0.19701084068948499</v>
      </c>
      <c r="AH11" s="14">
        <v>0.210022182864433</v>
      </c>
      <c r="AI11" s="14"/>
      <c r="AJ11" s="14" t="s">
        <v>79</v>
      </c>
      <c r="AK11" s="14" t="s">
        <v>79</v>
      </c>
      <c r="AL11" s="14" t="s">
        <v>79</v>
      </c>
      <c r="AM11" s="14" t="s">
        <v>79</v>
      </c>
      <c r="AN11" s="14" t="s">
        <v>79</v>
      </c>
      <c r="AO11" s="14"/>
      <c r="AP11" s="14">
        <v>0.24820585618719099</v>
      </c>
      <c r="AQ11" s="14">
        <v>0.22892303820123899</v>
      </c>
      <c r="AR11" s="14">
        <v>0.26790343519850601</v>
      </c>
      <c r="AS11" s="14"/>
      <c r="AT11" s="14">
        <v>0.25572095768581699</v>
      </c>
      <c r="AU11" s="14">
        <v>0.22525230080317599</v>
      </c>
      <c r="AV11" s="14">
        <v>0.188190272416565</v>
      </c>
      <c r="AW11" s="14">
        <v>0.243818351027251</v>
      </c>
      <c r="AX11" s="14">
        <v>0.28770386577024099</v>
      </c>
    </row>
    <row r="12" spans="2:50" x14ac:dyDescent="0.25">
      <c r="B12" s="15" t="s">
        <v>515</v>
      </c>
      <c r="C12" s="14">
        <v>6.0866732036726802E-2</v>
      </c>
      <c r="D12" s="14">
        <v>6.3613621800478096E-2</v>
      </c>
      <c r="E12" s="14">
        <v>5.8534354756656103E-2</v>
      </c>
      <c r="F12" s="14"/>
      <c r="G12" s="14">
        <v>1.9924595893292402E-2</v>
      </c>
      <c r="H12" s="14">
        <v>6.64714506895068E-2</v>
      </c>
      <c r="I12" s="14">
        <v>7.4797882337259702E-2</v>
      </c>
      <c r="J12" s="14">
        <v>5.5604715591493999E-2</v>
      </c>
      <c r="K12" s="14">
        <v>6.3369503811678704E-2</v>
      </c>
      <c r="L12" s="14">
        <v>7.4242469641352102E-2</v>
      </c>
      <c r="M12" s="14"/>
      <c r="N12" s="14">
        <v>5.3568155363595001E-2</v>
      </c>
      <c r="O12" s="14">
        <v>6.7044534707819098E-2</v>
      </c>
      <c r="P12" s="14">
        <v>4.1021695249032097E-2</v>
      </c>
      <c r="Q12" s="14">
        <v>7.8653351183629303E-2</v>
      </c>
      <c r="R12" s="14"/>
      <c r="S12" s="14">
        <v>6.1981920794882801E-2</v>
      </c>
      <c r="T12" s="14">
        <v>5.8843017837949298E-2</v>
      </c>
      <c r="U12" s="14">
        <v>3.9482374481647702E-2</v>
      </c>
      <c r="V12" s="14">
        <v>6.7443943586279406E-2</v>
      </c>
      <c r="W12" s="14">
        <v>9.7627501679273795E-2</v>
      </c>
      <c r="X12" s="14">
        <v>7.2725124943735897E-2</v>
      </c>
      <c r="Y12" s="14">
        <v>3.2483570785634901E-2</v>
      </c>
      <c r="Z12" s="14">
        <v>0.12710076918493601</v>
      </c>
      <c r="AA12" s="14">
        <v>4.2724731836037103E-2</v>
      </c>
      <c r="AB12" s="14">
        <v>7.1832898921527499E-2</v>
      </c>
      <c r="AC12" s="14">
        <v>1.5996882974745101E-2</v>
      </c>
      <c r="AD12" s="14">
        <v>6.4712550873720798E-2</v>
      </c>
      <c r="AE12" s="14"/>
      <c r="AF12" s="14">
        <v>8.6051133118425299E-2</v>
      </c>
      <c r="AG12" s="14">
        <v>5.0120973523293297E-2</v>
      </c>
      <c r="AH12" s="14">
        <v>4.11334819531343E-2</v>
      </c>
      <c r="AI12" s="14"/>
      <c r="AJ12" s="14" t="s">
        <v>79</v>
      </c>
      <c r="AK12" s="14" t="s">
        <v>79</v>
      </c>
      <c r="AL12" s="14" t="s">
        <v>79</v>
      </c>
      <c r="AM12" s="14" t="s">
        <v>79</v>
      </c>
      <c r="AN12" s="14" t="s">
        <v>79</v>
      </c>
      <c r="AO12" s="14"/>
      <c r="AP12" s="14">
        <v>7.2485244100872606E-2</v>
      </c>
      <c r="AQ12" s="14">
        <v>3.9907358642845198E-2</v>
      </c>
      <c r="AR12" s="14">
        <v>5.0866436647292602E-2</v>
      </c>
      <c r="AS12" s="14"/>
      <c r="AT12" s="14">
        <v>6.5735229152204602E-2</v>
      </c>
      <c r="AU12" s="14">
        <v>4.2882676687413197E-2</v>
      </c>
      <c r="AV12" s="14">
        <v>6.9139317932412403E-2</v>
      </c>
      <c r="AW12" s="14">
        <v>5.8828495920211797E-2</v>
      </c>
      <c r="AX12" s="14">
        <v>0</v>
      </c>
    </row>
    <row r="13" spans="2:50" x14ac:dyDescent="0.25">
      <c r="B13" s="15" t="s">
        <v>516</v>
      </c>
      <c r="C13" s="14">
        <v>3.8452304285875101E-2</v>
      </c>
      <c r="D13" s="14">
        <v>5.1784062741118797E-2</v>
      </c>
      <c r="E13" s="14">
        <v>2.5812376672807499E-2</v>
      </c>
      <c r="F13" s="14"/>
      <c r="G13" s="14">
        <v>2.63009767171106E-2</v>
      </c>
      <c r="H13" s="14">
        <v>2.1105078901656901E-2</v>
      </c>
      <c r="I13" s="14">
        <v>8.8869492296327304E-2</v>
      </c>
      <c r="J13" s="14">
        <v>2.3008550183247298E-2</v>
      </c>
      <c r="K13" s="14">
        <v>5.0036477730212699E-2</v>
      </c>
      <c r="L13" s="14">
        <v>2.4663468648995601E-2</v>
      </c>
      <c r="M13" s="14"/>
      <c r="N13" s="14">
        <v>2.5853210684551299E-2</v>
      </c>
      <c r="O13" s="14">
        <v>3.4588029282486797E-2</v>
      </c>
      <c r="P13" s="14">
        <v>3.6429611281491303E-2</v>
      </c>
      <c r="Q13" s="14">
        <v>5.81216388417252E-2</v>
      </c>
      <c r="R13" s="14"/>
      <c r="S13" s="14">
        <v>3.5236424747876201E-2</v>
      </c>
      <c r="T13" s="14">
        <v>2.8787158803881802E-2</v>
      </c>
      <c r="U13" s="14">
        <v>3.4727473268761501E-2</v>
      </c>
      <c r="V13" s="14">
        <v>4.7129046679716902E-2</v>
      </c>
      <c r="W13" s="14">
        <v>1.36811952362081E-2</v>
      </c>
      <c r="X13" s="14">
        <v>1.7947812518095199E-2</v>
      </c>
      <c r="Y13" s="14">
        <v>2.10701807805969E-2</v>
      </c>
      <c r="Z13" s="14">
        <v>5.9300104005793199E-2</v>
      </c>
      <c r="AA13" s="14">
        <v>4.9565365104038799E-2</v>
      </c>
      <c r="AB13" s="14">
        <v>6.2253478394023502E-2</v>
      </c>
      <c r="AC13" s="14">
        <v>4.5250413988946601E-2</v>
      </c>
      <c r="AD13" s="14">
        <v>0.109488599094198</v>
      </c>
      <c r="AE13" s="14"/>
      <c r="AF13" s="14">
        <v>6.3125545931933702E-2</v>
      </c>
      <c r="AG13" s="14">
        <v>1.7421112433990599E-2</v>
      </c>
      <c r="AH13" s="14">
        <v>4.1802268445142302E-2</v>
      </c>
      <c r="AI13" s="14"/>
      <c r="AJ13" s="14" t="s">
        <v>79</v>
      </c>
      <c r="AK13" s="14" t="s">
        <v>79</v>
      </c>
      <c r="AL13" s="14" t="s">
        <v>79</v>
      </c>
      <c r="AM13" s="14" t="s">
        <v>79</v>
      </c>
      <c r="AN13" s="14" t="s">
        <v>79</v>
      </c>
      <c r="AO13" s="14"/>
      <c r="AP13" s="14">
        <v>4.3498895787915201E-2</v>
      </c>
      <c r="AQ13" s="14">
        <v>1.3279243230455E-2</v>
      </c>
      <c r="AR13" s="14">
        <v>1.73384662801171E-2</v>
      </c>
      <c r="AS13" s="14"/>
      <c r="AT13" s="14">
        <v>3.9992773227100299E-2</v>
      </c>
      <c r="AU13" s="14">
        <v>2.2486437252722299E-2</v>
      </c>
      <c r="AV13" s="14">
        <v>4.21264521469778E-2</v>
      </c>
      <c r="AW13" s="14">
        <v>2.8938440205451599E-2</v>
      </c>
      <c r="AX13" s="14">
        <v>0</v>
      </c>
    </row>
    <row r="14" spans="2:50" x14ac:dyDescent="0.25">
      <c r="B14" s="15" t="s">
        <v>103</v>
      </c>
      <c r="C14" s="23">
        <v>0.144869999360213</v>
      </c>
      <c r="D14" s="23">
        <v>0.14139881075715399</v>
      </c>
      <c r="E14" s="23">
        <v>0.148956665530803</v>
      </c>
      <c r="F14" s="23"/>
      <c r="G14" s="23">
        <v>0.14603323618043201</v>
      </c>
      <c r="H14" s="23">
        <v>0.14198342147529999</v>
      </c>
      <c r="I14" s="23">
        <v>0.109915750914368</v>
      </c>
      <c r="J14" s="23">
        <v>0.17407521181935601</v>
      </c>
      <c r="K14" s="23">
        <v>0.163259775095704</v>
      </c>
      <c r="L14" s="23">
        <v>0.13679928462445301</v>
      </c>
      <c r="M14" s="23"/>
      <c r="N14" s="23">
        <v>0.13779488426436701</v>
      </c>
      <c r="O14" s="23">
        <v>0.135146574033916</v>
      </c>
      <c r="P14" s="23">
        <v>0.160140813320793</v>
      </c>
      <c r="Q14" s="23">
        <v>0.151330718177037</v>
      </c>
      <c r="R14" s="23"/>
      <c r="S14" s="23">
        <v>0.13881125966581401</v>
      </c>
      <c r="T14" s="23">
        <v>0.13780762778420699</v>
      </c>
      <c r="U14" s="23">
        <v>0.122160280247914</v>
      </c>
      <c r="V14" s="23">
        <v>0.148132284051292</v>
      </c>
      <c r="W14" s="23">
        <v>0.17385038581786399</v>
      </c>
      <c r="X14" s="23">
        <v>0.241778820527766</v>
      </c>
      <c r="Y14" s="23">
        <v>0.130724220363336</v>
      </c>
      <c r="Z14" s="23">
        <v>0.114581377579222</v>
      </c>
      <c r="AA14" s="23">
        <v>0.13648736328611699</v>
      </c>
      <c r="AB14" s="23">
        <v>0.13895759633072</v>
      </c>
      <c r="AC14" s="23">
        <v>6.5826662313577006E-2</v>
      </c>
      <c r="AD14" s="23">
        <v>0.23089640299799599</v>
      </c>
      <c r="AE14" s="23"/>
      <c r="AF14" s="23">
        <v>0.143675501368527</v>
      </c>
      <c r="AG14" s="23">
        <v>0.118381292262851</v>
      </c>
      <c r="AH14" s="23">
        <v>0.21087313821397599</v>
      </c>
      <c r="AI14" s="23"/>
      <c r="AJ14" s="23" t="s">
        <v>79</v>
      </c>
      <c r="AK14" s="23" t="s">
        <v>79</v>
      </c>
      <c r="AL14" s="23" t="s">
        <v>79</v>
      </c>
      <c r="AM14" s="23" t="s">
        <v>79</v>
      </c>
      <c r="AN14" s="23" t="s">
        <v>79</v>
      </c>
      <c r="AO14" s="23"/>
      <c r="AP14" s="23">
        <v>0.12302698943733401</v>
      </c>
      <c r="AQ14" s="23">
        <v>7.4983803998363102E-2</v>
      </c>
      <c r="AR14" s="23">
        <v>0.13788266320043299</v>
      </c>
      <c r="AS14" s="23"/>
      <c r="AT14" s="23">
        <v>0.15179759644782201</v>
      </c>
      <c r="AU14" s="23">
        <v>0.166601503305805</v>
      </c>
      <c r="AV14" s="23">
        <v>0.13535600082205801</v>
      </c>
      <c r="AW14" s="23">
        <v>0.10582986105165799</v>
      </c>
      <c r="AX14" s="23">
        <v>0.194428483484303</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1057</v>
      </c>
      <c r="D7" s="10">
        <v>503</v>
      </c>
      <c r="E7" s="10">
        <v>551</v>
      </c>
      <c r="F7" s="10"/>
      <c r="G7" s="10">
        <v>121</v>
      </c>
      <c r="H7" s="10">
        <v>176</v>
      </c>
      <c r="I7" s="10">
        <v>135</v>
      </c>
      <c r="J7" s="10">
        <v>175</v>
      </c>
      <c r="K7" s="10">
        <v>195</v>
      </c>
      <c r="L7" s="10">
        <v>255</v>
      </c>
      <c r="M7" s="10"/>
      <c r="N7" s="10">
        <v>300</v>
      </c>
      <c r="O7" s="10">
        <v>307</v>
      </c>
      <c r="P7" s="10">
        <v>200</v>
      </c>
      <c r="Q7" s="10">
        <v>249</v>
      </c>
      <c r="R7" s="10"/>
      <c r="S7" s="10">
        <v>143</v>
      </c>
      <c r="T7" s="10">
        <v>148</v>
      </c>
      <c r="U7" s="10">
        <v>83</v>
      </c>
      <c r="V7" s="10">
        <v>112</v>
      </c>
      <c r="W7" s="10">
        <v>89</v>
      </c>
      <c r="X7" s="10">
        <v>67</v>
      </c>
      <c r="Y7" s="10">
        <v>89</v>
      </c>
      <c r="Z7" s="10">
        <v>49</v>
      </c>
      <c r="AA7" s="10">
        <v>131</v>
      </c>
      <c r="AB7" s="10">
        <v>85</v>
      </c>
      <c r="AC7" s="10">
        <v>48</v>
      </c>
      <c r="AD7" s="10">
        <v>13</v>
      </c>
      <c r="AE7" s="10"/>
      <c r="AF7" s="10">
        <v>408</v>
      </c>
      <c r="AG7" s="10">
        <v>447</v>
      </c>
      <c r="AH7" s="10">
        <v>119</v>
      </c>
      <c r="AI7" s="10"/>
      <c r="AJ7" s="10" t="s">
        <v>78</v>
      </c>
      <c r="AK7" s="10" t="s">
        <v>78</v>
      </c>
      <c r="AL7" s="10" t="s">
        <v>78</v>
      </c>
      <c r="AM7" s="10" t="s">
        <v>78</v>
      </c>
      <c r="AN7" s="10" t="s">
        <v>78</v>
      </c>
      <c r="AO7" s="10"/>
      <c r="AP7" s="10">
        <v>257</v>
      </c>
      <c r="AQ7" s="10">
        <v>379</v>
      </c>
      <c r="AR7" s="10">
        <v>96</v>
      </c>
      <c r="AS7" s="10"/>
      <c r="AT7" s="10">
        <v>263</v>
      </c>
      <c r="AU7" s="10">
        <v>250</v>
      </c>
      <c r="AV7" s="10">
        <v>279</v>
      </c>
      <c r="AW7" s="10">
        <v>110</v>
      </c>
      <c r="AX7" s="10">
        <v>19</v>
      </c>
    </row>
    <row r="8" spans="2:50" ht="30" customHeight="1" x14ac:dyDescent="0.25">
      <c r="B8" s="11" t="s">
        <v>19</v>
      </c>
      <c r="C8" s="11">
        <v>1048</v>
      </c>
      <c r="D8" s="11">
        <v>513</v>
      </c>
      <c r="E8" s="11">
        <v>532</v>
      </c>
      <c r="F8" s="11"/>
      <c r="G8" s="11">
        <v>142</v>
      </c>
      <c r="H8" s="11">
        <v>170</v>
      </c>
      <c r="I8" s="11">
        <v>173</v>
      </c>
      <c r="J8" s="11">
        <v>180</v>
      </c>
      <c r="K8" s="11">
        <v>159</v>
      </c>
      <c r="L8" s="11">
        <v>224</v>
      </c>
      <c r="M8" s="11"/>
      <c r="N8" s="11">
        <v>281</v>
      </c>
      <c r="O8" s="11">
        <v>288</v>
      </c>
      <c r="P8" s="11">
        <v>216</v>
      </c>
      <c r="Q8" s="11">
        <v>262</v>
      </c>
      <c r="R8" s="11"/>
      <c r="S8" s="11">
        <v>147</v>
      </c>
      <c r="T8" s="11">
        <v>138</v>
      </c>
      <c r="U8" s="11">
        <v>83</v>
      </c>
      <c r="V8" s="11">
        <v>101</v>
      </c>
      <c r="W8" s="11">
        <v>83</v>
      </c>
      <c r="X8" s="11">
        <v>81</v>
      </c>
      <c r="Y8" s="11">
        <v>80</v>
      </c>
      <c r="Z8" s="11">
        <v>48</v>
      </c>
      <c r="AA8" s="11">
        <v>121</v>
      </c>
      <c r="AB8" s="11">
        <v>87</v>
      </c>
      <c r="AC8" s="11">
        <v>57</v>
      </c>
      <c r="AD8" s="11">
        <v>21</v>
      </c>
      <c r="AE8" s="11"/>
      <c r="AF8" s="11">
        <v>388</v>
      </c>
      <c r="AG8" s="11">
        <v>438</v>
      </c>
      <c r="AH8" s="11">
        <v>127</v>
      </c>
      <c r="AI8" s="11"/>
      <c r="AJ8" s="11" t="s">
        <v>78</v>
      </c>
      <c r="AK8" s="11" t="s">
        <v>78</v>
      </c>
      <c r="AL8" s="11" t="s">
        <v>78</v>
      </c>
      <c r="AM8" s="11" t="s">
        <v>78</v>
      </c>
      <c r="AN8" s="11" t="s">
        <v>78</v>
      </c>
      <c r="AO8" s="11"/>
      <c r="AP8" s="11">
        <v>243</v>
      </c>
      <c r="AQ8" s="11">
        <v>384</v>
      </c>
      <c r="AR8" s="11">
        <v>94</v>
      </c>
      <c r="AS8" s="11"/>
      <c r="AT8" s="11">
        <v>259</v>
      </c>
      <c r="AU8" s="11">
        <v>249</v>
      </c>
      <c r="AV8" s="11">
        <v>283</v>
      </c>
      <c r="AW8" s="11">
        <v>111</v>
      </c>
      <c r="AX8" s="11">
        <v>17</v>
      </c>
    </row>
    <row r="9" spans="2:50" x14ac:dyDescent="0.25">
      <c r="B9" s="15" t="s">
        <v>512</v>
      </c>
      <c r="C9" s="14">
        <v>0.11056078942903701</v>
      </c>
      <c r="D9" s="14">
        <v>0.12066422760885701</v>
      </c>
      <c r="E9" s="14">
        <v>9.9962146409681499E-2</v>
      </c>
      <c r="F9" s="14"/>
      <c r="G9" s="14">
        <v>0.10995186585873901</v>
      </c>
      <c r="H9" s="14">
        <v>0.155520431000265</v>
      </c>
      <c r="I9" s="14">
        <v>0.10043318286516401</v>
      </c>
      <c r="J9" s="14">
        <v>0.106522514688927</v>
      </c>
      <c r="K9" s="14">
        <v>8.0226010151657604E-2</v>
      </c>
      <c r="L9" s="14">
        <v>0.109297613844011</v>
      </c>
      <c r="M9" s="14"/>
      <c r="N9" s="14">
        <v>0.120855091709792</v>
      </c>
      <c r="O9" s="14">
        <v>0.11233421955396899</v>
      </c>
      <c r="P9" s="14">
        <v>0.12316837311739399</v>
      </c>
      <c r="Q9" s="14">
        <v>8.7729359659911396E-2</v>
      </c>
      <c r="R9" s="14"/>
      <c r="S9" s="14">
        <v>0.13239972064362299</v>
      </c>
      <c r="T9" s="14">
        <v>7.96552075588461E-2</v>
      </c>
      <c r="U9" s="14">
        <v>0.12698945700362599</v>
      </c>
      <c r="V9" s="14">
        <v>8.4890453619137704E-2</v>
      </c>
      <c r="W9" s="14">
        <v>0.13338753994379299</v>
      </c>
      <c r="X9" s="14">
        <v>0.11276093377073799</v>
      </c>
      <c r="Y9" s="14">
        <v>0.120930542545426</v>
      </c>
      <c r="Z9" s="14">
        <v>8.7209740460302401E-2</v>
      </c>
      <c r="AA9" s="14">
        <v>0.15256097328201401</v>
      </c>
      <c r="AB9" s="14">
        <v>0.10310136424569399</v>
      </c>
      <c r="AC9" s="14">
        <v>6.0012328353040399E-2</v>
      </c>
      <c r="AD9" s="14">
        <v>6.21029733554809E-2</v>
      </c>
      <c r="AE9" s="14"/>
      <c r="AF9" s="14">
        <v>0.11396704327665599</v>
      </c>
      <c r="AG9" s="14">
        <v>0.114443202599053</v>
      </c>
      <c r="AH9" s="14">
        <v>0.1309033084441</v>
      </c>
      <c r="AI9" s="14"/>
      <c r="AJ9" s="14" t="s">
        <v>79</v>
      </c>
      <c r="AK9" s="14" t="s">
        <v>79</v>
      </c>
      <c r="AL9" s="14" t="s">
        <v>79</v>
      </c>
      <c r="AM9" s="14" t="s">
        <v>79</v>
      </c>
      <c r="AN9" s="14" t="s">
        <v>79</v>
      </c>
      <c r="AO9" s="14"/>
      <c r="AP9" s="14">
        <v>0.12032053216706701</v>
      </c>
      <c r="AQ9" s="14">
        <v>0.14485202961586099</v>
      </c>
      <c r="AR9" s="14">
        <v>7.0652155796367105E-2</v>
      </c>
      <c r="AS9" s="14"/>
      <c r="AT9" s="14">
        <v>7.2984693402812703E-2</v>
      </c>
      <c r="AU9" s="14">
        <v>8.0798226890113997E-2</v>
      </c>
      <c r="AV9" s="14">
        <v>0.12836446173892499</v>
      </c>
      <c r="AW9" s="14">
        <v>0.189514542166237</v>
      </c>
      <c r="AX9" s="14">
        <v>0.198532999664983</v>
      </c>
    </row>
    <row r="10" spans="2:50" x14ac:dyDescent="0.25">
      <c r="B10" s="15" t="s">
        <v>513</v>
      </c>
      <c r="C10" s="14">
        <v>0.27780453192884003</v>
      </c>
      <c r="D10" s="14">
        <v>0.30208399578815098</v>
      </c>
      <c r="E10" s="14">
        <v>0.254227842847635</v>
      </c>
      <c r="F10" s="14"/>
      <c r="G10" s="14">
        <v>0.32093123781459798</v>
      </c>
      <c r="H10" s="14">
        <v>0.296830166508249</v>
      </c>
      <c r="I10" s="14">
        <v>0.299843766952957</v>
      </c>
      <c r="J10" s="14">
        <v>0.30643670477083002</v>
      </c>
      <c r="K10" s="14">
        <v>0.26780815479597803</v>
      </c>
      <c r="L10" s="14">
        <v>0.203158237712214</v>
      </c>
      <c r="M10" s="14"/>
      <c r="N10" s="14">
        <v>0.27141766935359302</v>
      </c>
      <c r="O10" s="14">
        <v>0.29208208053540102</v>
      </c>
      <c r="P10" s="14">
        <v>0.27923021612396598</v>
      </c>
      <c r="Q10" s="14">
        <v>0.26930286282158999</v>
      </c>
      <c r="R10" s="14"/>
      <c r="S10" s="14">
        <v>0.31463556401625398</v>
      </c>
      <c r="T10" s="14">
        <v>0.25800173814399802</v>
      </c>
      <c r="U10" s="14">
        <v>0.267079775263457</v>
      </c>
      <c r="V10" s="14">
        <v>0.29437216957712697</v>
      </c>
      <c r="W10" s="14">
        <v>0.182479488317115</v>
      </c>
      <c r="X10" s="14">
        <v>0.31956638247549002</v>
      </c>
      <c r="Y10" s="14">
        <v>0.29608073841087601</v>
      </c>
      <c r="Z10" s="14">
        <v>0.28393312742881599</v>
      </c>
      <c r="AA10" s="14">
        <v>0.290475058399702</v>
      </c>
      <c r="AB10" s="14">
        <v>0.31827819044237399</v>
      </c>
      <c r="AC10" s="14">
        <v>0.210227032992647</v>
      </c>
      <c r="AD10" s="14">
        <v>0.190787031532409</v>
      </c>
      <c r="AE10" s="14"/>
      <c r="AF10" s="14">
        <v>0.22973090174105401</v>
      </c>
      <c r="AG10" s="14">
        <v>0.32212543705124003</v>
      </c>
      <c r="AH10" s="14">
        <v>0.24657176534740499</v>
      </c>
      <c r="AI10" s="14"/>
      <c r="AJ10" s="14" t="s">
        <v>79</v>
      </c>
      <c r="AK10" s="14" t="s">
        <v>79</v>
      </c>
      <c r="AL10" s="14" t="s">
        <v>79</v>
      </c>
      <c r="AM10" s="14" t="s">
        <v>79</v>
      </c>
      <c r="AN10" s="14" t="s">
        <v>79</v>
      </c>
      <c r="AO10" s="14"/>
      <c r="AP10" s="14">
        <v>0.246764900094018</v>
      </c>
      <c r="AQ10" s="14">
        <v>0.36643601213798999</v>
      </c>
      <c r="AR10" s="14">
        <v>0.26858463286629303</v>
      </c>
      <c r="AS10" s="14"/>
      <c r="AT10" s="14">
        <v>0.30801333981226398</v>
      </c>
      <c r="AU10" s="14">
        <v>0.25240794699457197</v>
      </c>
      <c r="AV10" s="14">
        <v>0.30904112111120202</v>
      </c>
      <c r="AW10" s="14">
        <v>0.268786744906298</v>
      </c>
      <c r="AX10" s="14">
        <v>0.23969621514432601</v>
      </c>
    </row>
    <row r="11" spans="2:50" ht="30" x14ac:dyDescent="0.25">
      <c r="B11" s="15" t="s">
        <v>514</v>
      </c>
      <c r="C11" s="14">
        <v>0.30717661547345598</v>
      </c>
      <c r="D11" s="14">
        <v>0.291920486241532</v>
      </c>
      <c r="E11" s="14">
        <v>0.32137037947062702</v>
      </c>
      <c r="F11" s="14"/>
      <c r="G11" s="14">
        <v>0.29444024770717703</v>
      </c>
      <c r="H11" s="14">
        <v>0.281905557066637</v>
      </c>
      <c r="I11" s="14">
        <v>0.328804301031065</v>
      </c>
      <c r="J11" s="14">
        <v>0.27020486131530003</v>
      </c>
      <c r="K11" s="14">
        <v>0.28633843253125502</v>
      </c>
      <c r="L11" s="14">
        <v>0.362239152714249</v>
      </c>
      <c r="M11" s="14"/>
      <c r="N11" s="14">
        <v>0.30847613796171902</v>
      </c>
      <c r="O11" s="14">
        <v>0.29416013664315799</v>
      </c>
      <c r="P11" s="14">
        <v>0.30451180666830202</v>
      </c>
      <c r="Q11" s="14">
        <v>0.31851917977814598</v>
      </c>
      <c r="R11" s="14"/>
      <c r="S11" s="14">
        <v>0.29391982247200299</v>
      </c>
      <c r="T11" s="14">
        <v>0.359103341706421</v>
      </c>
      <c r="U11" s="14">
        <v>0.367875259907118</v>
      </c>
      <c r="V11" s="14">
        <v>0.30895875145796697</v>
      </c>
      <c r="W11" s="14">
        <v>0.31293322215554198</v>
      </c>
      <c r="X11" s="14">
        <v>0.256037280081094</v>
      </c>
      <c r="Y11" s="14">
        <v>0.35474212776165798</v>
      </c>
      <c r="Z11" s="14">
        <v>0.277881490118005</v>
      </c>
      <c r="AA11" s="14">
        <v>0.25015336948031203</v>
      </c>
      <c r="AB11" s="14">
        <v>0.26350985509199099</v>
      </c>
      <c r="AC11" s="14">
        <v>0.38452677146330699</v>
      </c>
      <c r="AD11" s="14">
        <v>0.17388583314560399</v>
      </c>
      <c r="AE11" s="14"/>
      <c r="AF11" s="14">
        <v>0.31185530630557801</v>
      </c>
      <c r="AG11" s="14">
        <v>0.31660732041199002</v>
      </c>
      <c r="AH11" s="14">
        <v>0.28030479776649397</v>
      </c>
      <c r="AI11" s="14"/>
      <c r="AJ11" s="14" t="s">
        <v>79</v>
      </c>
      <c r="AK11" s="14" t="s">
        <v>79</v>
      </c>
      <c r="AL11" s="14" t="s">
        <v>79</v>
      </c>
      <c r="AM11" s="14" t="s">
        <v>79</v>
      </c>
      <c r="AN11" s="14" t="s">
        <v>79</v>
      </c>
      <c r="AO11" s="14"/>
      <c r="AP11" s="14">
        <v>0.33861267217396201</v>
      </c>
      <c r="AQ11" s="14">
        <v>0.314477285783126</v>
      </c>
      <c r="AR11" s="14">
        <v>0.35480746953790998</v>
      </c>
      <c r="AS11" s="14"/>
      <c r="AT11" s="14">
        <v>0.28888736919597902</v>
      </c>
      <c r="AU11" s="14">
        <v>0.327216787112031</v>
      </c>
      <c r="AV11" s="14">
        <v>0.31507021621480602</v>
      </c>
      <c r="AW11" s="14">
        <v>0.25433237817267301</v>
      </c>
      <c r="AX11" s="14">
        <v>0.156917444436345</v>
      </c>
    </row>
    <row r="12" spans="2:50" x14ac:dyDescent="0.25">
      <c r="B12" s="15" t="s">
        <v>515</v>
      </c>
      <c r="C12" s="14">
        <v>9.4933290470212095E-2</v>
      </c>
      <c r="D12" s="14">
        <v>0.107441361317589</v>
      </c>
      <c r="E12" s="14">
        <v>8.3376646439450697E-2</v>
      </c>
      <c r="F12" s="14"/>
      <c r="G12" s="14">
        <v>8.1763661024087206E-2</v>
      </c>
      <c r="H12" s="14">
        <v>8.4142806666564998E-2</v>
      </c>
      <c r="I12" s="14">
        <v>7.5695361532807801E-2</v>
      </c>
      <c r="J12" s="14">
        <v>8.4939064105125597E-2</v>
      </c>
      <c r="K12" s="14">
        <v>0.109357152724208</v>
      </c>
      <c r="L12" s="14">
        <v>0.12409267279253799</v>
      </c>
      <c r="M12" s="14"/>
      <c r="N12" s="14">
        <v>0.105271409159572</v>
      </c>
      <c r="O12" s="14">
        <v>0.104754777767628</v>
      </c>
      <c r="P12" s="14">
        <v>6.1042515910608497E-2</v>
      </c>
      <c r="Q12" s="14">
        <v>0.10155933750997601</v>
      </c>
      <c r="R12" s="14"/>
      <c r="S12" s="14">
        <v>5.6713000171425901E-2</v>
      </c>
      <c r="T12" s="14">
        <v>0.12832623399332699</v>
      </c>
      <c r="U12" s="14">
        <v>0.10453215960638</v>
      </c>
      <c r="V12" s="14">
        <v>0.13445534423487299</v>
      </c>
      <c r="W12" s="14">
        <v>0.15055178597305299</v>
      </c>
      <c r="X12" s="14">
        <v>5.1413011902518999E-2</v>
      </c>
      <c r="Y12" s="14">
        <v>4.6857884368037603E-2</v>
      </c>
      <c r="Z12" s="14">
        <v>8.4987746589052393E-2</v>
      </c>
      <c r="AA12" s="14">
        <v>5.3059707126526801E-2</v>
      </c>
      <c r="AB12" s="14">
        <v>7.3029497540164301E-2</v>
      </c>
      <c r="AC12" s="14">
        <v>0.114488066009339</v>
      </c>
      <c r="AD12" s="14">
        <v>0.34232775896851098</v>
      </c>
      <c r="AE12" s="14"/>
      <c r="AF12" s="14">
        <v>0.12797746498336299</v>
      </c>
      <c r="AG12" s="14">
        <v>7.0007834156233906E-2</v>
      </c>
      <c r="AH12" s="14">
        <v>6.8907561548616894E-2</v>
      </c>
      <c r="AI12" s="14"/>
      <c r="AJ12" s="14" t="s">
        <v>79</v>
      </c>
      <c r="AK12" s="14" t="s">
        <v>79</v>
      </c>
      <c r="AL12" s="14" t="s">
        <v>79</v>
      </c>
      <c r="AM12" s="14" t="s">
        <v>79</v>
      </c>
      <c r="AN12" s="14" t="s">
        <v>79</v>
      </c>
      <c r="AO12" s="14"/>
      <c r="AP12" s="14">
        <v>0.133048652628729</v>
      </c>
      <c r="AQ12" s="14">
        <v>5.4165554677525603E-2</v>
      </c>
      <c r="AR12" s="14">
        <v>9.8907424654953099E-2</v>
      </c>
      <c r="AS12" s="14"/>
      <c r="AT12" s="14">
        <v>0.115127462640158</v>
      </c>
      <c r="AU12" s="14">
        <v>9.71412200346774E-2</v>
      </c>
      <c r="AV12" s="14">
        <v>6.5476944630954506E-2</v>
      </c>
      <c r="AW12" s="14">
        <v>0.124814018795069</v>
      </c>
      <c r="AX12" s="14">
        <v>0.150257345925428</v>
      </c>
    </row>
    <row r="13" spans="2:50" x14ac:dyDescent="0.25">
      <c r="B13" s="15" t="s">
        <v>516</v>
      </c>
      <c r="C13" s="14">
        <v>3.1997363306783003E-2</v>
      </c>
      <c r="D13" s="14">
        <v>2.9118225154409798E-2</v>
      </c>
      <c r="E13" s="14">
        <v>3.49341173694553E-2</v>
      </c>
      <c r="F13" s="14"/>
      <c r="G13" s="14">
        <v>4.8663504094932197E-2</v>
      </c>
      <c r="H13" s="14">
        <v>2.8052428122733401E-2</v>
      </c>
      <c r="I13" s="14">
        <v>3.9074569312620502E-2</v>
      </c>
      <c r="J13" s="14">
        <v>2.59733974355142E-2</v>
      </c>
      <c r="K13" s="14">
        <v>3.9171425797341897E-2</v>
      </c>
      <c r="L13" s="14">
        <v>1.8730658072760201E-2</v>
      </c>
      <c r="M13" s="14"/>
      <c r="N13" s="14">
        <v>3.39136569991648E-2</v>
      </c>
      <c r="O13" s="14">
        <v>2.56455336471904E-2</v>
      </c>
      <c r="P13" s="14">
        <v>2.5034995294181E-2</v>
      </c>
      <c r="Q13" s="14">
        <v>4.2853535446993399E-2</v>
      </c>
      <c r="R13" s="14"/>
      <c r="S13" s="14">
        <v>3.54768311798647E-2</v>
      </c>
      <c r="T13" s="14">
        <v>2.69755885419918E-2</v>
      </c>
      <c r="U13" s="14">
        <v>0</v>
      </c>
      <c r="V13" s="14">
        <v>1.50748068260706E-2</v>
      </c>
      <c r="W13" s="14">
        <v>3.1811540321491E-2</v>
      </c>
      <c r="X13" s="14">
        <v>0</v>
      </c>
      <c r="Y13" s="14">
        <v>4.0971999301012599E-2</v>
      </c>
      <c r="Z13" s="14">
        <v>8.8052678375230495E-2</v>
      </c>
      <c r="AA13" s="14">
        <v>4.4152858545557297E-2</v>
      </c>
      <c r="AB13" s="14">
        <v>5.68885300322153E-2</v>
      </c>
      <c r="AC13" s="14">
        <v>4.5250413988946601E-2</v>
      </c>
      <c r="AD13" s="14">
        <v>0</v>
      </c>
      <c r="AE13" s="14"/>
      <c r="AF13" s="14">
        <v>4.4609859446649698E-2</v>
      </c>
      <c r="AG13" s="14">
        <v>1.4100049331628599E-2</v>
      </c>
      <c r="AH13" s="14">
        <v>4.8967663952552698E-2</v>
      </c>
      <c r="AI13" s="14"/>
      <c r="AJ13" s="14" t="s">
        <v>79</v>
      </c>
      <c r="AK13" s="14" t="s">
        <v>79</v>
      </c>
      <c r="AL13" s="14" t="s">
        <v>79</v>
      </c>
      <c r="AM13" s="14" t="s">
        <v>79</v>
      </c>
      <c r="AN13" s="14" t="s">
        <v>79</v>
      </c>
      <c r="AO13" s="14"/>
      <c r="AP13" s="14">
        <v>2.92792764947187E-2</v>
      </c>
      <c r="AQ13" s="14">
        <v>4.1330785532607802E-3</v>
      </c>
      <c r="AR13" s="14">
        <v>3.63142695016241E-2</v>
      </c>
      <c r="AS13" s="14"/>
      <c r="AT13" s="14">
        <v>2.9624811729768299E-2</v>
      </c>
      <c r="AU13" s="14">
        <v>1.7004318070255701E-2</v>
      </c>
      <c r="AV13" s="14">
        <v>3.8211699716684602E-2</v>
      </c>
      <c r="AW13" s="14">
        <v>4.2218181156351502E-2</v>
      </c>
      <c r="AX13" s="14">
        <v>0</v>
      </c>
    </row>
    <row r="14" spans="2:50" x14ac:dyDescent="0.25">
      <c r="B14" s="15" t="s">
        <v>103</v>
      </c>
      <c r="C14" s="23">
        <v>0.177527409391672</v>
      </c>
      <c r="D14" s="23">
        <v>0.14877170388946201</v>
      </c>
      <c r="E14" s="23">
        <v>0.20612886746315101</v>
      </c>
      <c r="F14" s="23"/>
      <c r="G14" s="23">
        <v>0.14424948350046601</v>
      </c>
      <c r="H14" s="23">
        <v>0.15354861063555</v>
      </c>
      <c r="I14" s="23">
        <v>0.15614881830538499</v>
      </c>
      <c r="J14" s="23">
        <v>0.20592345768430301</v>
      </c>
      <c r="K14" s="23">
        <v>0.21709882399955899</v>
      </c>
      <c r="L14" s="23">
        <v>0.18248166486422701</v>
      </c>
      <c r="M14" s="23"/>
      <c r="N14" s="23">
        <v>0.160066034816158</v>
      </c>
      <c r="O14" s="23">
        <v>0.17102325185265399</v>
      </c>
      <c r="P14" s="23">
        <v>0.207012092885548</v>
      </c>
      <c r="Q14" s="23">
        <v>0.180035724783384</v>
      </c>
      <c r="R14" s="23"/>
      <c r="S14" s="23">
        <v>0.166855061516829</v>
      </c>
      <c r="T14" s="23">
        <v>0.14793789005541599</v>
      </c>
      <c r="U14" s="23">
        <v>0.133523348219418</v>
      </c>
      <c r="V14" s="23">
        <v>0.162248474284825</v>
      </c>
      <c r="W14" s="23">
        <v>0.18883642328900599</v>
      </c>
      <c r="X14" s="23">
        <v>0.26022239177015899</v>
      </c>
      <c r="Y14" s="23">
        <v>0.14041670761298999</v>
      </c>
      <c r="Z14" s="23">
        <v>0.17793521702859399</v>
      </c>
      <c r="AA14" s="23">
        <v>0.20959803316588899</v>
      </c>
      <c r="AB14" s="23">
        <v>0.18519256264756101</v>
      </c>
      <c r="AC14" s="23">
        <v>0.18549538719272099</v>
      </c>
      <c r="AD14" s="23">
        <v>0.23089640299799599</v>
      </c>
      <c r="AE14" s="23"/>
      <c r="AF14" s="23">
        <v>0.1718594242467</v>
      </c>
      <c r="AG14" s="23">
        <v>0.16271615644985499</v>
      </c>
      <c r="AH14" s="23">
        <v>0.22434490294083201</v>
      </c>
      <c r="AI14" s="23"/>
      <c r="AJ14" s="23" t="s">
        <v>79</v>
      </c>
      <c r="AK14" s="23" t="s">
        <v>79</v>
      </c>
      <c r="AL14" s="23" t="s">
        <v>79</v>
      </c>
      <c r="AM14" s="23" t="s">
        <v>79</v>
      </c>
      <c r="AN14" s="23" t="s">
        <v>79</v>
      </c>
      <c r="AO14" s="23"/>
      <c r="AP14" s="23">
        <v>0.131973966441506</v>
      </c>
      <c r="AQ14" s="23">
        <v>0.115936039232237</v>
      </c>
      <c r="AR14" s="23">
        <v>0.17073404764285199</v>
      </c>
      <c r="AS14" s="23"/>
      <c r="AT14" s="23">
        <v>0.18536232321901799</v>
      </c>
      <c r="AU14" s="23">
        <v>0.22543150089835001</v>
      </c>
      <c r="AV14" s="23">
        <v>0.143835556587427</v>
      </c>
      <c r="AW14" s="23">
        <v>0.120334134803371</v>
      </c>
      <c r="AX14" s="23">
        <v>0.25459599482891698</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AX19"/>
  <sheetViews>
    <sheetView showGridLines="0" topLeftCell="A6"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1057</v>
      </c>
      <c r="D7" s="10">
        <v>503</v>
      </c>
      <c r="E7" s="10">
        <v>551</v>
      </c>
      <c r="F7" s="10"/>
      <c r="G7" s="10">
        <v>121</v>
      </c>
      <c r="H7" s="10">
        <v>176</v>
      </c>
      <c r="I7" s="10">
        <v>135</v>
      </c>
      <c r="J7" s="10">
        <v>175</v>
      </c>
      <c r="K7" s="10">
        <v>195</v>
      </c>
      <c r="L7" s="10">
        <v>255</v>
      </c>
      <c r="M7" s="10"/>
      <c r="N7" s="10">
        <v>300</v>
      </c>
      <c r="O7" s="10">
        <v>307</v>
      </c>
      <c r="P7" s="10">
        <v>200</v>
      </c>
      <c r="Q7" s="10">
        <v>249</v>
      </c>
      <c r="R7" s="10"/>
      <c r="S7" s="10">
        <v>143</v>
      </c>
      <c r="T7" s="10">
        <v>148</v>
      </c>
      <c r="U7" s="10">
        <v>83</v>
      </c>
      <c r="V7" s="10">
        <v>112</v>
      </c>
      <c r="W7" s="10">
        <v>89</v>
      </c>
      <c r="X7" s="10">
        <v>67</v>
      </c>
      <c r="Y7" s="10">
        <v>89</v>
      </c>
      <c r="Z7" s="10">
        <v>49</v>
      </c>
      <c r="AA7" s="10">
        <v>131</v>
      </c>
      <c r="AB7" s="10">
        <v>85</v>
      </c>
      <c r="AC7" s="10">
        <v>48</v>
      </c>
      <c r="AD7" s="10">
        <v>13</v>
      </c>
      <c r="AE7" s="10"/>
      <c r="AF7" s="10">
        <v>408</v>
      </c>
      <c r="AG7" s="10">
        <v>447</v>
      </c>
      <c r="AH7" s="10">
        <v>119</v>
      </c>
      <c r="AI7" s="10"/>
      <c r="AJ7" s="10" t="s">
        <v>78</v>
      </c>
      <c r="AK7" s="10" t="s">
        <v>78</v>
      </c>
      <c r="AL7" s="10" t="s">
        <v>78</v>
      </c>
      <c r="AM7" s="10" t="s">
        <v>78</v>
      </c>
      <c r="AN7" s="10" t="s">
        <v>78</v>
      </c>
      <c r="AO7" s="10"/>
      <c r="AP7" s="10">
        <v>257</v>
      </c>
      <c r="AQ7" s="10">
        <v>379</v>
      </c>
      <c r="AR7" s="10">
        <v>96</v>
      </c>
      <c r="AS7" s="10"/>
      <c r="AT7" s="10">
        <v>263</v>
      </c>
      <c r="AU7" s="10">
        <v>250</v>
      </c>
      <c r="AV7" s="10">
        <v>279</v>
      </c>
      <c r="AW7" s="10">
        <v>110</v>
      </c>
      <c r="AX7" s="10">
        <v>19</v>
      </c>
    </row>
    <row r="8" spans="2:50" ht="30" customHeight="1" x14ac:dyDescent="0.25">
      <c r="B8" s="11" t="s">
        <v>19</v>
      </c>
      <c r="C8" s="11">
        <v>1048</v>
      </c>
      <c r="D8" s="11">
        <v>513</v>
      </c>
      <c r="E8" s="11">
        <v>532</v>
      </c>
      <c r="F8" s="11"/>
      <c r="G8" s="11">
        <v>142</v>
      </c>
      <c r="H8" s="11">
        <v>170</v>
      </c>
      <c r="I8" s="11">
        <v>173</v>
      </c>
      <c r="J8" s="11">
        <v>180</v>
      </c>
      <c r="K8" s="11">
        <v>159</v>
      </c>
      <c r="L8" s="11">
        <v>224</v>
      </c>
      <c r="M8" s="11"/>
      <c r="N8" s="11">
        <v>281</v>
      </c>
      <c r="O8" s="11">
        <v>288</v>
      </c>
      <c r="P8" s="11">
        <v>216</v>
      </c>
      <c r="Q8" s="11">
        <v>262</v>
      </c>
      <c r="R8" s="11"/>
      <c r="S8" s="11">
        <v>147</v>
      </c>
      <c r="T8" s="11">
        <v>138</v>
      </c>
      <c r="U8" s="11">
        <v>83</v>
      </c>
      <c r="V8" s="11">
        <v>101</v>
      </c>
      <c r="W8" s="11">
        <v>83</v>
      </c>
      <c r="X8" s="11">
        <v>81</v>
      </c>
      <c r="Y8" s="11">
        <v>80</v>
      </c>
      <c r="Z8" s="11">
        <v>48</v>
      </c>
      <c r="AA8" s="11">
        <v>121</v>
      </c>
      <c r="AB8" s="11">
        <v>87</v>
      </c>
      <c r="AC8" s="11">
        <v>57</v>
      </c>
      <c r="AD8" s="11">
        <v>21</v>
      </c>
      <c r="AE8" s="11"/>
      <c r="AF8" s="11">
        <v>388</v>
      </c>
      <c r="AG8" s="11">
        <v>438</v>
      </c>
      <c r="AH8" s="11">
        <v>127</v>
      </c>
      <c r="AI8" s="11"/>
      <c r="AJ8" s="11" t="s">
        <v>78</v>
      </c>
      <c r="AK8" s="11" t="s">
        <v>78</v>
      </c>
      <c r="AL8" s="11" t="s">
        <v>78</v>
      </c>
      <c r="AM8" s="11" t="s">
        <v>78</v>
      </c>
      <c r="AN8" s="11" t="s">
        <v>78</v>
      </c>
      <c r="AO8" s="11"/>
      <c r="AP8" s="11">
        <v>243</v>
      </c>
      <c r="AQ8" s="11">
        <v>384</v>
      </c>
      <c r="AR8" s="11">
        <v>94</v>
      </c>
      <c r="AS8" s="11"/>
      <c r="AT8" s="11">
        <v>259</v>
      </c>
      <c r="AU8" s="11">
        <v>249</v>
      </c>
      <c r="AV8" s="11">
        <v>283</v>
      </c>
      <c r="AW8" s="11">
        <v>111</v>
      </c>
      <c r="AX8" s="11">
        <v>17</v>
      </c>
    </row>
    <row r="9" spans="2:50" x14ac:dyDescent="0.25">
      <c r="B9" s="15" t="s">
        <v>512</v>
      </c>
      <c r="C9" s="14">
        <v>0.157545114850902</v>
      </c>
      <c r="D9" s="14">
        <v>0.157464333989248</v>
      </c>
      <c r="E9" s="14">
        <v>0.156994440172878</v>
      </c>
      <c r="F9" s="14"/>
      <c r="G9" s="14">
        <v>0.22203219424496501</v>
      </c>
      <c r="H9" s="14">
        <v>0.19985441185735101</v>
      </c>
      <c r="I9" s="14">
        <v>0.122202776316491</v>
      </c>
      <c r="J9" s="14">
        <v>0.15224880569066801</v>
      </c>
      <c r="K9" s="14">
        <v>0.100048684252354</v>
      </c>
      <c r="L9" s="14">
        <v>0.156777215680071</v>
      </c>
      <c r="M9" s="14"/>
      <c r="N9" s="14">
        <v>0.16210542140039</v>
      </c>
      <c r="O9" s="14">
        <v>0.161513327598198</v>
      </c>
      <c r="P9" s="14">
        <v>0.165758192203456</v>
      </c>
      <c r="Q9" s="14">
        <v>0.14235056625010101</v>
      </c>
      <c r="R9" s="14"/>
      <c r="S9" s="14">
        <v>0.175312729561657</v>
      </c>
      <c r="T9" s="14">
        <v>0.17396127885871401</v>
      </c>
      <c r="U9" s="14">
        <v>0.111246166159605</v>
      </c>
      <c r="V9" s="14">
        <v>0.14059929130652499</v>
      </c>
      <c r="W9" s="14">
        <v>0.12332195835793799</v>
      </c>
      <c r="X9" s="14">
        <v>0.19783359040235901</v>
      </c>
      <c r="Y9" s="14">
        <v>0.210267712531614</v>
      </c>
      <c r="Z9" s="14">
        <v>0.12636138254532001</v>
      </c>
      <c r="AA9" s="14">
        <v>0.20765327822681801</v>
      </c>
      <c r="AB9" s="14">
        <v>0.11572680053097301</v>
      </c>
      <c r="AC9" s="14">
        <v>0.10472026544440199</v>
      </c>
      <c r="AD9" s="14">
        <v>7.1901529399183997E-2</v>
      </c>
      <c r="AE9" s="14"/>
      <c r="AF9" s="14">
        <v>0.13265164525933601</v>
      </c>
      <c r="AG9" s="14">
        <v>0.175876818144339</v>
      </c>
      <c r="AH9" s="14">
        <v>0.17191920345136799</v>
      </c>
      <c r="AI9" s="14"/>
      <c r="AJ9" s="14" t="s">
        <v>79</v>
      </c>
      <c r="AK9" s="14" t="s">
        <v>79</v>
      </c>
      <c r="AL9" s="14" t="s">
        <v>79</v>
      </c>
      <c r="AM9" s="14" t="s">
        <v>79</v>
      </c>
      <c r="AN9" s="14" t="s">
        <v>79</v>
      </c>
      <c r="AO9" s="14"/>
      <c r="AP9" s="14">
        <v>0.143043463088939</v>
      </c>
      <c r="AQ9" s="14">
        <v>0.22414766927589</v>
      </c>
      <c r="AR9" s="14">
        <v>0.10068768546383899</v>
      </c>
      <c r="AS9" s="14"/>
      <c r="AT9" s="14">
        <v>0.13713842710018201</v>
      </c>
      <c r="AU9" s="14">
        <v>0.14684547498504899</v>
      </c>
      <c r="AV9" s="14">
        <v>0.15704830832771499</v>
      </c>
      <c r="AW9" s="14">
        <v>0.20682483403774199</v>
      </c>
      <c r="AX9" s="14">
        <v>0.24584440027694801</v>
      </c>
    </row>
    <row r="10" spans="2:50" x14ac:dyDescent="0.25">
      <c r="B10" s="15" t="s">
        <v>513</v>
      </c>
      <c r="C10" s="14">
        <v>0.328895906586961</v>
      </c>
      <c r="D10" s="14">
        <v>0.336175643709755</v>
      </c>
      <c r="E10" s="14">
        <v>0.32357558178261397</v>
      </c>
      <c r="F10" s="14"/>
      <c r="G10" s="14">
        <v>0.33721681860754399</v>
      </c>
      <c r="H10" s="14">
        <v>0.348781939154726</v>
      </c>
      <c r="I10" s="14">
        <v>0.33833367946702497</v>
      </c>
      <c r="J10" s="14">
        <v>0.36142076578029197</v>
      </c>
      <c r="K10" s="14">
        <v>0.34935623065538901</v>
      </c>
      <c r="L10" s="14">
        <v>0.26062243068808899</v>
      </c>
      <c r="M10" s="14"/>
      <c r="N10" s="14">
        <v>0.31385465796837603</v>
      </c>
      <c r="O10" s="14">
        <v>0.32383947425427001</v>
      </c>
      <c r="P10" s="14">
        <v>0.34239254360011501</v>
      </c>
      <c r="Q10" s="14">
        <v>0.34125442656301902</v>
      </c>
      <c r="R10" s="14"/>
      <c r="S10" s="14">
        <v>0.36325595313086501</v>
      </c>
      <c r="T10" s="14">
        <v>0.34434093655717501</v>
      </c>
      <c r="U10" s="14">
        <v>0.38036296579937001</v>
      </c>
      <c r="V10" s="14">
        <v>0.300306403056527</v>
      </c>
      <c r="W10" s="14">
        <v>0.25510349607062299</v>
      </c>
      <c r="X10" s="14">
        <v>0.29951604801236797</v>
      </c>
      <c r="Y10" s="14">
        <v>0.347311877066726</v>
      </c>
      <c r="Z10" s="14">
        <v>0.415013226630632</v>
      </c>
      <c r="AA10" s="14">
        <v>0.33828254877955599</v>
      </c>
      <c r="AB10" s="14">
        <v>0.32825726980903802</v>
      </c>
      <c r="AC10" s="14">
        <v>0.28492027027792699</v>
      </c>
      <c r="AD10" s="14">
        <v>0.13137680687082601</v>
      </c>
      <c r="AE10" s="14"/>
      <c r="AF10" s="14">
        <v>0.31661510210422</v>
      </c>
      <c r="AG10" s="14">
        <v>0.339220689607868</v>
      </c>
      <c r="AH10" s="14">
        <v>0.32344799565076698</v>
      </c>
      <c r="AI10" s="14"/>
      <c r="AJ10" s="14" t="s">
        <v>79</v>
      </c>
      <c r="AK10" s="14" t="s">
        <v>79</v>
      </c>
      <c r="AL10" s="14" t="s">
        <v>79</v>
      </c>
      <c r="AM10" s="14" t="s">
        <v>79</v>
      </c>
      <c r="AN10" s="14" t="s">
        <v>79</v>
      </c>
      <c r="AO10" s="14"/>
      <c r="AP10" s="14">
        <v>0.31906512681862098</v>
      </c>
      <c r="AQ10" s="14">
        <v>0.37221126467028998</v>
      </c>
      <c r="AR10" s="14">
        <v>0.371551125327373</v>
      </c>
      <c r="AS10" s="14"/>
      <c r="AT10" s="14">
        <v>0.36206780100175301</v>
      </c>
      <c r="AU10" s="14">
        <v>0.32437505256356403</v>
      </c>
      <c r="AV10" s="14">
        <v>0.36610472722062498</v>
      </c>
      <c r="AW10" s="14">
        <v>0.236819286317584</v>
      </c>
      <c r="AX10" s="14">
        <v>0.18574341005487299</v>
      </c>
    </row>
    <row r="11" spans="2:50" ht="30" x14ac:dyDescent="0.25">
      <c r="B11" s="15" t="s">
        <v>514</v>
      </c>
      <c r="C11" s="14">
        <v>0.240531993654134</v>
      </c>
      <c r="D11" s="14">
        <v>0.22960430730241199</v>
      </c>
      <c r="E11" s="14">
        <v>0.248590964751671</v>
      </c>
      <c r="F11" s="14"/>
      <c r="G11" s="14">
        <v>0.15620692758801899</v>
      </c>
      <c r="H11" s="14">
        <v>0.22702550355649101</v>
      </c>
      <c r="I11" s="14">
        <v>0.266843171972871</v>
      </c>
      <c r="J11" s="14">
        <v>0.184164878651287</v>
      </c>
      <c r="K11" s="14">
        <v>0.23064966675981799</v>
      </c>
      <c r="L11" s="14">
        <v>0.33615726542868901</v>
      </c>
      <c r="M11" s="14"/>
      <c r="N11" s="14">
        <v>0.27388374097992602</v>
      </c>
      <c r="O11" s="14">
        <v>0.241023780115038</v>
      </c>
      <c r="P11" s="14">
        <v>0.21064334388841399</v>
      </c>
      <c r="Q11" s="14">
        <v>0.224721367082095</v>
      </c>
      <c r="R11" s="14"/>
      <c r="S11" s="14">
        <v>0.21280149401666601</v>
      </c>
      <c r="T11" s="14">
        <v>0.23948836598043099</v>
      </c>
      <c r="U11" s="14">
        <v>0.29597956437901801</v>
      </c>
      <c r="V11" s="14">
        <v>0.282754470395986</v>
      </c>
      <c r="W11" s="14">
        <v>0.258730297322322</v>
      </c>
      <c r="X11" s="14">
        <v>0.20064269780021399</v>
      </c>
      <c r="Y11" s="14">
        <v>0.24829250772828801</v>
      </c>
      <c r="Z11" s="14">
        <v>0.186981967058166</v>
      </c>
      <c r="AA11" s="14">
        <v>0.20020714054904801</v>
      </c>
      <c r="AB11" s="14">
        <v>0.22366956648090799</v>
      </c>
      <c r="AC11" s="14">
        <v>0.34258154497312598</v>
      </c>
      <c r="AD11" s="14">
        <v>0.218835442475764</v>
      </c>
      <c r="AE11" s="14"/>
      <c r="AF11" s="14">
        <v>0.265833766994238</v>
      </c>
      <c r="AG11" s="14">
        <v>0.25730380280114301</v>
      </c>
      <c r="AH11" s="14">
        <v>0.14485822341008001</v>
      </c>
      <c r="AI11" s="14"/>
      <c r="AJ11" s="14" t="s">
        <v>79</v>
      </c>
      <c r="AK11" s="14" t="s">
        <v>79</v>
      </c>
      <c r="AL11" s="14" t="s">
        <v>79</v>
      </c>
      <c r="AM11" s="14" t="s">
        <v>79</v>
      </c>
      <c r="AN11" s="14" t="s">
        <v>79</v>
      </c>
      <c r="AO11" s="14"/>
      <c r="AP11" s="14">
        <v>0.29157630982744698</v>
      </c>
      <c r="AQ11" s="14">
        <v>0.231352449018462</v>
      </c>
      <c r="AR11" s="14">
        <v>0.28469327807494099</v>
      </c>
      <c r="AS11" s="14"/>
      <c r="AT11" s="14">
        <v>0.230107929362248</v>
      </c>
      <c r="AU11" s="14">
        <v>0.245613595620574</v>
      </c>
      <c r="AV11" s="14">
        <v>0.220888347389817</v>
      </c>
      <c r="AW11" s="14">
        <v>0.281388976141696</v>
      </c>
      <c r="AX11" s="14">
        <v>0.16355884891383399</v>
      </c>
    </row>
    <row r="12" spans="2:50" x14ac:dyDescent="0.25">
      <c r="B12" s="15" t="s">
        <v>515</v>
      </c>
      <c r="C12" s="14">
        <v>7.6760014563891907E-2</v>
      </c>
      <c r="D12" s="14">
        <v>9.0060707252577005E-2</v>
      </c>
      <c r="E12" s="14">
        <v>6.4346783032369195E-2</v>
      </c>
      <c r="F12" s="14"/>
      <c r="G12" s="14">
        <v>9.8816061345260706E-2</v>
      </c>
      <c r="H12" s="14">
        <v>7.2270470599609699E-2</v>
      </c>
      <c r="I12" s="14">
        <v>7.2892113192681698E-2</v>
      </c>
      <c r="J12" s="14">
        <v>7.5172203694310699E-2</v>
      </c>
      <c r="K12" s="14">
        <v>8.0004233466080807E-2</v>
      </c>
      <c r="L12" s="14">
        <v>6.81588382688533E-2</v>
      </c>
      <c r="M12" s="14"/>
      <c r="N12" s="14">
        <v>7.6763984361172904E-2</v>
      </c>
      <c r="O12" s="14">
        <v>7.2211650618755105E-2</v>
      </c>
      <c r="P12" s="14">
        <v>6.2162351061580003E-2</v>
      </c>
      <c r="Q12" s="14">
        <v>9.4243960248847097E-2</v>
      </c>
      <c r="R12" s="14"/>
      <c r="S12" s="14">
        <v>6.7627692944898093E-2</v>
      </c>
      <c r="T12" s="14">
        <v>7.9647322056628597E-2</v>
      </c>
      <c r="U12" s="14">
        <v>7.4758885176862105E-2</v>
      </c>
      <c r="V12" s="14">
        <v>8.4176747349722303E-2</v>
      </c>
      <c r="W12" s="14">
        <v>0.142041758956819</v>
      </c>
      <c r="X12" s="14">
        <v>5.2064768897280997E-2</v>
      </c>
      <c r="Y12" s="14">
        <v>3.3110854936866302E-2</v>
      </c>
      <c r="Z12" s="14">
        <v>5.1139590653892099E-2</v>
      </c>
      <c r="AA12" s="14">
        <v>4.2106957198562001E-2</v>
      </c>
      <c r="AB12" s="14">
        <v>9.2557388366368495E-2</v>
      </c>
      <c r="AC12" s="14">
        <v>8.0244652678344505E-2</v>
      </c>
      <c r="AD12" s="14">
        <v>0.276185453714338</v>
      </c>
      <c r="AE12" s="14"/>
      <c r="AF12" s="14">
        <v>7.7588045124421995E-2</v>
      </c>
      <c r="AG12" s="14">
        <v>7.1796473387809104E-2</v>
      </c>
      <c r="AH12" s="14">
        <v>8.8871614073626107E-2</v>
      </c>
      <c r="AI12" s="14"/>
      <c r="AJ12" s="14" t="s">
        <v>79</v>
      </c>
      <c r="AK12" s="14" t="s">
        <v>79</v>
      </c>
      <c r="AL12" s="14" t="s">
        <v>79</v>
      </c>
      <c r="AM12" s="14" t="s">
        <v>79</v>
      </c>
      <c r="AN12" s="14" t="s">
        <v>79</v>
      </c>
      <c r="AO12" s="14"/>
      <c r="AP12" s="14">
        <v>8.7135777679837004E-2</v>
      </c>
      <c r="AQ12" s="14">
        <v>5.6786900615237799E-2</v>
      </c>
      <c r="AR12" s="14">
        <v>7.5141223840260299E-2</v>
      </c>
      <c r="AS12" s="14"/>
      <c r="AT12" s="14">
        <v>7.0459982189708101E-2</v>
      </c>
      <c r="AU12" s="14">
        <v>7.6262886544968794E-2</v>
      </c>
      <c r="AV12" s="14">
        <v>6.8880642543006798E-2</v>
      </c>
      <c r="AW12" s="14">
        <v>9.4248125411666203E-2</v>
      </c>
      <c r="AX12" s="14">
        <v>0.102893386081125</v>
      </c>
    </row>
    <row r="13" spans="2:50" x14ac:dyDescent="0.25">
      <c r="B13" s="15" t="s">
        <v>516</v>
      </c>
      <c r="C13" s="14">
        <v>3.0235650221987001E-2</v>
      </c>
      <c r="D13" s="14">
        <v>3.4948380039865098E-2</v>
      </c>
      <c r="E13" s="14">
        <v>2.58529727533609E-2</v>
      </c>
      <c r="F13" s="14"/>
      <c r="G13" s="14">
        <v>4.50110403004777E-2</v>
      </c>
      <c r="H13" s="14">
        <v>1.57734551266944E-2</v>
      </c>
      <c r="I13" s="14">
        <v>5.0660802379046597E-2</v>
      </c>
      <c r="J13" s="14">
        <v>2.70837485299005E-2</v>
      </c>
      <c r="K13" s="14">
        <v>3.4982168771245901E-2</v>
      </c>
      <c r="L13" s="14">
        <v>1.53025653008502E-2</v>
      </c>
      <c r="M13" s="14"/>
      <c r="N13" s="14">
        <v>2.2859129392555501E-2</v>
      </c>
      <c r="O13" s="14">
        <v>2.9667794620277299E-2</v>
      </c>
      <c r="P13" s="14">
        <v>3.1809346749606997E-2</v>
      </c>
      <c r="Q13" s="14">
        <v>3.7650256940711703E-2</v>
      </c>
      <c r="R13" s="14"/>
      <c r="S13" s="14">
        <v>2.4575109990294299E-2</v>
      </c>
      <c r="T13" s="14">
        <v>2.70436300599061E-2</v>
      </c>
      <c r="U13" s="14">
        <v>0</v>
      </c>
      <c r="V13" s="14">
        <v>2.2869720470441099E-2</v>
      </c>
      <c r="W13" s="14">
        <v>3.1966066003291098E-2</v>
      </c>
      <c r="X13" s="14">
        <v>1.7947812518095199E-2</v>
      </c>
      <c r="Y13" s="14">
        <v>2.10701807805969E-2</v>
      </c>
      <c r="Z13" s="14">
        <v>0.11948065091502399</v>
      </c>
      <c r="AA13" s="14">
        <v>1.8371860203744601E-2</v>
      </c>
      <c r="AB13" s="14">
        <v>5.2556415196638798E-2</v>
      </c>
      <c r="AC13" s="14">
        <v>6.3870079656168602E-2</v>
      </c>
      <c r="AD13" s="14">
        <v>0</v>
      </c>
      <c r="AE13" s="14"/>
      <c r="AF13" s="14">
        <v>4.3829728931760903E-2</v>
      </c>
      <c r="AG13" s="14">
        <v>1.6485346847315601E-2</v>
      </c>
      <c r="AH13" s="14">
        <v>2.86086627784671E-2</v>
      </c>
      <c r="AI13" s="14"/>
      <c r="AJ13" s="14" t="s">
        <v>79</v>
      </c>
      <c r="AK13" s="14" t="s">
        <v>79</v>
      </c>
      <c r="AL13" s="14" t="s">
        <v>79</v>
      </c>
      <c r="AM13" s="14" t="s">
        <v>79</v>
      </c>
      <c r="AN13" s="14" t="s">
        <v>79</v>
      </c>
      <c r="AO13" s="14"/>
      <c r="AP13" s="14">
        <v>2.7889429418499E-2</v>
      </c>
      <c r="AQ13" s="14">
        <v>6.5557159107353796E-3</v>
      </c>
      <c r="AR13" s="14">
        <v>9.3112141045619198E-3</v>
      </c>
      <c r="AS13" s="14"/>
      <c r="AT13" s="14">
        <v>2.5490593447736801E-2</v>
      </c>
      <c r="AU13" s="14">
        <v>1.1754207303080799E-2</v>
      </c>
      <c r="AV13" s="14">
        <v>4.3385853914981697E-2</v>
      </c>
      <c r="AW13" s="14">
        <v>3.9762843610213101E-2</v>
      </c>
      <c r="AX13" s="14">
        <v>4.7363959844302701E-2</v>
      </c>
    </row>
    <row r="14" spans="2:50" x14ac:dyDescent="0.25">
      <c r="B14" s="15" t="s">
        <v>103</v>
      </c>
      <c r="C14" s="23">
        <v>0.16603132012212399</v>
      </c>
      <c r="D14" s="23">
        <v>0.151746627706143</v>
      </c>
      <c r="E14" s="23">
        <v>0.18063925750710699</v>
      </c>
      <c r="F14" s="23"/>
      <c r="G14" s="23">
        <v>0.14071695791373301</v>
      </c>
      <c r="H14" s="23">
        <v>0.13629421970512801</v>
      </c>
      <c r="I14" s="23">
        <v>0.14906745667188401</v>
      </c>
      <c r="J14" s="23">
        <v>0.19990959765354199</v>
      </c>
      <c r="K14" s="23">
        <v>0.20495901609511299</v>
      </c>
      <c r="L14" s="23">
        <v>0.162981684633448</v>
      </c>
      <c r="M14" s="23"/>
      <c r="N14" s="23">
        <v>0.150533065897579</v>
      </c>
      <c r="O14" s="23">
        <v>0.17174397279346101</v>
      </c>
      <c r="P14" s="23">
        <v>0.187234222496828</v>
      </c>
      <c r="Q14" s="23">
        <v>0.15977942291522601</v>
      </c>
      <c r="R14" s="23"/>
      <c r="S14" s="23">
        <v>0.15642702035561901</v>
      </c>
      <c r="T14" s="23">
        <v>0.135518466487145</v>
      </c>
      <c r="U14" s="23">
        <v>0.13765241848514401</v>
      </c>
      <c r="V14" s="23">
        <v>0.16929336742079901</v>
      </c>
      <c r="W14" s="23">
        <v>0.18883642328900599</v>
      </c>
      <c r="X14" s="23">
        <v>0.231995082369684</v>
      </c>
      <c r="Y14" s="23">
        <v>0.13994686695590899</v>
      </c>
      <c r="Z14" s="23">
        <v>0.101023182196966</v>
      </c>
      <c r="AA14" s="23">
        <v>0.19337821504227201</v>
      </c>
      <c r="AB14" s="23">
        <v>0.18723255961607399</v>
      </c>
      <c r="AC14" s="23">
        <v>0.12366318697003199</v>
      </c>
      <c r="AD14" s="23">
        <v>0.301700767539888</v>
      </c>
      <c r="AE14" s="23"/>
      <c r="AF14" s="23">
        <v>0.16348171158602401</v>
      </c>
      <c r="AG14" s="23">
        <v>0.139316869211525</v>
      </c>
      <c r="AH14" s="23">
        <v>0.24229430063569199</v>
      </c>
      <c r="AI14" s="23"/>
      <c r="AJ14" s="23" t="s">
        <v>79</v>
      </c>
      <c r="AK14" s="23" t="s">
        <v>79</v>
      </c>
      <c r="AL14" s="23" t="s">
        <v>79</v>
      </c>
      <c r="AM14" s="23" t="s">
        <v>79</v>
      </c>
      <c r="AN14" s="23" t="s">
        <v>79</v>
      </c>
      <c r="AO14" s="23"/>
      <c r="AP14" s="23">
        <v>0.13128989316665801</v>
      </c>
      <c r="AQ14" s="23">
        <v>0.10894600050938499</v>
      </c>
      <c r="AR14" s="23">
        <v>0.158615473189025</v>
      </c>
      <c r="AS14" s="23"/>
      <c r="AT14" s="23">
        <v>0.17473526689837199</v>
      </c>
      <c r="AU14" s="23">
        <v>0.195148782982764</v>
      </c>
      <c r="AV14" s="23">
        <v>0.143692120603855</v>
      </c>
      <c r="AW14" s="23">
        <v>0.140955934481098</v>
      </c>
      <c r="AX14" s="23">
        <v>0.25459599482891698</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1057</v>
      </c>
      <c r="D7" s="10">
        <v>503</v>
      </c>
      <c r="E7" s="10">
        <v>551</v>
      </c>
      <c r="F7" s="10"/>
      <c r="G7" s="10">
        <v>121</v>
      </c>
      <c r="H7" s="10">
        <v>176</v>
      </c>
      <c r="I7" s="10">
        <v>135</v>
      </c>
      <c r="J7" s="10">
        <v>175</v>
      </c>
      <c r="K7" s="10">
        <v>195</v>
      </c>
      <c r="L7" s="10">
        <v>255</v>
      </c>
      <c r="M7" s="10"/>
      <c r="N7" s="10">
        <v>300</v>
      </c>
      <c r="O7" s="10">
        <v>307</v>
      </c>
      <c r="P7" s="10">
        <v>200</v>
      </c>
      <c r="Q7" s="10">
        <v>249</v>
      </c>
      <c r="R7" s="10"/>
      <c r="S7" s="10">
        <v>143</v>
      </c>
      <c r="T7" s="10">
        <v>148</v>
      </c>
      <c r="U7" s="10">
        <v>83</v>
      </c>
      <c r="V7" s="10">
        <v>112</v>
      </c>
      <c r="W7" s="10">
        <v>89</v>
      </c>
      <c r="X7" s="10">
        <v>67</v>
      </c>
      <c r="Y7" s="10">
        <v>89</v>
      </c>
      <c r="Z7" s="10">
        <v>49</v>
      </c>
      <c r="AA7" s="10">
        <v>131</v>
      </c>
      <c r="AB7" s="10">
        <v>85</v>
      </c>
      <c r="AC7" s="10">
        <v>48</v>
      </c>
      <c r="AD7" s="10">
        <v>13</v>
      </c>
      <c r="AE7" s="10"/>
      <c r="AF7" s="10">
        <v>408</v>
      </c>
      <c r="AG7" s="10">
        <v>447</v>
      </c>
      <c r="AH7" s="10">
        <v>119</v>
      </c>
      <c r="AI7" s="10"/>
      <c r="AJ7" s="10" t="s">
        <v>78</v>
      </c>
      <c r="AK7" s="10" t="s">
        <v>78</v>
      </c>
      <c r="AL7" s="10" t="s">
        <v>78</v>
      </c>
      <c r="AM7" s="10" t="s">
        <v>78</v>
      </c>
      <c r="AN7" s="10" t="s">
        <v>78</v>
      </c>
      <c r="AO7" s="10"/>
      <c r="AP7" s="10">
        <v>257</v>
      </c>
      <c r="AQ7" s="10">
        <v>379</v>
      </c>
      <c r="AR7" s="10">
        <v>96</v>
      </c>
      <c r="AS7" s="10"/>
      <c r="AT7" s="10">
        <v>263</v>
      </c>
      <c r="AU7" s="10">
        <v>250</v>
      </c>
      <c r="AV7" s="10">
        <v>279</v>
      </c>
      <c r="AW7" s="10">
        <v>110</v>
      </c>
      <c r="AX7" s="10">
        <v>19</v>
      </c>
    </row>
    <row r="8" spans="2:50" ht="30" customHeight="1" x14ac:dyDescent="0.25">
      <c r="B8" s="11" t="s">
        <v>19</v>
      </c>
      <c r="C8" s="11">
        <v>1048</v>
      </c>
      <c r="D8" s="11">
        <v>513</v>
      </c>
      <c r="E8" s="11">
        <v>532</v>
      </c>
      <c r="F8" s="11"/>
      <c r="G8" s="11">
        <v>142</v>
      </c>
      <c r="H8" s="11">
        <v>170</v>
      </c>
      <c r="I8" s="11">
        <v>173</v>
      </c>
      <c r="J8" s="11">
        <v>180</v>
      </c>
      <c r="K8" s="11">
        <v>159</v>
      </c>
      <c r="L8" s="11">
        <v>224</v>
      </c>
      <c r="M8" s="11"/>
      <c r="N8" s="11">
        <v>281</v>
      </c>
      <c r="O8" s="11">
        <v>288</v>
      </c>
      <c r="P8" s="11">
        <v>216</v>
      </c>
      <c r="Q8" s="11">
        <v>262</v>
      </c>
      <c r="R8" s="11"/>
      <c r="S8" s="11">
        <v>147</v>
      </c>
      <c r="T8" s="11">
        <v>138</v>
      </c>
      <c r="U8" s="11">
        <v>83</v>
      </c>
      <c r="V8" s="11">
        <v>101</v>
      </c>
      <c r="W8" s="11">
        <v>83</v>
      </c>
      <c r="X8" s="11">
        <v>81</v>
      </c>
      <c r="Y8" s="11">
        <v>80</v>
      </c>
      <c r="Z8" s="11">
        <v>48</v>
      </c>
      <c r="AA8" s="11">
        <v>121</v>
      </c>
      <c r="AB8" s="11">
        <v>87</v>
      </c>
      <c r="AC8" s="11">
        <v>57</v>
      </c>
      <c r="AD8" s="11">
        <v>21</v>
      </c>
      <c r="AE8" s="11"/>
      <c r="AF8" s="11">
        <v>388</v>
      </c>
      <c r="AG8" s="11">
        <v>438</v>
      </c>
      <c r="AH8" s="11">
        <v>127</v>
      </c>
      <c r="AI8" s="11"/>
      <c r="AJ8" s="11" t="s">
        <v>78</v>
      </c>
      <c r="AK8" s="11" t="s">
        <v>78</v>
      </c>
      <c r="AL8" s="11" t="s">
        <v>78</v>
      </c>
      <c r="AM8" s="11" t="s">
        <v>78</v>
      </c>
      <c r="AN8" s="11" t="s">
        <v>78</v>
      </c>
      <c r="AO8" s="11"/>
      <c r="AP8" s="11">
        <v>243</v>
      </c>
      <c r="AQ8" s="11">
        <v>384</v>
      </c>
      <c r="AR8" s="11">
        <v>94</v>
      </c>
      <c r="AS8" s="11"/>
      <c r="AT8" s="11">
        <v>259</v>
      </c>
      <c r="AU8" s="11">
        <v>249</v>
      </c>
      <c r="AV8" s="11">
        <v>283</v>
      </c>
      <c r="AW8" s="11">
        <v>111</v>
      </c>
      <c r="AX8" s="11">
        <v>17</v>
      </c>
    </row>
    <row r="9" spans="2:50" x14ac:dyDescent="0.25">
      <c r="B9" s="15" t="s">
        <v>512</v>
      </c>
      <c r="C9" s="14">
        <v>9.4155680532600497E-2</v>
      </c>
      <c r="D9" s="14">
        <v>0.11224408377706201</v>
      </c>
      <c r="E9" s="14">
        <v>7.4159370888614004E-2</v>
      </c>
      <c r="F9" s="14"/>
      <c r="G9" s="14">
        <v>0.171618393105471</v>
      </c>
      <c r="H9" s="14">
        <v>0.139101780385739</v>
      </c>
      <c r="I9" s="14">
        <v>8.6833378030497996E-2</v>
      </c>
      <c r="J9" s="14">
        <v>5.9239476926252102E-2</v>
      </c>
      <c r="K9" s="14">
        <v>3.5852259478325703E-2</v>
      </c>
      <c r="L9" s="14">
        <v>8.5895524057671105E-2</v>
      </c>
      <c r="M9" s="14"/>
      <c r="N9" s="14">
        <v>9.80685128223895E-2</v>
      </c>
      <c r="O9" s="14">
        <v>9.8355069766302095E-2</v>
      </c>
      <c r="P9" s="14">
        <v>0.106233192027262</v>
      </c>
      <c r="Q9" s="14">
        <v>7.5862242709754807E-2</v>
      </c>
      <c r="R9" s="14"/>
      <c r="S9" s="14">
        <v>0.131987287983799</v>
      </c>
      <c r="T9" s="14">
        <v>5.7891521830921999E-2</v>
      </c>
      <c r="U9" s="14">
        <v>4.8266004735167303E-2</v>
      </c>
      <c r="V9" s="14">
        <v>8.2067997920971497E-2</v>
      </c>
      <c r="W9" s="14">
        <v>0.133796626490019</v>
      </c>
      <c r="X9" s="14">
        <v>0.103987482978958</v>
      </c>
      <c r="Y9" s="14">
        <v>7.7789094306133399E-2</v>
      </c>
      <c r="Z9" s="14">
        <v>0.12941258599210101</v>
      </c>
      <c r="AA9" s="14">
        <v>0.122043049636808</v>
      </c>
      <c r="AB9" s="14">
        <v>9.0308041945158901E-2</v>
      </c>
      <c r="AC9" s="14">
        <v>7.5209315410542404E-2</v>
      </c>
      <c r="AD9" s="14">
        <v>0</v>
      </c>
      <c r="AE9" s="14"/>
      <c r="AF9" s="14">
        <v>8.3069910133814998E-2</v>
      </c>
      <c r="AG9" s="14">
        <v>9.8223906857392199E-2</v>
      </c>
      <c r="AH9" s="14">
        <v>0.121902322579485</v>
      </c>
      <c r="AI9" s="14"/>
      <c r="AJ9" s="14" t="s">
        <v>79</v>
      </c>
      <c r="AK9" s="14" t="s">
        <v>79</v>
      </c>
      <c r="AL9" s="14" t="s">
        <v>79</v>
      </c>
      <c r="AM9" s="14" t="s">
        <v>79</v>
      </c>
      <c r="AN9" s="14" t="s">
        <v>79</v>
      </c>
      <c r="AO9" s="14"/>
      <c r="AP9" s="14">
        <v>0.111595832884539</v>
      </c>
      <c r="AQ9" s="14">
        <v>0.13733173612823099</v>
      </c>
      <c r="AR9" s="14">
        <v>9.9760046567512594E-3</v>
      </c>
      <c r="AS9" s="14"/>
      <c r="AT9" s="14">
        <v>7.5059760371970999E-2</v>
      </c>
      <c r="AU9" s="14">
        <v>7.0388348924773594E-2</v>
      </c>
      <c r="AV9" s="14">
        <v>0.105259818542898</v>
      </c>
      <c r="AW9" s="14">
        <v>0.197016781770774</v>
      </c>
      <c r="AX9" s="14">
        <v>0.233367869232218</v>
      </c>
    </row>
    <row r="10" spans="2:50" x14ac:dyDescent="0.25">
      <c r="B10" s="15" t="s">
        <v>513</v>
      </c>
      <c r="C10" s="14">
        <v>0.25609736301867098</v>
      </c>
      <c r="D10" s="14">
        <v>0.259520031117839</v>
      </c>
      <c r="E10" s="14">
        <v>0.254117139981619</v>
      </c>
      <c r="F10" s="14"/>
      <c r="G10" s="14">
        <v>0.26399883705902999</v>
      </c>
      <c r="H10" s="14">
        <v>0.30041647225727702</v>
      </c>
      <c r="I10" s="14">
        <v>0.249217266952276</v>
      </c>
      <c r="J10" s="14">
        <v>0.293990577451544</v>
      </c>
      <c r="K10" s="14">
        <v>0.25691082576077001</v>
      </c>
      <c r="L10" s="14">
        <v>0.19170502119299801</v>
      </c>
      <c r="M10" s="14"/>
      <c r="N10" s="14">
        <v>0.25622548172029502</v>
      </c>
      <c r="O10" s="14">
        <v>0.26176162607383502</v>
      </c>
      <c r="P10" s="14">
        <v>0.26055271423863202</v>
      </c>
      <c r="Q10" s="14">
        <v>0.24744410586691101</v>
      </c>
      <c r="R10" s="14"/>
      <c r="S10" s="14">
        <v>0.31815843540837702</v>
      </c>
      <c r="T10" s="14">
        <v>0.277891029981643</v>
      </c>
      <c r="U10" s="14">
        <v>0.23373809720918601</v>
      </c>
      <c r="V10" s="14">
        <v>0.250943522866452</v>
      </c>
      <c r="W10" s="14">
        <v>0.16043797975233201</v>
      </c>
      <c r="X10" s="14">
        <v>0.315440128639627</v>
      </c>
      <c r="Y10" s="14">
        <v>0.32054131917677198</v>
      </c>
      <c r="Z10" s="14">
        <v>0.24027423918965801</v>
      </c>
      <c r="AA10" s="14">
        <v>0.24407976600164299</v>
      </c>
      <c r="AB10" s="14">
        <v>0.19966843172531601</v>
      </c>
      <c r="AC10" s="14">
        <v>0.19568283205998399</v>
      </c>
      <c r="AD10" s="14">
        <v>0.20327833627000999</v>
      </c>
      <c r="AE10" s="14"/>
      <c r="AF10" s="14">
        <v>0.22894691691216801</v>
      </c>
      <c r="AG10" s="14">
        <v>0.28533679581793697</v>
      </c>
      <c r="AH10" s="14">
        <v>0.25133352300748402</v>
      </c>
      <c r="AI10" s="14"/>
      <c r="AJ10" s="14" t="s">
        <v>79</v>
      </c>
      <c r="AK10" s="14" t="s">
        <v>79</v>
      </c>
      <c r="AL10" s="14" t="s">
        <v>79</v>
      </c>
      <c r="AM10" s="14" t="s">
        <v>79</v>
      </c>
      <c r="AN10" s="14" t="s">
        <v>79</v>
      </c>
      <c r="AO10" s="14"/>
      <c r="AP10" s="14">
        <v>0.24879371944388901</v>
      </c>
      <c r="AQ10" s="14">
        <v>0.28455545038102997</v>
      </c>
      <c r="AR10" s="14">
        <v>0.346941643075447</v>
      </c>
      <c r="AS10" s="14"/>
      <c r="AT10" s="14">
        <v>0.24193420540284599</v>
      </c>
      <c r="AU10" s="14">
        <v>0.24449195368509599</v>
      </c>
      <c r="AV10" s="14">
        <v>0.30311394220027099</v>
      </c>
      <c r="AW10" s="14">
        <v>0.20441825912849099</v>
      </c>
      <c r="AX10" s="14">
        <v>0.14314222415786099</v>
      </c>
    </row>
    <row r="11" spans="2:50" ht="30" x14ac:dyDescent="0.25">
      <c r="B11" s="15" t="s">
        <v>514</v>
      </c>
      <c r="C11" s="14">
        <v>0.29981236656364701</v>
      </c>
      <c r="D11" s="14">
        <v>0.28713147758684898</v>
      </c>
      <c r="E11" s="14">
        <v>0.31148854405277199</v>
      </c>
      <c r="F11" s="14"/>
      <c r="G11" s="14">
        <v>0.26878471168507501</v>
      </c>
      <c r="H11" s="14">
        <v>0.25344001694248097</v>
      </c>
      <c r="I11" s="14">
        <v>0.34443213735551098</v>
      </c>
      <c r="J11" s="14">
        <v>0.27929245997472002</v>
      </c>
      <c r="K11" s="14">
        <v>0.28654712619260397</v>
      </c>
      <c r="L11" s="14">
        <v>0.34623372307796102</v>
      </c>
      <c r="M11" s="14"/>
      <c r="N11" s="14">
        <v>0.291475564697802</v>
      </c>
      <c r="O11" s="14">
        <v>0.29196328488678303</v>
      </c>
      <c r="P11" s="14">
        <v>0.29755084330639497</v>
      </c>
      <c r="Q11" s="14">
        <v>0.31545331560312101</v>
      </c>
      <c r="R11" s="14"/>
      <c r="S11" s="14">
        <v>0.247761113267811</v>
      </c>
      <c r="T11" s="14">
        <v>0.27566293425195998</v>
      </c>
      <c r="U11" s="14">
        <v>0.47493915328562297</v>
      </c>
      <c r="V11" s="14">
        <v>0.28922731798948098</v>
      </c>
      <c r="W11" s="14">
        <v>0.36204922062495298</v>
      </c>
      <c r="X11" s="14">
        <v>0.21303722462800501</v>
      </c>
      <c r="Y11" s="14">
        <v>0.317953717837414</v>
      </c>
      <c r="Z11" s="14">
        <v>0.28127603832192399</v>
      </c>
      <c r="AA11" s="14">
        <v>0.32532023811647698</v>
      </c>
      <c r="AB11" s="14">
        <v>0.29639834792222602</v>
      </c>
      <c r="AC11" s="14">
        <v>0.29757180365177399</v>
      </c>
      <c r="AD11" s="14">
        <v>0.12151319801706401</v>
      </c>
      <c r="AE11" s="14"/>
      <c r="AF11" s="14">
        <v>0.31348593664389002</v>
      </c>
      <c r="AG11" s="14">
        <v>0.303055597667996</v>
      </c>
      <c r="AH11" s="14">
        <v>0.23299540657304299</v>
      </c>
      <c r="AI11" s="14"/>
      <c r="AJ11" s="14" t="s">
        <v>79</v>
      </c>
      <c r="AK11" s="14" t="s">
        <v>79</v>
      </c>
      <c r="AL11" s="14" t="s">
        <v>79</v>
      </c>
      <c r="AM11" s="14" t="s">
        <v>79</v>
      </c>
      <c r="AN11" s="14" t="s">
        <v>79</v>
      </c>
      <c r="AO11" s="14"/>
      <c r="AP11" s="14">
        <v>0.30128801223173601</v>
      </c>
      <c r="AQ11" s="14">
        <v>0.34766958989952901</v>
      </c>
      <c r="AR11" s="14">
        <v>0.30443993007509401</v>
      </c>
      <c r="AS11" s="14"/>
      <c r="AT11" s="14">
        <v>0.316176112015635</v>
      </c>
      <c r="AU11" s="14">
        <v>0.34927444655496398</v>
      </c>
      <c r="AV11" s="14">
        <v>0.25771382136559301</v>
      </c>
      <c r="AW11" s="14">
        <v>0.24192392740782201</v>
      </c>
      <c r="AX11" s="14">
        <v>0.156917444436345</v>
      </c>
    </row>
    <row r="12" spans="2:50" x14ac:dyDescent="0.25">
      <c r="B12" s="15" t="s">
        <v>515</v>
      </c>
      <c r="C12" s="14">
        <v>0.12958916098817899</v>
      </c>
      <c r="D12" s="14">
        <v>0.15115029944462699</v>
      </c>
      <c r="E12" s="14">
        <v>0.109493135954534</v>
      </c>
      <c r="F12" s="14"/>
      <c r="G12" s="14">
        <v>7.4031645197120396E-2</v>
      </c>
      <c r="H12" s="14">
        <v>0.121520692173296</v>
      </c>
      <c r="I12" s="14">
        <v>0.12565675778365101</v>
      </c>
      <c r="J12" s="14">
        <v>0.13322790777457799</v>
      </c>
      <c r="K12" s="14">
        <v>0.16428464314140301</v>
      </c>
      <c r="L12" s="14">
        <v>0.14641623653786101</v>
      </c>
      <c r="M12" s="14"/>
      <c r="N12" s="14">
        <v>0.148983013720521</v>
      </c>
      <c r="O12" s="14">
        <v>0.12649108456788299</v>
      </c>
      <c r="P12" s="14">
        <v>0.103855464915387</v>
      </c>
      <c r="Q12" s="14">
        <v>0.13413760833341501</v>
      </c>
      <c r="R12" s="14"/>
      <c r="S12" s="14">
        <v>0.100392811288724</v>
      </c>
      <c r="T12" s="14">
        <v>0.18738231325251101</v>
      </c>
      <c r="U12" s="14">
        <v>0.110529070742339</v>
      </c>
      <c r="V12" s="14">
        <v>0.16601799842067899</v>
      </c>
      <c r="W12" s="14">
        <v>0.129857745024408</v>
      </c>
      <c r="X12" s="14">
        <v>5.0239043152512403E-2</v>
      </c>
      <c r="Y12" s="14">
        <v>0.11120594639777399</v>
      </c>
      <c r="Z12" s="14">
        <v>6.6976031003480194E-2</v>
      </c>
      <c r="AA12" s="14">
        <v>6.7033765852754806E-2</v>
      </c>
      <c r="AB12" s="14">
        <v>0.16562219238314499</v>
      </c>
      <c r="AC12" s="14">
        <v>0.17873534196684501</v>
      </c>
      <c r="AD12" s="14">
        <v>0.44431206271493101</v>
      </c>
      <c r="AE12" s="14"/>
      <c r="AF12" s="14">
        <v>0.15383496382601899</v>
      </c>
      <c r="AG12" s="14">
        <v>0.13525393989764001</v>
      </c>
      <c r="AH12" s="14">
        <v>8.2563284736514003E-2</v>
      </c>
      <c r="AI12" s="14"/>
      <c r="AJ12" s="14" t="s">
        <v>79</v>
      </c>
      <c r="AK12" s="14" t="s">
        <v>79</v>
      </c>
      <c r="AL12" s="14" t="s">
        <v>79</v>
      </c>
      <c r="AM12" s="14" t="s">
        <v>79</v>
      </c>
      <c r="AN12" s="14" t="s">
        <v>79</v>
      </c>
      <c r="AO12" s="14"/>
      <c r="AP12" s="14">
        <v>0.179358191320034</v>
      </c>
      <c r="AQ12" s="14">
        <v>9.0787343073293905E-2</v>
      </c>
      <c r="AR12" s="14">
        <v>0.117758308248764</v>
      </c>
      <c r="AS12" s="14"/>
      <c r="AT12" s="14">
        <v>0.12757508618880001</v>
      </c>
      <c r="AU12" s="14">
        <v>0.113947926328253</v>
      </c>
      <c r="AV12" s="14">
        <v>0.138589047264359</v>
      </c>
      <c r="AW12" s="14">
        <v>0.155196052831055</v>
      </c>
      <c r="AX12" s="14">
        <v>0.211976467344659</v>
      </c>
    </row>
    <row r="13" spans="2:50" x14ac:dyDescent="0.25">
      <c r="B13" s="15" t="s">
        <v>516</v>
      </c>
      <c r="C13" s="14">
        <v>3.8614610190455E-2</v>
      </c>
      <c r="D13" s="14">
        <v>4.0179095644272501E-2</v>
      </c>
      <c r="E13" s="14">
        <v>3.7306490329728999E-2</v>
      </c>
      <c r="F13" s="14"/>
      <c r="G13" s="14">
        <v>6.1669151884927498E-2</v>
      </c>
      <c r="H13" s="14">
        <v>3.25321253335819E-2</v>
      </c>
      <c r="I13" s="14">
        <v>4.0527840090909498E-2</v>
      </c>
      <c r="J13" s="14">
        <v>3.3457296350684597E-2</v>
      </c>
      <c r="K13" s="14">
        <v>3.8774684225580197E-2</v>
      </c>
      <c r="L13" s="14">
        <v>3.11886148486725E-2</v>
      </c>
      <c r="M13" s="14"/>
      <c r="N13" s="14">
        <v>4.6011416309745201E-2</v>
      </c>
      <c r="O13" s="14">
        <v>3.7139958659521001E-2</v>
      </c>
      <c r="P13" s="14">
        <v>2.77813889289515E-2</v>
      </c>
      <c r="Q13" s="14">
        <v>4.1454603424879402E-2</v>
      </c>
      <c r="R13" s="14"/>
      <c r="S13" s="14">
        <v>2.5501148812668399E-2</v>
      </c>
      <c r="T13" s="14">
        <v>3.4750080453636499E-2</v>
      </c>
      <c r="U13" s="14">
        <v>2.34552628992232E-2</v>
      </c>
      <c r="V13" s="14">
        <v>2.3760914360828399E-2</v>
      </c>
      <c r="W13" s="14">
        <v>2.9912480336086102E-2</v>
      </c>
      <c r="X13" s="14">
        <v>2.7373156192729699E-2</v>
      </c>
      <c r="Y13" s="14">
        <v>4.2844219879666801E-2</v>
      </c>
      <c r="Z13" s="14">
        <v>0.11741130007455899</v>
      </c>
      <c r="AA13" s="14">
        <v>3.93847230959566E-2</v>
      </c>
      <c r="AB13" s="14">
        <v>7.3827045476421702E-2</v>
      </c>
      <c r="AC13" s="14">
        <v>4.5250413988946601E-2</v>
      </c>
      <c r="AD13" s="14">
        <v>0</v>
      </c>
      <c r="AE13" s="14"/>
      <c r="AF13" s="14">
        <v>4.99166626644659E-2</v>
      </c>
      <c r="AG13" s="14">
        <v>1.39227348097217E-2</v>
      </c>
      <c r="AH13" s="14">
        <v>5.5960717221798802E-2</v>
      </c>
      <c r="AI13" s="14"/>
      <c r="AJ13" s="14" t="s">
        <v>79</v>
      </c>
      <c r="AK13" s="14" t="s">
        <v>79</v>
      </c>
      <c r="AL13" s="14" t="s">
        <v>79</v>
      </c>
      <c r="AM13" s="14" t="s">
        <v>79</v>
      </c>
      <c r="AN13" s="14" t="s">
        <v>79</v>
      </c>
      <c r="AO13" s="14"/>
      <c r="AP13" s="14">
        <v>2.9708179879587598E-2</v>
      </c>
      <c r="AQ13" s="14">
        <v>1.00305700676046E-2</v>
      </c>
      <c r="AR13" s="14">
        <v>3.0919026161391399E-2</v>
      </c>
      <c r="AS13" s="14"/>
      <c r="AT13" s="14">
        <v>3.9930455250028203E-2</v>
      </c>
      <c r="AU13" s="14">
        <v>2.2852721375916301E-2</v>
      </c>
      <c r="AV13" s="14">
        <v>4.5371152275765603E-2</v>
      </c>
      <c r="AW13" s="14">
        <v>4.9239283829538898E-2</v>
      </c>
      <c r="AX13" s="14">
        <v>0</v>
      </c>
    </row>
    <row r="14" spans="2:50" x14ac:dyDescent="0.25">
      <c r="B14" s="15" t="s">
        <v>103</v>
      </c>
      <c r="C14" s="23">
        <v>0.181730818706449</v>
      </c>
      <c r="D14" s="23">
        <v>0.14977501242935001</v>
      </c>
      <c r="E14" s="23">
        <v>0.213435318792732</v>
      </c>
      <c r="F14" s="23"/>
      <c r="G14" s="23">
        <v>0.15989726106837701</v>
      </c>
      <c r="H14" s="23">
        <v>0.15298891290762401</v>
      </c>
      <c r="I14" s="23">
        <v>0.15333261978715501</v>
      </c>
      <c r="J14" s="23">
        <v>0.200792281522222</v>
      </c>
      <c r="K14" s="23">
        <v>0.21763046120131799</v>
      </c>
      <c r="L14" s="23">
        <v>0.19856088028483601</v>
      </c>
      <c r="M14" s="23"/>
      <c r="N14" s="23">
        <v>0.15923601072924801</v>
      </c>
      <c r="O14" s="23">
        <v>0.18428897604567601</v>
      </c>
      <c r="P14" s="23">
        <v>0.20402639658337299</v>
      </c>
      <c r="Q14" s="23">
        <v>0.185648124061918</v>
      </c>
      <c r="R14" s="23"/>
      <c r="S14" s="23">
        <v>0.17619920323862101</v>
      </c>
      <c r="T14" s="23">
        <v>0.16642212022932801</v>
      </c>
      <c r="U14" s="23">
        <v>0.10907241112846</v>
      </c>
      <c r="V14" s="23">
        <v>0.18798224844158801</v>
      </c>
      <c r="W14" s="23">
        <v>0.183945947772202</v>
      </c>
      <c r="X14" s="23">
        <v>0.289922964408168</v>
      </c>
      <c r="Y14" s="23">
        <v>0.12966570240224001</v>
      </c>
      <c r="Z14" s="23">
        <v>0.16464980541827801</v>
      </c>
      <c r="AA14" s="23">
        <v>0.20213845729636001</v>
      </c>
      <c r="AB14" s="23">
        <v>0.174175940547733</v>
      </c>
      <c r="AC14" s="23">
        <v>0.20755029292190799</v>
      </c>
      <c r="AD14" s="23">
        <v>0.23089640299799599</v>
      </c>
      <c r="AE14" s="23"/>
      <c r="AF14" s="23">
        <v>0.17074560981964201</v>
      </c>
      <c r="AG14" s="23">
        <v>0.164207024949313</v>
      </c>
      <c r="AH14" s="23">
        <v>0.25524474588167501</v>
      </c>
      <c r="AI14" s="23"/>
      <c r="AJ14" s="23" t="s">
        <v>79</v>
      </c>
      <c r="AK14" s="23" t="s">
        <v>79</v>
      </c>
      <c r="AL14" s="23" t="s">
        <v>79</v>
      </c>
      <c r="AM14" s="23" t="s">
        <v>79</v>
      </c>
      <c r="AN14" s="23" t="s">
        <v>79</v>
      </c>
      <c r="AO14" s="23"/>
      <c r="AP14" s="23">
        <v>0.12925606424021499</v>
      </c>
      <c r="AQ14" s="23">
        <v>0.12962531045031001</v>
      </c>
      <c r="AR14" s="23">
        <v>0.189965087782552</v>
      </c>
      <c r="AS14" s="23"/>
      <c r="AT14" s="23">
        <v>0.19932438077071901</v>
      </c>
      <c r="AU14" s="23">
        <v>0.19904460313099701</v>
      </c>
      <c r="AV14" s="23">
        <v>0.149952218351113</v>
      </c>
      <c r="AW14" s="23">
        <v>0.15220569503231901</v>
      </c>
      <c r="AX14" s="23">
        <v>0.25459599482891698</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1057</v>
      </c>
      <c r="D7" s="10">
        <v>503</v>
      </c>
      <c r="E7" s="10">
        <v>551</v>
      </c>
      <c r="F7" s="10"/>
      <c r="G7" s="10">
        <v>121</v>
      </c>
      <c r="H7" s="10">
        <v>176</v>
      </c>
      <c r="I7" s="10">
        <v>135</v>
      </c>
      <c r="J7" s="10">
        <v>175</v>
      </c>
      <c r="K7" s="10">
        <v>195</v>
      </c>
      <c r="L7" s="10">
        <v>255</v>
      </c>
      <c r="M7" s="10"/>
      <c r="N7" s="10">
        <v>300</v>
      </c>
      <c r="O7" s="10">
        <v>307</v>
      </c>
      <c r="P7" s="10">
        <v>200</v>
      </c>
      <c r="Q7" s="10">
        <v>249</v>
      </c>
      <c r="R7" s="10"/>
      <c r="S7" s="10">
        <v>143</v>
      </c>
      <c r="T7" s="10">
        <v>148</v>
      </c>
      <c r="U7" s="10">
        <v>83</v>
      </c>
      <c r="V7" s="10">
        <v>112</v>
      </c>
      <c r="W7" s="10">
        <v>89</v>
      </c>
      <c r="X7" s="10">
        <v>67</v>
      </c>
      <c r="Y7" s="10">
        <v>89</v>
      </c>
      <c r="Z7" s="10">
        <v>49</v>
      </c>
      <c r="AA7" s="10">
        <v>131</v>
      </c>
      <c r="AB7" s="10">
        <v>85</v>
      </c>
      <c r="AC7" s="10">
        <v>48</v>
      </c>
      <c r="AD7" s="10">
        <v>13</v>
      </c>
      <c r="AE7" s="10"/>
      <c r="AF7" s="10">
        <v>408</v>
      </c>
      <c r="AG7" s="10">
        <v>447</v>
      </c>
      <c r="AH7" s="10">
        <v>119</v>
      </c>
      <c r="AI7" s="10"/>
      <c r="AJ7" s="10" t="s">
        <v>78</v>
      </c>
      <c r="AK7" s="10" t="s">
        <v>78</v>
      </c>
      <c r="AL7" s="10" t="s">
        <v>78</v>
      </c>
      <c r="AM7" s="10" t="s">
        <v>78</v>
      </c>
      <c r="AN7" s="10" t="s">
        <v>78</v>
      </c>
      <c r="AO7" s="10"/>
      <c r="AP7" s="10">
        <v>257</v>
      </c>
      <c r="AQ7" s="10">
        <v>379</v>
      </c>
      <c r="AR7" s="10">
        <v>96</v>
      </c>
      <c r="AS7" s="10"/>
      <c r="AT7" s="10">
        <v>263</v>
      </c>
      <c r="AU7" s="10">
        <v>250</v>
      </c>
      <c r="AV7" s="10">
        <v>279</v>
      </c>
      <c r="AW7" s="10">
        <v>110</v>
      </c>
      <c r="AX7" s="10">
        <v>19</v>
      </c>
    </row>
    <row r="8" spans="2:50" ht="30" customHeight="1" x14ac:dyDescent="0.25">
      <c r="B8" s="11" t="s">
        <v>19</v>
      </c>
      <c r="C8" s="11">
        <v>1048</v>
      </c>
      <c r="D8" s="11">
        <v>513</v>
      </c>
      <c r="E8" s="11">
        <v>532</v>
      </c>
      <c r="F8" s="11"/>
      <c r="G8" s="11">
        <v>142</v>
      </c>
      <c r="H8" s="11">
        <v>170</v>
      </c>
      <c r="I8" s="11">
        <v>173</v>
      </c>
      <c r="J8" s="11">
        <v>180</v>
      </c>
      <c r="K8" s="11">
        <v>159</v>
      </c>
      <c r="L8" s="11">
        <v>224</v>
      </c>
      <c r="M8" s="11"/>
      <c r="N8" s="11">
        <v>281</v>
      </c>
      <c r="O8" s="11">
        <v>288</v>
      </c>
      <c r="P8" s="11">
        <v>216</v>
      </c>
      <c r="Q8" s="11">
        <v>262</v>
      </c>
      <c r="R8" s="11"/>
      <c r="S8" s="11">
        <v>147</v>
      </c>
      <c r="T8" s="11">
        <v>138</v>
      </c>
      <c r="U8" s="11">
        <v>83</v>
      </c>
      <c r="V8" s="11">
        <v>101</v>
      </c>
      <c r="W8" s="11">
        <v>83</v>
      </c>
      <c r="X8" s="11">
        <v>81</v>
      </c>
      <c r="Y8" s="11">
        <v>80</v>
      </c>
      <c r="Z8" s="11">
        <v>48</v>
      </c>
      <c r="AA8" s="11">
        <v>121</v>
      </c>
      <c r="AB8" s="11">
        <v>87</v>
      </c>
      <c r="AC8" s="11">
        <v>57</v>
      </c>
      <c r="AD8" s="11">
        <v>21</v>
      </c>
      <c r="AE8" s="11"/>
      <c r="AF8" s="11">
        <v>388</v>
      </c>
      <c r="AG8" s="11">
        <v>438</v>
      </c>
      <c r="AH8" s="11">
        <v>127</v>
      </c>
      <c r="AI8" s="11"/>
      <c r="AJ8" s="11" t="s">
        <v>78</v>
      </c>
      <c r="AK8" s="11" t="s">
        <v>78</v>
      </c>
      <c r="AL8" s="11" t="s">
        <v>78</v>
      </c>
      <c r="AM8" s="11" t="s">
        <v>78</v>
      </c>
      <c r="AN8" s="11" t="s">
        <v>78</v>
      </c>
      <c r="AO8" s="11"/>
      <c r="AP8" s="11">
        <v>243</v>
      </c>
      <c r="AQ8" s="11">
        <v>384</v>
      </c>
      <c r="AR8" s="11">
        <v>94</v>
      </c>
      <c r="AS8" s="11"/>
      <c r="AT8" s="11">
        <v>259</v>
      </c>
      <c r="AU8" s="11">
        <v>249</v>
      </c>
      <c r="AV8" s="11">
        <v>283</v>
      </c>
      <c r="AW8" s="11">
        <v>111</v>
      </c>
      <c r="AX8" s="11">
        <v>17</v>
      </c>
    </row>
    <row r="9" spans="2:50" x14ac:dyDescent="0.25">
      <c r="B9" s="15" t="s">
        <v>512</v>
      </c>
      <c r="C9" s="14">
        <v>9.7737736865257496E-2</v>
      </c>
      <c r="D9" s="14">
        <v>0.108711712496044</v>
      </c>
      <c r="E9" s="14">
        <v>8.6234963098625494E-2</v>
      </c>
      <c r="F9" s="14"/>
      <c r="G9" s="14">
        <v>0.21832185922445199</v>
      </c>
      <c r="H9" s="14">
        <v>0.125713923285694</v>
      </c>
      <c r="I9" s="14">
        <v>5.9647485710264202E-2</v>
      </c>
      <c r="J9" s="14">
        <v>8.5583244395990896E-2</v>
      </c>
      <c r="K9" s="14">
        <v>4.8419719572571199E-2</v>
      </c>
      <c r="L9" s="14">
        <v>7.4161063517889994E-2</v>
      </c>
      <c r="M9" s="14"/>
      <c r="N9" s="14">
        <v>0.11252024724195001</v>
      </c>
      <c r="O9" s="14">
        <v>8.8306418552715593E-2</v>
      </c>
      <c r="P9" s="14">
        <v>0.108731409318887</v>
      </c>
      <c r="Q9" s="14">
        <v>8.3669607692284195E-2</v>
      </c>
      <c r="R9" s="14"/>
      <c r="S9" s="14">
        <v>0.16370827416321301</v>
      </c>
      <c r="T9" s="14">
        <v>6.2549408821949898E-2</v>
      </c>
      <c r="U9" s="14">
        <v>6.6307743575553205E-2</v>
      </c>
      <c r="V9" s="14">
        <v>9.6473216273295997E-2</v>
      </c>
      <c r="W9" s="14">
        <v>7.7067879641798606E-2</v>
      </c>
      <c r="X9" s="14">
        <v>1.67210552484695E-2</v>
      </c>
      <c r="Y9" s="14">
        <v>0.123824426079109</v>
      </c>
      <c r="Z9" s="14">
        <v>0.103432050407753</v>
      </c>
      <c r="AA9" s="14">
        <v>0.13955938595317599</v>
      </c>
      <c r="AB9" s="14">
        <v>0.12827893529625101</v>
      </c>
      <c r="AC9" s="14">
        <v>3.8246515558511801E-2</v>
      </c>
      <c r="AD9" s="14">
        <v>7.1901529399183997E-2</v>
      </c>
      <c r="AE9" s="14"/>
      <c r="AF9" s="14">
        <v>5.99586896622833E-2</v>
      </c>
      <c r="AG9" s="14">
        <v>0.11395980514484901</v>
      </c>
      <c r="AH9" s="14">
        <v>9.7099339580515406E-2</v>
      </c>
      <c r="AI9" s="14"/>
      <c r="AJ9" s="14" t="s">
        <v>79</v>
      </c>
      <c r="AK9" s="14" t="s">
        <v>79</v>
      </c>
      <c r="AL9" s="14" t="s">
        <v>79</v>
      </c>
      <c r="AM9" s="14" t="s">
        <v>79</v>
      </c>
      <c r="AN9" s="14" t="s">
        <v>79</v>
      </c>
      <c r="AO9" s="14"/>
      <c r="AP9" s="14">
        <v>9.6937811978711E-2</v>
      </c>
      <c r="AQ9" s="14">
        <v>0.129926340884398</v>
      </c>
      <c r="AR9" s="14">
        <v>5.1630206992994698E-2</v>
      </c>
      <c r="AS9" s="14"/>
      <c r="AT9" s="14">
        <v>5.8660292932201499E-2</v>
      </c>
      <c r="AU9" s="14">
        <v>0.11213579490006099</v>
      </c>
      <c r="AV9" s="14">
        <v>9.5930853899919094E-2</v>
      </c>
      <c r="AW9" s="14">
        <v>0.182241841520841</v>
      </c>
      <c r="AX9" s="14">
        <v>0.226365535113838</v>
      </c>
    </row>
    <row r="10" spans="2:50" x14ac:dyDescent="0.25">
      <c r="B10" s="15" t="s">
        <v>513</v>
      </c>
      <c r="C10" s="14">
        <v>0.26811151369748298</v>
      </c>
      <c r="D10" s="14">
        <v>0.28192714916623302</v>
      </c>
      <c r="E10" s="14">
        <v>0.252486251851263</v>
      </c>
      <c r="F10" s="14"/>
      <c r="G10" s="14">
        <v>0.35215751102892601</v>
      </c>
      <c r="H10" s="14">
        <v>0.31966525012129798</v>
      </c>
      <c r="I10" s="14">
        <v>0.24607938741691099</v>
      </c>
      <c r="J10" s="14">
        <v>0.29612539952047601</v>
      </c>
      <c r="K10" s="14">
        <v>0.221290661103275</v>
      </c>
      <c r="L10" s="14">
        <v>0.203377683648089</v>
      </c>
      <c r="M10" s="14"/>
      <c r="N10" s="14">
        <v>0.27746189001545402</v>
      </c>
      <c r="O10" s="14">
        <v>0.24201374130448</v>
      </c>
      <c r="P10" s="14">
        <v>0.27117209035447998</v>
      </c>
      <c r="Q10" s="14">
        <v>0.28569552900432499</v>
      </c>
      <c r="R10" s="14"/>
      <c r="S10" s="14">
        <v>0.29272245660358098</v>
      </c>
      <c r="T10" s="14">
        <v>0.25486143392942001</v>
      </c>
      <c r="U10" s="14">
        <v>0.26777765925082497</v>
      </c>
      <c r="V10" s="14">
        <v>0.24848739488680999</v>
      </c>
      <c r="W10" s="14">
        <v>0.27159616210778198</v>
      </c>
      <c r="X10" s="14">
        <v>0.37305826326117297</v>
      </c>
      <c r="Y10" s="14">
        <v>0.20432412583874099</v>
      </c>
      <c r="Z10" s="14">
        <v>0.393212687738689</v>
      </c>
      <c r="AA10" s="14">
        <v>0.213150650384691</v>
      </c>
      <c r="AB10" s="14">
        <v>0.23226508276639099</v>
      </c>
      <c r="AC10" s="14">
        <v>0.30837286039564699</v>
      </c>
      <c r="AD10" s="14">
        <v>0.17278866828831199</v>
      </c>
      <c r="AE10" s="14"/>
      <c r="AF10" s="14">
        <v>0.23183891759146599</v>
      </c>
      <c r="AG10" s="14">
        <v>0.281911813512503</v>
      </c>
      <c r="AH10" s="14">
        <v>0.24979368546504899</v>
      </c>
      <c r="AI10" s="14"/>
      <c r="AJ10" s="14" t="s">
        <v>79</v>
      </c>
      <c r="AK10" s="14" t="s">
        <v>79</v>
      </c>
      <c r="AL10" s="14" t="s">
        <v>79</v>
      </c>
      <c r="AM10" s="14" t="s">
        <v>79</v>
      </c>
      <c r="AN10" s="14" t="s">
        <v>79</v>
      </c>
      <c r="AO10" s="14"/>
      <c r="AP10" s="14">
        <v>0.25057847853322301</v>
      </c>
      <c r="AQ10" s="14">
        <v>0.32827749468019202</v>
      </c>
      <c r="AR10" s="14">
        <v>0.32433485689263197</v>
      </c>
      <c r="AS10" s="14"/>
      <c r="AT10" s="14">
        <v>0.245247468985097</v>
      </c>
      <c r="AU10" s="14">
        <v>0.21818573146589501</v>
      </c>
      <c r="AV10" s="14">
        <v>0.35288161873526902</v>
      </c>
      <c r="AW10" s="14">
        <v>0.269048264149368</v>
      </c>
      <c r="AX10" s="14">
        <v>0.12637672856127799</v>
      </c>
    </row>
    <row r="11" spans="2:50" ht="30" x14ac:dyDescent="0.25">
      <c r="B11" s="15" t="s">
        <v>514</v>
      </c>
      <c r="C11" s="14">
        <v>0.29966931807319502</v>
      </c>
      <c r="D11" s="14">
        <v>0.27949938751260001</v>
      </c>
      <c r="E11" s="14">
        <v>0.32063076721796002</v>
      </c>
      <c r="F11" s="14"/>
      <c r="G11" s="14">
        <v>0.17605846339877701</v>
      </c>
      <c r="H11" s="14">
        <v>0.26874810180911102</v>
      </c>
      <c r="I11" s="14">
        <v>0.35019995388189501</v>
      </c>
      <c r="J11" s="14">
        <v>0.25375193551807201</v>
      </c>
      <c r="K11" s="14">
        <v>0.33388892024840899</v>
      </c>
      <c r="L11" s="14">
        <v>0.37509806997099798</v>
      </c>
      <c r="M11" s="14"/>
      <c r="N11" s="14">
        <v>0.28736296253001298</v>
      </c>
      <c r="O11" s="14">
        <v>0.35511847477619002</v>
      </c>
      <c r="P11" s="14">
        <v>0.24926883997973201</v>
      </c>
      <c r="Q11" s="14">
        <v>0.295216312711225</v>
      </c>
      <c r="R11" s="14"/>
      <c r="S11" s="14">
        <v>0.26030450476919897</v>
      </c>
      <c r="T11" s="14">
        <v>0.371305222556579</v>
      </c>
      <c r="U11" s="14">
        <v>0.35943513428213902</v>
      </c>
      <c r="V11" s="14">
        <v>0.29798152862745098</v>
      </c>
      <c r="W11" s="14">
        <v>0.25434558061614998</v>
      </c>
      <c r="X11" s="14">
        <v>0.20603508253643599</v>
      </c>
      <c r="Y11" s="14">
        <v>0.39146711340273999</v>
      </c>
      <c r="Z11" s="14">
        <v>0.158707152831638</v>
      </c>
      <c r="AA11" s="14">
        <v>0.34225756435134802</v>
      </c>
      <c r="AB11" s="14">
        <v>0.27014582779219098</v>
      </c>
      <c r="AC11" s="14">
        <v>0.33138753390446102</v>
      </c>
      <c r="AD11" s="14">
        <v>0.18612497224468899</v>
      </c>
      <c r="AE11" s="14"/>
      <c r="AF11" s="14">
        <v>0.31579809358734201</v>
      </c>
      <c r="AG11" s="14">
        <v>0.33006927861528301</v>
      </c>
      <c r="AH11" s="14">
        <v>0.24247898413153501</v>
      </c>
      <c r="AI11" s="14"/>
      <c r="AJ11" s="14" t="s">
        <v>79</v>
      </c>
      <c r="AK11" s="14" t="s">
        <v>79</v>
      </c>
      <c r="AL11" s="14" t="s">
        <v>79</v>
      </c>
      <c r="AM11" s="14" t="s">
        <v>79</v>
      </c>
      <c r="AN11" s="14" t="s">
        <v>79</v>
      </c>
      <c r="AO11" s="14"/>
      <c r="AP11" s="14">
        <v>0.32386860278789298</v>
      </c>
      <c r="AQ11" s="14">
        <v>0.32199865381037202</v>
      </c>
      <c r="AR11" s="14">
        <v>0.32567725260811797</v>
      </c>
      <c r="AS11" s="14"/>
      <c r="AT11" s="14">
        <v>0.33724358922546199</v>
      </c>
      <c r="AU11" s="14">
        <v>0.294100014098718</v>
      </c>
      <c r="AV11" s="14">
        <v>0.27392132180519402</v>
      </c>
      <c r="AW11" s="14">
        <v>0.23828804301354001</v>
      </c>
      <c r="AX11" s="14">
        <v>0.189734718649685</v>
      </c>
    </row>
    <row r="12" spans="2:50" x14ac:dyDescent="0.25">
      <c r="B12" s="15" t="s">
        <v>515</v>
      </c>
      <c r="C12" s="14">
        <v>0.13278243556647101</v>
      </c>
      <c r="D12" s="14">
        <v>0.137797999540831</v>
      </c>
      <c r="E12" s="14">
        <v>0.128634922858541</v>
      </c>
      <c r="F12" s="14"/>
      <c r="G12" s="14">
        <v>6.8774717575393204E-2</v>
      </c>
      <c r="H12" s="14">
        <v>0.12870672142139999</v>
      </c>
      <c r="I12" s="14">
        <v>0.14686803274607599</v>
      </c>
      <c r="J12" s="14">
        <v>0.14006366321806399</v>
      </c>
      <c r="K12" s="14">
        <v>0.141322616194237</v>
      </c>
      <c r="L12" s="14">
        <v>0.15367298905316701</v>
      </c>
      <c r="M12" s="14"/>
      <c r="N12" s="14">
        <v>0.13242622456484901</v>
      </c>
      <c r="O12" s="14">
        <v>0.119134422880983</v>
      </c>
      <c r="P12" s="14">
        <v>0.154908008651928</v>
      </c>
      <c r="Q12" s="14">
        <v>0.12515344887827501</v>
      </c>
      <c r="R12" s="14"/>
      <c r="S12" s="14">
        <v>9.3716549104847599E-2</v>
      </c>
      <c r="T12" s="14">
        <v>0.13874001833563401</v>
      </c>
      <c r="U12" s="14">
        <v>0.16195798688455701</v>
      </c>
      <c r="V12" s="14">
        <v>0.13874058206105899</v>
      </c>
      <c r="W12" s="14">
        <v>0.15331516325433101</v>
      </c>
      <c r="X12" s="14">
        <v>0.14396320718376199</v>
      </c>
      <c r="Y12" s="14">
        <v>0.118770118355915</v>
      </c>
      <c r="Z12" s="14">
        <v>0.15529946467778299</v>
      </c>
      <c r="AA12" s="14">
        <v>8.15215294127839E-2</v>
      </c>
      <c r="AB12" s="14">
        <v>0.133576165697222</v>
      </c>
      <c r="AC12" s="14">
        <v>0.15185482020454</v>
      </c>
      <c r="AD12" s="14">
        <v>0.33828842706981899</v>
      </c>
      <c r="AE12" s="14"/>
      <c r="AF12" s="14">
        <v>0.15735872025334799</v>
      </c>
      <c r="AG12" s="14">
        <v>0.12859838529296799</v>
      </c>
      <c r="AH12" s="14">
        <v>0.12782970099743099</v>
      </c>
      <c r="AI12" s="14"/>
      <c r="AJ12" s="14" t="s">
        <v>79</v>
      </c>
      <c r="AK12" s="14" t="s">
        <v>79</v>
      </c>
      <c r="AL12" s="14" t="s">
        <v>79</v>
      </c>
      <c r="AM12" s="14" t="s">
        <v>79</v>
      </c>
      <c r="AN12" s="14" t="s">
        <v>79</v>
      </c>
      <c r="AO12" s="14"/>
      <c r="AP12" s="14">
        <v>0.15843181430970199</v>
      </c>
      <c r="AQ12" s="14">
        <v>0.10992590177794601</v>
      </c>
      <c r="AR12" s="14">
        <v>0.12730185157226401</v>
      </c>
      <c r="AS12" s="14"/>
      <c r="AT12" s="14">
        <v>0.13563593009352901</v>
      </c>
      <c r="AU12" s="14">
        <v>0.15498899064578001</v>
      </c>
      <c r="AV12" s="14">
        <v>0.112744471502256</v>
      </c>
      <c r="AW12" s="14">
        <v>0.14993866205610401</v>
      </c>
      <c r="AX12" s="14">
        <v>0.202927022846282</v>
      </c>
    </row>
    <row r="13" spans="2:50" x14ac:dyDescent="0.25">
      <c r="B13" s="15" t="s">
        <v>516</v>
      </c>
      <c r="C13" s="14">
        <v>3.7626064385262802E-2</v>
      </c>
      <c r="D13" s="14">
        <v>4.7423031490131599E-2</v>
      </c>
      <c r="E13" s="14">
        <v>2.83856232218609E-2</v>
      </c>
      <c r="F13" s="14"/>
      <c r="G13" s="14">
        <v>4.8310374617709997E-2</v>
      </c>
      <c r="H13" s="14">
        <v>2.7085364388053201E-2</v>
      </c>
      <c r="I13" s="14">
        <v>3.34896104682448E-2</v>
      </c>
      <c r="J13" s="14">
        <v>3.8883152153660103E-2</v>
      </c>
      <c r="K13" s="14">
        <v>6.3412161185708804E-2</v>
      </c>
      <c r="L13" s="14">
        <v>2.2765741347995298E-2</v>
      </c>
      <c r="M13" s="14"/>
      <c r="N13" s="14">
        <v>3.5167681174613101E-2</v>
      </c>
      <c r="O13" s="14">
        <v>3.8447872983289201E-2</v>
      </c>
      <c r="P13" s="14">
        <v>4.06911880993336E-2</v>
      </c>
      <c r="Q13" s="14">
        <v>3.70351712711448E-2</v>
      </c>
      <c r="R13" s="14"/>
      <c r="S13" s="14">
        <v>3.5862001955013101E-2</v>
      </c>
      <c r="T13" s="14">
        <v>4.4442836481373003E-2</v>
      </c>
      <c r="U13" s="14">
        <v>3.4453715490450398E-2</v>
      </c>
      <c r="V13" s="14">
        <v>3.65104109911858E-2</v>
      </c>
      <c r="W13" s="14">
        <v>5.2258030380462998E-2</v>
      </c>
      <c r="X13" s="14">
        <v>0</v>
      </c>
      <c r="Y13" s="14">
        <v>2.10701807805969E-2</v>
      </c>
      <c r="Z13" s="14">
        <v>6.3885009759177894E-2</v>
      </c>
      <c r="AA13" s="14">
        <v>3.60725227315754E-2</v>
      </c>
      <c r="AB13" s="14">
        <v>6.1964780540018201E-2</v>
      </c>
      <c r="AC13" s="14">
        <v>4.5250413988946601E-2</v>
      </c>
      <c r="AD13" s="14">
        <v>0</v>
      </c>
      <c r="AE13" s="14"/>
      <c r="AF13" s="14">
        <v>6.2591652468657097E-2</v>
      </c>
      <c r="AG13" s="14">
        <v>1.4297824707510299E-2</v>
      </c>
      <c r="AH13" s="14">
        <v>4.7379995728631601E-2</v>
      </c>
      <c r="AI13" s="14"/>
      <c r="AJ13" s="14" t="s">
        <v>79</v>
      </c>
      <c r="AK13" s="14" t="s">
        <v>79</v>
      </c>
      <c r="AL13" s="14" t="s">
        <v>79</v>
      </c>
      <c r="AM13" s="14" t="s">
        <v>79</v>
      </c>
      <c r="AN13" s="14" t="s">
        <v>79</v>
      </c>
      <c r="AO13" s="14"/>
      <c r="AP13" s="14">
        <v>4.0606210677190301E-2</v>
      </c>
      <c r="AQ13" s="14">
        <v>1.7407266596459602E-2</v>
      </c>
      <c r="AR13" s="14">
        <v>9.6424603656388806E-3</v>
      </c>
      <c r="AS13" s="14"/>
      <c r="AT13" s="14">
        <v>4.7347626641465003E-2</v>
      </c>
      <c r="AU13" s="14">
        <v>1.7249208770895901E-2</v>
      </c>
      <c r="AV13" s="14">
        <v>3.63881477547678E-2</v>
      </c>
      <c r="AW13" s="14">
        <v>4.5209474022862198E-2</v>
      </c>
      <c r="AX13" s="14">
        <v>0</v>
      </c>
    </row>
    <row r="14" spans="2:50" x14ac:dyDescent="0.25">
      <c r="B14" s="15" t="s">
        <v>103</v>
      </c>
      <c r="C14" s="23">
        <v>0.16407293141233101</v>
      </c>
      <c r="D14" s="23">
        <v>0.14464071979416099</v>
      </c>
      <c r="E14" s="23">
        <v>0.18362747175174901</v>
      </c>
      <c r="F14" s="23"/>
      <c r="G14" s="23">
        <v>0.13637707415474201</v>
      </c>
      <c r="H14" s="23">
        <v>0.130080638974442</v>
      </c>
      <c r="I14" s="23">
        <v>0.163715529776608</v>
      </c>
      <c r="J14" s="23">
        <v>0.18559260519373699</v>
      </c>
      <c r="K14" s="23">
        <v>0.19166592169579799</v>
      </c>
      <c r="L14" s="23">
        <v>0.17092445246186</v>
      </c>
      <c r="M14" s="23"/>
      <c r="N14" s="23">
        <v>0.15506099447312</v>
      </c>
      <c r="O14" s="23">
        <v>0.156979069502342</v>
      </c>
      <c r="P14" s="23">
        <v>0.17522846359564001</v>
      </c>
      <c r="Q14" s="23">
        <v>0.17322993044274701</v>
      </c>
      <c r="R14" s="23"/>
      <c r="S14" s="23">
        <v>0.15368621340414601</v>
      </c>
      <c r="T14" s="23">
        <v>0.12810107987504399</v>
      </c>
      <c r="U14" s="23">
        <v>0.110067760516475</v>
      </c>
      <c r="V14" s="23">
        <v>0.181806867160198</v>
      </c>
      <c r="W14" s="23">
        <v>0.19141718399947499</v>
      </c>
      <c r="X14" s="23">
        <v>0.26022239177015899</v>
      </c>
      <c r="Y14" s="23">
        <v>0.14054403554289799</v>
      </c>
      <c r="Z14" s="23">
        <v>0.12546363458495899</v>
      </c>
      <c r="AA14" s="23">
        <v>0.18743834716642599</v>
      </c>
      <c r="AB14" s="23">
        <v>0.17376920790792699</v>
      </c>
      <c r="AC14" s="23">
        <v>0.12488785594789301</v>
      </c>
      <c r="AD14" s="23">
        <v>0.23089640299799599</v>
      </c>
      <c r="AE14" s="23"/>
      <c r="AF14" s="23">
        <v>0.17245392643690299</v>
      </c>
      <c r="AG14" s="23">
        <v>0.131162892726886</v>
      </c>
      <c r="AH14" s="23">
        <v>0.23541829409683901</v>
      </c>
      <c r="AI14" s="23"/>
      <c r="AJ14" s="23" t="s">
        <v>79</v>
      </c>
      <c r="AK14" s="23" t="s">
        <v>79</v>
      </c>
      <c r="AL14" s="23" t="s">
        <v>79</v>
      </c>
      <c r="AM14" s="23" t="s">
        <v>79</v>
      </c>
      <c r="AN14" s="23" t="s">
        <v>79</v>
      </c>
      <c r="AO14" s="23"/>
      <c r="AP14" s="23">
        <v>0.129577081713282</v>
      </c>
      <c r="AQ14" s="23">
        <v>9.2464342250631701E-2</v>
      </c>
      <c r="AR14" s="23">
        <v>0.161413371568352</v>
      </c>
      <c r="AS14" s="23"/>
      <c r="AT14" s="23">
        <v>0.17586509212224599</v>
      </c>
      <c r="AU14" s="23">
        <v>0.20334026011865</v>
      </c>
      <c r="AV14" s="23">
        <v>0.128133586302594</v>
      </c>
      <c r="AW14" s="23">
        <v>0.115273715237285</v>
      </c>
      <c r="AX14" s="23">
        <v>0.25459599482891698</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J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10" width="20.7109375" customWidth="1"/>
  </cols>
  <sheetData>
    <row r="2" spans="2:10" ht="39.950000000000003" customHeight="1" x14ac:dyDescent="0.25">
      <c r="D2" s="34" t="s">
        <v>525</v>
      </c>
      <c r="E2" s="30"/>
      <c r="F2" s="30"/>
      <c r="G2" s="30"/>
      <c r="H2" s="30"/>
      <c r="I2" s="30"/>
      <c r="J2" s="30"/>
    </row>
    <row r="6" spans="2:10" ht="50.1" customHeight="1" x14ac:dyDescent="0.25">
      <c r="B6" s="17" t="s">
        <v>14</v>
      </c>
      <c r="C6" s="17" t="s">
        <v>498</v>
      </c>
      <c r="D6" s="17" t="s">
        <v>497</v>
      </c>
      <c r="E6" s="17" t="s">
        <v>494</v>
      </c>
      <c r="F6" s="17" t="s">
        <v>495</v>
      </c>
      <c r="G6" s="17" t="s">
        <v>496</v>
      </c>
      <c r="H6" s="17" t="s">
        <v>493</v>
      </c>
      <c r="I6" s="17" t="s">
        <v>492</v>
      </c>
    </row>
    <row r="7" spans="2:10" x14ac:dyDescent="0.25">
      <c r="B7" s="15" t="s">
        <v>512</v>
      </c>
      <c r="C7" s="14">
        <v>9.3764029738334004E-2</v>
      </c>
      <c r="D7" s="14">
        <v>9.4363532571031694E-2</v>
      </c>
      <c r="E7" s="14">
        <v>0.152152670034572</v>
      </c>
      <c r="F7" s="14">
        <v>9.72383038021334E-2</v>
      </c>
      <c r="G7" s="14">
        <v>0.155625304585088</v>
      </c>
      <c r="H7" s="14">
        <v>0.28670344774702999</v>
      </c>
      <c r="I7" s="14">
        <v>0.25918686572402699</v>
      </c>
    </row>
    <row r="8" spans="2:10" x14ac:dyDescent="0.25">
      <c r="B8" s="15" t="s">
        <v>513</v>
      </c>
      <c r="C8" s="14">
        <v>0.21445190499358499</v>
      </c>
      <c r="D8" s="14">
        <v>0.27235554936976603</v>
      </c>
      <c r="E8" s="14">
        <v>0.261707577775524</v>
      </c>
      <c r="F8" s="14">
        <v>0.28471191482604202</v>
      </c>
      <c r="G8" s="14">
        <v>0.31053228166607399</v>
      </c>
      <c r="H8" s="14">
        <v>0.27500577445829399</v>
      </c>
      <c r="I8" s="14">
        <v>0.274620723168926</v>
      </c>
    </row>
    <row r="9" spans="2:10" ht="30" x14ac:dyDescent="0.25">
      <c r="B9" s="15" t="s">
        <v>514</v>
      </c>
      <c r="C9" s="14">
        <v>0.305970587480274</v>
      </c>
      <c r="D9" s="14">
        <v>0.30338523233908898</v>
      </c>
      <c r="E9" s="14">
        <v>0.240808678635891</v>
      </c>
      <c r="F9" s="14">
        <v>0.29173797008821101</v>
      </c>
      <c r="G9" s="14">
        <v>0.24249640179663701</v>
      </c>
      <c r="H9" s="14">
        <v>0.16280924105097999</v>
      </c>
      <c r="I9" s="14">
        <v>0.17019932050810499</v>
      </c>
    </row>
    <row r="10" spans="2:10" x14ac:dyDescent="0.25">
      <c r="B10" s="15" t="s">
        <v>515</v>
      </c>
      <c r="C10" s="14">
        <v>0.17432360024026899</v>
      </c>
      <c r="D10" s="14">
        <v>0.13553997052613401</v>
      </c>
      <c r="E10" s="14">
        <v>0.152163102141912</v>
      </c>
      <c r="F10" s="14">
        <v>0.14600050238774201</v>
      </c>
      <c r="G10" s="14">
        <v>0.125362033150346</v>
      </c>
      <c r="H10" s="14">
        <v>0.105036969964687</v>
      </c>
      <c r="I10" s="14">
        <v>0.1174609352153</v>
      </c>
    </row>
    <row r="11" spans="2:10" x14ac:dyDescent="0.25">
      <c r="B11" s="15" t="s">
        <v>516</v>
      </c>
      <c r="C11" s="14">
        <v>8.19195637119845E-2</v>
      </c>
      <c r="D11" s="14">
        <v>5.4099263035636197E-2</v>
      </c>
      <c r="E11" s="14">
        <v>9.6725081218371006E-2</v>
      </c>
      <c r="F11" s="14">
        <v>5.2707504555725898E-2</v>
      </c>
      <c r="G11" s="14">
        <v>4.9695364727266503E-2</v>
      </c>
      <c r="H11" s="14">
        <v>8.4136590462666902E-2</v>
      </c>
      <c r="I11" s="14">
        <v>9.3566386952544406E-2</v>
      </c>
    </row>
    <row r="12" spans="2:10" x14ac:dyDescent="0.25">
      <c r="B12" s="15" t="s">
        <v>103</v>
      </c>
      <c r="C12" s="14">
        <v>0.12957031383555301</v>
      </c>
      <c r="D12" s="14">
        <v>0.14025645215834401</v>
      </c>
      <c r="E12" s="14">
        <v>9.6442890193730396E-2</v>
      </c>
      <c r="F12" s="14">
        <v>0.12760380434014601</v>
      </c>
      <c r="G12" s="14">
        <v>0.116288614074588</v>
      </c>
      <c r="H12" s="14">
        <v>8.6307976316341406E-2</v>
      </c>
      <c r="I12" s="14">
        <v>8.4965768431098307E-2</v>
      </c>
    </row>
    <row r="13" spans="2:10" x14ac:dyDescent="0.25">
      <c r="B13" s="16" t="s">
        <v>105</v>
      </c>
      <c r="C13" s="16"/>
      <c r="D13" s="16"/>
      <c r="E13" s="16"/>
      <c r="F13" s="16"/>
      <c r="G13" s="16"/>
      <c r="H13" s="16"/>
      <c r="I13" s="16"/>
    </row>
    <row r="14" spans="2:10" x14ac:dyDescent="0.25">
      <c r="B14" t="s">
        <v>75</v>
      </c>
    </row>
    <row r="15" spans="2:10" x14ac:dyDescent="0.25">
      <c r="B15" t="s">
        <v>76</v>
      </c>
    </row>
    <row r="19" spans="2:2" x14ac:dyDescent="0.25">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993</v>
      </c>
      <c r="D7" s="10">
        <v>469</v>
      </c>
      <c r="E7" s="10">
        <v>519</v>
      </c>
      <c r="F7" s="10"/>
      <c r="G7" s="10">
        <v>124</v>
      </c>
      <c r="H7" s="10">
        <v>182</v>
      </c>
      <c r="I7" s="10">
        <v>135</v>
      </c>
      <c r="J7" s="10">
        <v>163</v>
      </c>
      <c r="K7" s="10">
        <v>158</v>
      </c>
      <c r="L7" s="10">
        <v>231</v>
      </c>
      <c r="M7" s="10"/>
      <c r="N7" s="10">
        <v>290</v>
      </c>
      <c r="O7" s="10">
        <v>254</v>
      </c>
      <c r="P7" s="10">
        <v>207</v>
      </c>
      <c r="Q7" s="10">
        <v>239</v>
      </c>
      <c r="R7" s="10"/>
      <c r="S7" s="10">
        <v>136</v>
      </c>
      <c r="T7" s="10">
        <v>141</v>
      </c>
      <c r="U7" s="10">
        <v>85</v>
      </c>
      <c r="V7" s="10">
        <v>95</v>
      </c>
      <c r="W7" s="10">
        <v>64</v>
      </c>
      <c r="X7" s="10">
        <v>84</v>
      </c>
      <c r="Y7" s="10">
        <v>85</v>
      </c>
      <c r="Z7" s="10">
        <v>35</v>
      </c>
      <c r="AA7" s="10">
        <v>115</v>
      </c>
      <c r="AB7" s="10">
        <v>92</v>
      </c>
      <c r="AC7" s="10">
        <v>38</v>
      </c>
      <c r="AD7" s="10">
        <v>23</v>
      </c>
      <c r="AE7" s="10"/>
      <c r="AF7" s="10">
        <v>373</v>
      </c>
      <c r="AG7" s="10">
        <v>420</v>
      </c>
      <c r="AH7" s="10">
        <v>117</v>
      </c>
      <c r="AI7" s="10"/>
      <c r="AJ7" s="10" t="s">
        <v>78</v>
      </c>
      <c r="AK7" s="10" t="s">
        <v>78</v>
      </c>
      <c r="AL7" s="10" t="s">
        <v>78</v>
      </c>
      <c r="AM7" s="10" t="s">
        <v>78</v>
      </c>
      <c r="AN7" s="10" t="s">
        <v>78</v>
      </c>
      <c r="AO7" s="10"/>
      <c r="AP7" s="10">
        <v>219</v>
      </c>
      <c r="AQ7" s="10">
        <v>352</v>
      </c>
      <c r="AR7" s="10">
        <v>66</v>
      </c>
      <c r="AS7" s="10"/>
      <c r="AT7" s="10">
        <v>239</v>
      </c>
      <c r="AU7" s="10">
        <v>235</v>
      </c>
      <c r="AV7" s="10">
        <v>279</v>
      </c>
      <c r="AW7" s="10">
        <v>78</v>
      </c>
      <c r="AX7" s="10">
        <v>13</v>
      </c>
    </row>
    <row r="8" spans="2:50" ht="30" customHeight="1" x14ac:dyDescent="0.25">
      <c r="B8" s="11" t="s">
        <v>19</v>
      </c>
      <c r="C8" s="11">
        <v>1002</v>
      </c>
      <c r="D8" s="11">
        <v>494</v>
      </c>
      <c r="E8" s="11">
        <v>503</v>
      </c>
      <c r="F8" s="11"/>
      <c r="G8" s="11">
        <v>144</v>
      </c>
      <c r="H8" s="11">
        <v>182</v>
      </c>
      <c r="I8" s="11">
        <v>175</v>
      </c>
      <c r="J8" s="11">
        <v>168</v>
      </c>
      <c r="K8" s="11">
        <v>128</v>
      </c>
      <c r="L8" s="11">
        <v>205</v>
      </c>
      <c r="M8" s="11"/>
      <c r="N8" s="11">
        <v>272</v>
      </c>
      <c r="O8" s="11">
        <v>244</v>
      </c>
      <c r="P8" s="11">
        <v>234</v>
      </c>
      <c r="Q8" s="11">
        <v>249</v>
      </c>
      <c r="R8" s="11"/>
      <c r="S8" s="11">
        <v>140</v>
      </c>
      <c r="T8" s="11">
        <v>128</v>
      </c>
      <c r="U8" s="11">
        <v>81</v>
      </c>
      <c r="V8" s="11">
        <v>83</v>
      </c>
      <c r="W8" s="11">
        <v>60</v>
      </c>
      <c r="X8" s="11">
        <v>103</v>
      </c>
      <c r="Y8" s="11">
        <v>84</v>
      </c>
      <c r="Z8" s="11">
        <v>34</v>
      </c>
      <c r="AA8" s="11">
        <v>105</v>
      </c>
      <c r="AB8" s="11">
        <v>98</v>
      </c>
      <c r="AC8" s="11">
        <v>46</v>
      </c>
      <c r="AD8" s="11">
        <v>41</v>
      </c>
      <c r="AE8" s="11"/>
      <c r="AF8" s="11">
        <v>364</v>
      </c>
      <c r="AG8" s="11">
        <v>419</v>
      </c>
      <c r="AH8" s="11">
        <v>128</v>
      </c>
      <c r="AI8" s="11"/>
      <c r="AJ8" s="11" t="s">
        <v>78</v>
      </c>
      <c r="AK8" s="11" t="s">
        <v>78</v>
      </c>
      <c r="AL8" s="11" t="s">
        <v>78</v>
      </c>
      <c r="AM8" s="11" t="s">
        <v>78</v>
      </c>
      <c r="AN8" s="11" t="s">
        <v>78</v>
      </c>
      <c r="AO8" s="11"/>
      <c r="AP8" s="11">
        <v>209</v>
      </c>
      <c r="AQ8" s="11">
        <v>365</v>
      </c>
      <c r="AR8" s="11">
        <v>66</v>
      </c>
      <c r="AS8" s="11"/>
      <c r="AT8" s="11">
        <v>242</v>
      </c>
      <c r="AU8" s="11">
        <v>246</v>
      </c>
      <c r="AV8" s="11">
        <v>281</v>
      </c>
      <c r="AW8" s="11">
        <v>77</v>
      </c>
      <c r="AX8" s="11">
        <v>12</v>
      </c>
    </row>
    <row r="9" spans="2:50" x14ac:dyDescent="0.25">
      <c r="B9" s="15" t="s">
        <v>512</v>
      </c>
      <c r="C9" s="14">
        <v>9.3764029738334004E-2</v>
      </c>
      <c r="D9" s="14">
        <v>0.121930184001176</v>
      </c>
      <c r="E9" s="14">
        <v>6.3489252064367202E-2</v>
      </c>
      <c r="F9" s="14"/>
      <c r="G9" s="14">
        <v>0.17054836692134501</v>
      </c>
      <c r="H9" s="14">
        <v>0.153063948798456</v>
      </c>
      <c r="I9" s="14">
        <v>9.3718860899129799E-2</v>
      </c>
      <c r="J9" s="14">
        <v>4.04270139647189E-2</v>
      </c>
      <c r="K9" s="14">
        <v>7.5057628720488295E-2</v>
      </c>
      <c r="L9" s="14">
        <v>4.2764654452588001E-2</v>
      </c>
      <c r="M9" s="14"/>
      <c r="N9" s="14">
        <v>0.128574903670754</v>
      </c>
      <c r="O9" s="14">
        <v>5.9516879651550302E-2</v>
      </c>
      <c r="P9" s="14">
        <v>8.9724217238763698E-2</v>
      </c>
      <c r="Q9" s="14">
        <v>9.0376736982586095E-2</v>
      </c>
      <c r="R9" s="14"/>
      <c r="S9" s="14">
        <v>0.17774734460896599</v>
      </c>
      <c r="T9" s="14">
        <v>0.14625207733851001</v>
      </c>
      <c r="U9" s="14">
        <v>8.70431975202339E-2</v>
      </c>
      <c r="V9" s="14">
        <v>7.2858013311604505E-2</v>
      </c>
      <c r="W9" s="14">
        <v>9.4337992193921999E-2</v>
      </c>
      <c r="X9" s="14">
        <v>7.9175955356994496E-2</v>
      </c>
      <c r="Y9" s="14">
        <v>5.7756883466348601E-2</v>
      </c>
      <c r="Z9" s="14">
        <v>4.5613894085789301E-2</v>
      </c>
      <c r="AA9" s="14">
        <v>3.3409910437953001E-2</v>
      </c>
      <c r="AB9" s="14">
        <v>6.7963312987968802E-2</v>
      </c>
      <c r="AC9" s="14">
        <v>2.1958580200958901E-2</v>
      </c>
      <c r="AD9" s="14">
        <v>0.144879937641226</v>
      </c>
      <c r="AE9" s="14"/>
      <c r="AF9" s="14">
        <v>6.6172384705004098E-2</v>
      </c>
      <c r="AG9" s="14">
        <v>0.114352446657125</v>
      </c>
      <c r="AH9" s="14">
        <v>0.106779968668514</v>
      </c>
      <c r="AI9" s="14"/>
      <c r="AJ9" s="14" t="s">
        <v>79</v>
      </c>
      <c r="AK9" s="14" t="s">
        <v>79</v>
      </c>
      <c r="AL9" s="14" t="s">
        <v>79</v>
      </c>
      <c r="AM9" s="14" t="s">
        <v>79</v>
      </c>
      <c r="AN9" s="14" t="s">
        <v>79</v>
      </c>
      <c r="AO9" s="14"/>
      <c r="AP9" s="14">
        <v>0.14917890599148401</v>
      </c>
      <c r="AQ9" s="14">
        <v>9.4576512921531394E-2</v>
      </c>
      <c r="AR9" s="14">
        <v>0.176797764004719</v>
      </c>
      <c r="AS9" s="14"/>
      <c r="AT9" s="14">
        <v>7.2924847212187102E-2</v>
      </c>
      <c r="AU9" s="14">
        <v>8.4848282598650696E-2</v>
      </c>
      <c r="AV9" s="14">
        <v>0.112548941534827</v>
      </c>
      <c r="AW9" s="14">
        <v>0.17170701597190299</v>
      </c>
      <c r="AX9" s="14">
        <v>0.133216220050134</v>
      </c>
    </row>
    <row r="10" spans="2:50" x14ac:dyDescent="0.25">
      <c r="B10" s="15" t="s">
        <v>513</v>
      </c>
      <c r="C10" s="14">
        <v>0.21445190499358499</v>
      </c>
      <c r="D10" s="14">
        <v>0.23029306855608001</v>
      </c>
      <c r="E10" s="14">
        <v>0.199397145567277</v>
      </c>
      <c r="F10" s="14"/>
      <c r="G10" s="14">
        <v>0.21956688213280101</v>
      </c>
      <c r="H10" s="14">
        <v>0.20553676200586701</v>
      </c>
      <c r="I10" s="14">
        <v>0.26778346075070503</v>
      </c>
      <c r="J10" s="14">
        <v>0.213097389233493</v>
      </c>
      <c r="K10" s="14">
        <v>0.159761014424359</v>
      </c>
      <c r="L10" s="14">
        <v>0.20838563046512401</v>
      </c>
      <c r="M10" s="14"/>
      <c r="N10" s="14">
        <v>0.17825812856957499</v>
      </c>
      <c r="O10" s="14">
        <v>0.229252321587956</v>
      </c>
      <c r="P10" s="14">
        <v>0.208879364450202</v>
      </c>
      <c r="Q10" s="14">
        <v>0.243811927172155</v>
      </c>
      <c r="R10" s="14"/>
      <c r="S10" s="14">
        <v>0.203810507511162</v>
      </c>
      <c r="T10" s="14">
        <v>0.14711131063123101</v>
      </c>
      <c r="U10" s="14">
        <v>0.16516292180028699</v>
      </c>
      <c r="V10" s="14">
        <v>0.17783602126192299</v>
      </c>
      <c r="W10" s="14">
        <v>0.25939714440594902</v>
      </c>
      <c r="X10" s="14">
        <v>0.23196188006961099</v>
      </c>
      <c r="Y10" s="14">
        <v>0.22378692900845901</v>
      </c>
      <c r="Z10" s="14">
        <v>0.23640068931953301</v>
      </c>
      <c r="AA10" s="14">
        <v>0.22097506607198</v>
      </c>
      <c r="AB10" s="14">
        <v>0.29115633395773599</v>
      </c>
      <c r="AC10" s="14">
        <v>0.17860198703788799</v>
      </c>
      <c r="AD10" s="14">
        <v>0.32681640462388101</v>
      </c>
      <c r="AE10" s="14"/>
      <c r="AF10" s="14">
        <v>0.22225171929340401</v>
      </c>
      <c r="AG10" s="14">
        <v>0.20837310751805299</v>
      </c>
      <c r="AH10" s="14">
        <v>0.22776761984220401</v>
      </c>
      <c r="AI10" s="14"/>
      <c r="AJ10" s="14" t="s">
        <v>79</v>
      </c>
      <c r="AK10" s="14" t="s">
        <v>79</v>
      </c>
      <c r="AL10" s="14" t="s">
        <v>79</v>
      </c>
      <c r="AM10" s="14" t="s">
        <v>79</v>
      </c>
      <c r="AN10" s="14" t="s">
        <v>79</v>
      </c>
      <c r="AO10" s="14"/>
      <c r="AP10" s="14">
        <v>0.29225055446309101</v>
      </c>
      <c r="AQ10" s="14">
        <v>0.18440105494407699</v>
      </c>
      <c r="AR10" s="14">
        <v>0.30842523728624899</v>
      </c>
      <c r="AS10" s="14"/>
      <c r="AT10" s="14">
        <v>0.22403112995575</v>
      </c>
      <c r="AU10" s="14">
        <v>0.199185423559121</v>
      </c>
      <c r="AV10" s="14">
        <v>0.214784276197102</v>
      </c>
      <c r="AW10" s="14">
        <v>0.22370430358917301</v>
      </c>
      <c r="AX10" s="14">
        <v>0.33113013189066098</v>
      </c>
    </row>
    <row r="11" spans="2:50" ht="30" x14ac:dyDescent="0.25">
      <c r="B11" s="15" t="s">
        <v>514</v>
      </c>
      <c r="C11" s="14">
        <v>0.305970587480274</v>
      </c>
      <c r="D11" s="14">
        <v>0.29380232767711201</v>
      </c>
      <c r="E11" s="14">
        <v>0.32114625481548797</v>
      </c>
      <c r="F11" s="14"/>
      <c r="G11" s="14">
        <v>0.246003041008409</v>
      </c>
      <c r="H11" s="14">
        <v>0.238051773559316</v>
      </c>
      <c r="I11" s="14">
        <v>0.27186519101044598</v>
      </c>
      <c r="J11" s="14">
        <v>0.310331182500234</v>
      </c>
      <c r="K11" s="14">
        <v>0.37705835453721298</v>
      </c>
      <c r="L11" s="14">
        <v>0.38960545982339201</v>
      </c>
      <c r="M11" s="14"/>
      <c r="N11" s="14">
        <v>0.27581759213393398</v>
      </c>
      <c r="O11" s="14">
        <v>0.34189873983166702</v>
      </c>
      <c r="P11" s="14">
        <v>0.31868485927757501</v>
      </c>
      <c r="Q11" s="14">
        <v>0.29488765056553301</v>
      </c>
      <c r="R11" s="14"/>
      <c r="S11" s="14">
        <v>0.26494721088934098</v>
      </c>
      <c r="T11" s="14">
        <v>0.268576894156278</v>
      </c>
      <c r="U11" s="14">
        <v>0.29481933145248401</v>
      </c>
      <c r="V11" s="14">
        <v>0.31172144958059</v>
      </c>
      <c r="W11" s="14">
        <v>0.29716535810460598</v>
      </c>
      <c r="X11" s="14">
        <v>0.36611395150332998</v>
      </c>
      <c r="Y11" s="14">
        <v>0.33314741086689098</v>
      </c>
      <c r="Z11" s="14">
        <v>0.43024563460044701</v>
      </c>
      <c r="AA11" s="14">
        <v>0.37703780891127098</v>
      </c>
      <c r="AB11" s="14">
        <v>0.29203841028810201</v>
      </c>
      <c r="AC11" s="14">
        <v>0.34529642534872701</v>
      </c>
      <c r="AD11" s="14">
        <v>8.2296678271304602E-2</v>
      </c>
      <c r="AE11" s="14"/>
      <c r="AF11" s="14">
        <v>0.35067943395416501</v>
      </c>
      <c r="AG11" s="14">
        <v>0.285796771802312</v>
      </c>
      <c r="AH11" s="14">
        <v>0.26715905049685401</v>
      </c>
      <c r="AI11" s="14"/>
      <c r="AJ11" s="14" t="s">
        <v>79</v>
      </c>
      <c r="AK11" s="14" t="s">
        <v>79</v>
      </c>
      <c r="AL11" s="14" t="s">
        <v>79</v>
      </c>
      <c r="AM11" s="14" t="s">
        <v>79</v>
      </c>
      <c r="AN11" s="14" t="s">
        <v>79</v>
      </c>
      <c r="AO11" s="14"/>
      <c r="AP11" s="14">
        <v>0.34827564388242099</v>
      </c>
      <c r="AQ11" s="14">
        <v>0.29695884690895502</v>
      </c>
      <c r="AR11" s="14">
        <v>0.27001188619817901</v>
      </c>
      <c r="AS11" s="14"/>
      <c r="AT11" s="14">
        <v>0.34180885666472499</v>
      </c>
      <c r="AU11" s="14">
        <v>0.330780536387832</v>
      </c>
      <c r="AV11" s="14">
        <v>0.287803847531721</v>
      </c>
      <c r="AW11" s="14">
        <v>0.27260402496900799</v>
      </c>
      <c r="AX11" s="14">
        <v>0.169889803344208</v>
      </c>
    </row>
    <row r="12" spans="2:50" x14ac:dyDescent="0.25">
      <c r="B12" s="15" t="s">
        <v>515</v>
      </c>
      <c r="C12" s="14">
        <v>0.17432360024026899</v>
      </c>
      <c r="D12" s="14">
        <v>0.17667833377824699</v>
      </c>
      <c r="E12" s="14">
        <v>0.171982090229543</v>
      </c>
      <c r="F12" s="14"/>
      <c r="G12" s="14">
        <v>0.16330552412239799</v>
      </c>
      <c r="H12" s="14">
        <v>0.17420808352287201</v>
      </c>
      <c r="I12" s="14">
        <v>0.171305134638816</v>
      </c>
      <c r="J12" s="14">
        <v>0.193522873488228</v>
      </c>
      <c r="K12" s="14">
        <v>0.16396842205044099</v>
      </c>
      <c r="L12" s="14">
        <v>0.17543399484080099</v>
      </c>
      <c r="M12" s="14"/>
      <c r="N12" s="14">
        <v>0.21613471321896599</v>
      </c>
      <c r="O12" s="14">
        <v>0.17875091318144501</v>
      </c>
      <c r="P12" s="14">
        <v>0.148541087080717</v>
      </c>
      <c r="Q12" s="14">
        <v>0.15036320320244401</v>
      </c>
      <c r="R12" s="14"/>
      <c r="S12" s="14">
        <v>0.12844574941091899</v>
      </c>
      <c r="T12" s="14">
        <v>0.19306328566749401</v>
      </c>
      <c r="U12" s="14">
        <v>0.16418401862757301</v>
      </c>
      <c r="V12" s="14">
        <v>0.13080459799453401</v>
      </c>
      <c r="W12" s="14">
        <v>0.19071867190112399</v>
      </c>
      <c r="X12" s="14">
        <v>0.13662915237340001</v>
      </c>
      <c r="Y12" s="14">
        <v>0.25736274541723497</v>
      </c>
      <c r="Z12" s="14">
        <v>0.10575164951829499</v>
      </c>
      <c r="AA12" s="14">
        <v>0.19623637110633499</v>
      </c>
      <c r="AB12" s="14">
        <v>0.15833201246473</v>
      </c>
      <c r="AC12" s="14">
        <v>0.25438646969331502</v>
      </c>
      <c r="AD12" s="14">
        <v>0.22986079247868799</v>
      </c>
      <c r="AE12" s="14"/>
      <c r="AF12" s="14">
        <v>0.17833126244922601</v>
      </c>
      <c r="AG12" s="14">
        <v>0.16536863155224699</v>
      </c>
      <c r="AH12" s="14">
        <v>0.17476181305491501</v>
      </c>
      <c r="AI12" s="14"/>
      <c r="AJ12" s="14" t="s">
        <v>79</v>
      </c>
      <c r="AK12" s="14" t="s">
        <v>79</v>
      </c>
      <c r="AL12" s="14" t="s">
        <v>79</v>
      </c>
      <c r="AM12" s="14" t="s">
        <v>79</v>
      </c>
      <c r="AN12" s="14" t="s">
        <v>79</v>
      </c>
      <c r="AO12" s="14"/>
      <c r="AP12" s="14">
        <v>0.112468478048387</v>
      </c>
      <c r="AQ12" s="14">
        <v>0.218299020701228</v>
      </c>
      <c r="AR12" s="14">
        <v>0.11090471192370401</v>
      </c>
      <c r="AS12" s="14"/>
      <c r="AT12" s="14">
        <v>0.15635555919378999</v>
      </c>
      <c r="AU12" s="14">
        <v>0.18861046385175301</v>
      </c>
      <c r="AV12" s="14">
        <v>0.18578838691107999</v>
      </c>
      <c r="AW12" s="14">
        <v>0.14110509502864499</v>
      </c>
      <c r="AX12" s="14">
        <v>0.157559299618555</v>
      </c>
    </row>
    <row r="13" spans="2:50" x14ac:dyDescent="0.25">
      <c r="B13" s="15" t="s">
        <v>516</v>
      </c>
      <c r="C13" s="14">
        <v>8.19195637119845E-2</v>
      </c>
      <c r="D13" s="14">
        <v>7.8784655497853795E-2</v>
      </c>
      <c r="E13" s="14">
        <v>8.2506873363600797E-2</v>
      </c>
      <c r="F13" s="14"/>
      <c r="G13" s="14">
        <v>7.6816894661107096E-2</v>
      </c>
      <c r="H13" s="14">
        <v>6.2254376382673199E-2</v>
      </c>
      <c r="I13" s="14">
        <v>5.5929404009533203E-2</v>
      </c>
      <c r="J13" s="14">
        <v>0.12203072837534699</v>
      </c>
      <c r="K13" s="14">
        <v>0.13148465098346901</v>
      </c>
      <c r="L13" s="14">
        <v>6.1274393527553997E-2</v>
      </c>
      <c r="M13" s="14"/>
      <c r="N13" s="14">
        <v>8.4955956075450603E-2</v>
      </c>
      <c r="O13" s="14">
        <v>6.8889204364011705E-2</v>
      </c>
      <c r="P13" s="14">
        <v>7.9511688963657595E-2</v>
      </c>
      <c r="Q13" s="14">
        <v>9.4476498791391694E-2</v>
      </c>
      <c r="R13" s="14"/>
      <c r="S13" s="14">
        <v>7.2549045849577595E-2</v>
      </c>
      <c r="T13" s="14">
        <v>0.13121236380297599</v>
      </c>
      <c r="U13" s="14">
        <v>6.47177203120049E-2</v>
      </c>
      <c r="V13" s="14">
        <v>0.13406671973373699</v>
      </c>
      <c r="W13" s="14">
        <v>2.7538952477961499E-2</v>
      </c>
      <c r="X13" s="14">
        <v>7.41369979351644E-2</v>
      </c>
      <c r="Y13" s="14">
        <v>6.1378824483530103E-2</v>
      </c>
      <c r="Z13" s="14">
        <v>3.8249729827024001E-2</v>
      </c>
      <c r="AA13" s="14">
        <v>5.0472104665664798E-2</v>
      </c>
      <c r="AB13" s="14">
        <v>8.7039760756977502E-2</v>
      </c>
      <c r="AC13" s="14">
        <v>9.1093774963622198E-2</v>
      </c>
      <c r="AD13" s="14">
        <v>0.12405662198551801</v>
      </c>
      <c r="AE13" s="14"/>
      <c r="AF13" s="14">
        <v>6.3361599690150497E-2</v>
      </c>
      <c r="AG13" s="14">
        <v>0.100457282673085</v>
      </c>
      <c r="AH13" s="14">
        <v>6.7683370238190599E-2</v>
      </c>
      <c r="AI13" s="14"/>
      <c r="AJ13" s="14" t="s">
        <v>79</v>
      </c>
      <c r="AK13" s="14" t="s">
        <v>79</v>
      </c>
      <c r="AL13" s="14" t="s">
        <v>79</v>
      </c>
      <c r="AM13" s="14" t="s">
        <v>79</v>
      </c>
      <c r="AN13" s="14" t="s">
        <v>79</v>
      </c>
      <c r="AO13" s="14"/>
      <c r="AP13" s="14">
        <v>2.4044039429794901E-2</v>
      </c>
      <c r="AQ13" s="14">
        <v>0.11308532158319699</v>
      </c>
      <c r="AR13" s="14">
        <v>4.7537498042144799E-2</v>
      </c>
      <c r="AS13" s="14"/>
      <c r="AT13" s="14">
        <v>6.4597510369964306E-2</v>
      </c>
      <c r="AU13" s="14">
        <v>8.0958613487603498E-2</v>
      </c>
      <c r="AV13" s="14">
        <v>8.71334917659813E-2</v>
      </c>
      <c r="AW13" s="14">
        <v>9.4992154665010806E-2</v>
      </c>
      <c r="AX13" s="14">
        <v>0.115072250093286</v>
      </c>
    </row>
    <row r="14" spans="2:50" x14ac:dyDescent="0.25">
      <c r="B14" s="15" t="s">
        <v>103</v>
      </c>
      <c r="C14" s="23">
        <v>0.12957031383555301</v>
      </c>
      <c r="D14" s="23">
        <v>9.8511430489532495E-2</v>
      </c>
      <c r="E14" s="23">
        <v>0.161478383959724</v>
      </c>
      <c r="F14" s="23"/>
      <c r="G14" s="23">
        <v>0.12375929115393999</v>
      </c>
      <c r="H14" s="23">
        <v>0.16688505573081699</v>
      </c>
      <c r="I14" s="23">
        <v>0.13939794869137001</v>
      </c>
      <c r="J14" s="23">
        <v>0.12059081243797801</v>
      </c>
      <c r="K14" s="23">
        <v>9.2669929284029298E-2</v>
      </c>
      <c r="L14" s="23">
        <v>0.12253586689054199</v>
      </c>
      <c r="M14" s="23"/>
      <c r="N14" s="23">
        <v>0.116258706331319</v>
      </c>
      <c r="O14" s="23">
        <v>0.121691941383369</v>
      </c>
      <c r="P14" s="23">
        <v>0.154658782989085</v>
      </c>
      <c r="Q14" s="23">
        <v>0.12608398328589099</v>
      </c>
      <c r="R14" s="23"/>
      <c r="S14" s="23">
        <v>0.15250014173003401</v>
      </c>
      <c r="T14" s="23">
        <v>0.113784068403512</v>
      </c>
      <c r="U14" s="23">
        <v>0.22407281028741799</v>
      </c>
      <c r="V14" s="23">
        <v>0.17271319811761099</v>
      </c>
      <c r="W14" s="23">
        <v>0.130841880916437</v>
      </c>
      <c r="X14" s="23">
        <v>0.1119820627615</v>
      </c>
      <c r="Y14" s="23">
        <v>6.6567206757536301E-2</v>
      </c>
      <c r="Z14" s="23">
        <v>0.14373840264891199</v>
      </c>
      <c r="AA14" s="23">
        <v>0.121868738806796</v>
      </c>
      <c r="AB14" s="23">
        <v>0.103470169544486</v>
      </c>
      <c r="AC14" s="23">
        <v>0.108662762755489</v>
      </c>
      <c r="AD14" s="23">
        <v>9.2089564999382895E-2</v>
      </c>
      <c r="AE14" s="23"/>
      <c r="AF14" s="23">
        <v>0.11920359990805</v>
      </c>
      <c r="AG14" s="23">
        <v>0.12565175979717699</v>
      </c>
      <c r="AH14" s="23">
        <v>0.15584817769932299</v>
      </c>
      <c r="AI14" s="23"/>
      <c r="AJ14" s="23" t="s">
        <v>79</v>
      </c>
      <c r="AK14" s="23" t="s">
        <v>79</v>
      </c>
      <c r="AL14" s="23" t="s">
        <v>79</v>
      </c>
      <c r="AM14" s="23" t="s">
        <v>79</v>
      </c>
      <c r="AN14" s="23" t="s">
        <v>79</v>
      </c>
      <c r="AO14" s="23"/>
      <c r="AP14" s="23">
        <v>7.3782378184822098E-2</v>
      </c>
      <c r="AQ14" s="23">
        <v>9.26792429410115E-2</v>
      </c>
      <c r="AR14" s="23">
        <v>8.6322902545004507E-2</v>
      </c>
      <c r="AS14" s="23"/>
      <c r="AT14" s="23">
        <v>0.14028209660358401</v>
      </c>
      <c r="AU14" s="23">
        <v>0.115616680115041</v>
      </c>
      <c r="AV14" s="23">
        <v>0.111941056059289</v>
      </c>
      <c r="AW14" s="23">
        <v>9.5887405776259399E-2</v>
      </c>
      <c r="AX14" s="23">
        <v>9.3132295003155799E-2</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993</v>
      </c>
      <c r="D7" s="10">
        <v>469</v>
      </c>
      <c r="E7" s="10">
        <v>519</v>
      </c>
      <c r="F7" s="10"/>
      <c r="G7" s="10">
        <v>124</v>
      </c>
      <c r="H7" s="10">
        <v>182</v>
      </c>
      <c r="I7" s="10">
        <v>135</v>
      </c>
      <c r="J7" s="10">
        <v>163</v>
      </c>
      <c r="K7" s="10">
        <v>158</v>
      </c>
      <c r="L7" s="10">
        <v>231</v>
      </c>
      <c r="M7" s="10"/>
      <c r="N7" s="10">
        <v>290</v>
      </c>
      <c r="O7" s="10">
        <v>254</v>
      </c>
      <c r="P7" s="10">
        <v>207</v>
      </c>
      <c r="Q7" s="10">
        <v>239</v>
      </c>
      <c r="R7" s="10"/>
      <c r="S7" s="10">
        <v>136</v>
      </c>
      <c r="T7" s="10">
        <v>141</v>
      </c>
      <c r="U7" s="10">
        <v>85</v>
      </c>
      <c r="V7" s="10">
        <v>95</v>
      </c>
      <c r="W7" s="10">
        <v>64</v>
      </c>
      <c r="X7" s="10">
        <v>84</v>
      </c>
      <c r="Y7" s="10">
        <v>85</v>
      </c>
      <c r="Z7" s="10">
        <v>35</v>
      </c>
      <c r="AA7" s="10">
        <v>115</v>
      </c>
      <c r="AB7" s="10">
        <v>92</v>
      </c>
      <c r="AC7" s="10">
        <v>38</v>
      </c>
      <c r="AD7" s="10">
        <v>23</v>
      </c>
      <c r="AE7" s="10"/>
      <c r="AF7" s="10">
        <v>373</v>
      </c>
      <c r="AG7" s="10">
        <v>420</v>
      </c>
      <c r="AH7" s="10">
        <v>117</v>
      </c>
      <c r="AI7" s="10"/>
      <c r="AJ7" s="10" t="s">
        <v>78</v>
      </c>
      <c r="AK7" s="10" t="s">
        <v>78</v>
      </c>
      <c r="AL7" s="10" t="s">
        <v>78</v>
      </c>
      <c r="AM7" s="10" t="s">
        <v>78</v>
      </c>
      <c r="AN7" s="10" t="s">
        <v>78</v>
      </c>
      <c r="AO7" s="10"/>
      <c r="AP7" s="10">
        <v>219</v>
      </c>
      <c r="AQ7" s="10">
        <v>352</v>
      </c>
      <c r="AR7" s="10">
        <v>66</v>
      </c>
      <c r="AS7" s="10"/>
      <c r="AT7" s="10">
        <v>239</v>
      </c>
      <c r="AU7" s="10">
        <v>235</v>
      </c>
      <c r="AV7" s="10">
        <v>279</v>
      </c>
      <c r="AW7" s="10">
        <v>78</v>
      </c>
      <c r="AX7" s="10">
        <v>13</v>
      </c>
    </row>
    <row r="8" spans="2:50" ht="30" customHeight="1" x14ac:dyDescent="0.25">
      <c r="B8" s="11" t="s">
        <v>19</v>
      </c>
      <c r="C8" s="11">
        <v>1002</v>
      </c>
      <c r="D8" s="11">
        <v>494</v>
      </c>
      <c r="E8" s="11">
        <v>503</v>
      </c>
      <c r="F8" s="11"/>
      <c r="G8" s="11">
        <v>144</v>
      </c>
      <c r="H8" s="11">
        <v>182</v>
      </c>
      <c r="I8" s="11">
        <v>175</v>
      </c>
      <c r="J8" s="11">
        <v>168</v>
      </c>
      <c r="K8" s="11">
        <v>128</v>
      </c>
      <c r="L8" s="11">
        <v>205</v>
      </c>
      <c r="M8" s="11"/>
      <c r="N8" s="11">
        <v>272</v>
      </c>
      <c r="O8" s="11">
        <v>244</v>
      </c>
      <c r="P8" s="11">
        <v>234</v>
      </c>
      <c r="Q8" s="11">
        <v>249</v>
      </c>
      <c r="R8" s="11"/>
      <c r="S8" s="11">
        <v>140</v>
      </c>
      <c r="T8" s="11">
        <v>128</v>
      </c>
      <c r="U8" s="11">
        <v>81</v>
      </c>
      <c r="V8" s="11">
        <v>83</v>
      </c>
      <c r="W8" s="11">
        <v>60</v>
      </c>
      <c r="X8" s="11">
        <v>103</v>
      </c>
      <c r="Y8" s="11">
        <v>84</v>
      </c>
      <c r="Z8" s="11">
        <v>34</v>
      </c>
      <c r="AA8" s="11">
        <v>105</v>
      </c>
      <c r="AB8" s="11">
        <v>98</v>
      </c>
      <c r="AC8" s="11">
        <v>46</v>
      </c>
      <c r="AD8" s="11">
        <v>41</v>
      </c>
      <c r="AE8" s="11"/>
      <c r="AF8" s="11">
        <v>364</v>
      </c>
      <c r="AG8" s="11">
        <v>419</v>
      </c>
      <c r="AH8" s="11">
        <v>128</v>
      </c>
      <c r="AI8" s="11"/>
      <c r="AJ8" s="11" t="s">
        <v>78</v>
      </c>
      <c r="AK8" s="11" t="s">
        <v>78</v>
      </c>
      <c r="AL8" s="11" t="s">
        <v>78</v>
      </c>
      <c r="AM8" s="11" t="s">
        <v>78</v>
      </c>
      <c r="AN8" s="11" t="s">
        <v>78</v>
      </c>
      <c r="AO8" s="11"/>
      <c r="AP8" s="11">
        <v>209</v>
      </c>
      <c r="AQ8" s="11">
        <v>365</v>
      </c>
      <c r="AR8" s="11">
        <v>66</v>
      </c>
      <c r="AS8" s="11"/>
      <c r="AT8" s="11">
        <v>242</v>
      </c>
      <c r="AU8" s="11">
        <v>246</v>
      </c>
      <c r="AV8" s="11">
        <v>281</v>
      </c>
      <c r="AW8" s="11">
        <v>77</v>
      </c>
      <c r="AX8" s="11">
        <v>12</v>
      </c>
    </row>
    <row r="9" spans="2:50" x14ac:dyDescent="0.25">
      <c r="B9" s="15" t="s">
        <v>512</v>
      </c>
      <c r="C9" s="14">
        <v>9.4363532571031694E-2</v>
      </c>
      <c r="D9" s="14">
        <v>0.12529147281007799</v>
      </c>
      <c r="E9" s="14">
        <v>6.4931208700002199E-2</v>
      </c>
      <c r="F9" s="14"/>
      <c r="G9" s="14">
        <v>0.15356188208629101</v>
      </c>
      <c r="H9" s="14">
        <v>0.110819319095559</v>
      </c>
      <c r="I9" s="14">
        <v>6.7545399881215495E-2</v>
      </c>
      <c r="J9" s="14">
        <v>7.2305964632697298E-2</v>
      </c>
      <c r="K9" s="14">
        <v>0.125603967243028</v>
      </c>
      <c r="L9" s="14">
        <v>5.9765379311214402E-2</v>
      </c>
      <c r="M9" s="14"/>
      <c r="N9" s="14">
        <v>0.103105883151014</v>
      </c>
      <c r="O9" s="14">
        <v>8.0312655105689898E-2</v>
      </c>
      <c r="P9" s="14">
        <v>9.1719725372929897E-2</v>
      </c>
      <c r="Q9" s="14">
        <v>0.10204892496455099</v>
      </c>
      <c r="R9" s="14"/>
      <c r="S9" s="14">
        <v>0.13050603647898501</v>
      </c>
      <c r="T9" s="14">
        <v>9.59000549992408E-2</v>
      </c>
      <c r="U9" s="14">
        <v>0.118230203433751</v>
      </c>
      <c r="V9" s="14">
        <v>4.2951544569819901E-2</v>
      </c>
      <c r="W9" s="14">
        <v>9.7728316261528003E-2</v>
      </c>
      <c r="X9" s="14">
        <v>0.14169263125001999</v>
      </c>
      <c r="Y9" s="14">
        <v>5.58275186118821E-2</v>
      </c>
      <c r="Z9" s="14">
        <v>0</v>
      </c>
      <c r="AA9" s="14">
        <v>7.7454857741629399E-2</v>
      </c>
      <c r="AB9" s="14">
        <v>9.7467620564437404E-2</v>
      </c>
      <c r="AC9" s="14">
        <v>6.6337826773431405E-2</v>
      </c>
      <c r="AD9" s="14">
        <v>0.122869294490536</v>
      </c>
      <c r="AE9" s="14"/>
      <c r="AF9" s="14">
        <v>7.8877068274630993E-2</v>
      </c>
      <c r="AG9" s="14">
        <v>0.101175046621179</v>
      </c>
      <c r="AH9" s="14">
        <v>0.10739222582536199</v>
      </c>
      <c r="AI9" s="14"/>
      <c r="AJ9" s="14" t="s">
        <v>79</v>
      </c>
      <c r="AK9" s="14" t="s">
        <v>79</v>
      </c>
      <c r="AL9" s="14" t="s">
        <v>79</v>
      </c>
      <c r="AM9" s="14" t="s">
        <v>79</v>
      </c>
      <c r="AN9" s="14" t="s">
        <v>79</v>
      </c>
      <c r="AO9" s="14"/>
      <c r="AP9" s="14">
        <v>0.150352942639016</v>
      </c>
      <c r="AQ9" s="14">
        <v>9.1162390314065297E-2</v>
      </c>
      <c r="AR9" s="14">
        <v>0.14698492314565401</v>
      </c>
      <c r="AS9" s="14"/>
      <c r="AT9" s="14">
        <v>9.2452437225725104E-2</v>
      </c>
      <c r="AU9" s="14">
        <v>0.106706504188601</v>
      </c>
      <c r="AV9" s="14">
        <v>9.1252838129838407E-2</v>
      </c>
      <c r="AW9" s="14">
        <v>0.10135121354813301</v>
      </c>
      <c r="AX9" s="14">
        <v>0.155461780063257</v>
      </c>
    </row>
    <row r="10" spans="2:50" x14ac:dyDescent="0.25">
      <c r="B10" s="15" t="s">
        <v>513</v>
      </c>
      <c r="C10" s="14">
        <v>0.27235554936976603</v>
      </c>
      <c r="D10" s="14">
        <v>0.288197896359838</v>
      </c>
      <c r="E10" s="14">
        <v>0.25790648749491402</v>
      </c>
      <c r="F10" s="14"/>
      <c r="G10" s="14">
        <v>0.31090976961423</v>
      </c>
      <c r="H10" s="14">
        <v>0.30430351449188198</v>
      </c>
      <c r="I10" s="14">
        <v>0.33698290986963603</v>
      </c>
      <c r="J10" s="14">
        <v>0.21588402268434401</v>
      </c>
      <c r="K10" s="14">
        <v>0.18465482289614199</v>
      </c>
      <c r="L10" s="14">
        <v>0.262789334113816</v>
      </c>
      <c r="M10" s="14"/>
      <c r="N10" s="14">
        <v>0.25181647376305599</v>
      </c>
      <c r="O10" s="14">
        <v>0.29027165258003701</v>
      </c>
      <c r="P10" s="14">
        <v>0.26575210741621402</v>
      </c>
      <c r="Q10" s="14">
        <v>0.28619417959193899</v>
      </c>
      <c r="R10" s="14"/>
      <c r="S10" s="14">
        <v>0.24695309705896501</v>
      </c>
      <c r="T10" s="14">
        <v>0.236892557395223</v>
      </c>
      <c r="U10" s="14">
        <v>0.151434440068618</v>
      </c>
      <c r="V10" s="14">
        <v>0.27728706539588999</v>
      </c>
      <c r="W10" s="14">
        <v>0.33900683672687099</v>
      </c>
      <c r="X10" s="14">
        <v>0.28289334043006598</v>
      </c>
      <c r="Y10" s="14">
        <v>0.23461332304925001</v>
      </c>
      <c r="Z10" s="14">
        <v>0.315120756475117</v>
      </c>
      <c r="AA10" s="14">
        <v>0.292752329780056</v>
      </c>
      <c r="AB10" s="14">
        <v>0.35759040345564003</v>
      </c>
      <c r="AC10" s="14">
        <v>0.256091802857633</v>
      </c>
      <c r="AD10" s="14">
        <v>0.38170230969049801</v>
      </c>
      <c r="AE10" s="14"/>
      <c r="AF10" s="14">
        <v>0.30734319833803297</v>
      </c>
      <c r="AG10" s="14">
        <v>0.24768115867201401</v>
      </c>
      <c r="AH10" s="14">
        <v>0.254621183748586</v>
      </c>
      <c r="AI10" s="14"/>
      <c r="AJ10" s="14" t="s">
        <v>79</v>
      </c>
      <c r="AK10" s="14" t="s">
        <v>79</v>
      </c>
      <c r="AL10" s="14" t="s">
        <v>79</v>
      </c>
      <c r="AM10" s="14" t="s">
        <v>79</v>
      </c>
      <c r="AN10" s="14" t="s">
        <v>79</v>
      </c>
      <c r="AO10" s="14"/>
      <c r="AP10" s="14">
        <v>0.36886276590295602</v>
      </c>
      <c r="AQ10" s="14">
        <v>0.24994973362984499</v>
      </c>
      <c r="AR10" s="14">
        <v>0.236861791049643</v>
      </c>
      <c r="AS10" s="14"/>
      <c r="AT10" s="14">
        <v>0.269578177358891</v>
      </c>
      <c r="AU10" s="14">
        <v>0.27956475323763502</v>
      </c>
      <c r="AV10" s="14">
        <v>0.29363972992251097</v>
      </c>
      <c r="AW10" s="14">
        <v>0.32555160645625397</v>
      </c>
      <c r="AX10" s="14">
        <v>0.37217494126946599</v>
      </c>
    </row>
    <row r="11" spans="2:50" ht="30" x14ac:dyDescent="0.25">
      <c r="B11" s="15" t="s">
        <v>514</v>
      </c>
      <c r="C11" s="14">
        <v>0.30338523233908898</v>
      </c>
      <c r="D11" s="14">
        <v>0.30226208042464497</v>
      </c>
      <c r="E11" s="14">
        <v>0.30076210546526899</v>
      </c>
      <c r="F11" s="14"/>
      <c r="G11" s="14">
        <v>0.225451383196416</v>
      </c>
      <c r="H11" s="14">
        <v>0.26788808941832698</v>
      </c>
      <c r="I11" s="14">
        <v>0.28360277422323998</v>
      </c>
      <c r="J11" s="14">
        <v>0.34672722256919503</v>
      </c>
      <c r="K11" s="14">
        <v>0.37636520980698601</v>
      </c>
      <c r="L11" s="14">
        <v>0.32533514063173702</v>
      </c>
      <c r="M11" s="14"/>
      <c r="N11" s="14">
        <v>0.30312326327849398</v>
      </c>
      <c r="O11" s="14">
        <v>0.28834530584588203</v>
      </c>
      <c r="P11" s="14">
        <v>0.33784286471880198</v>
      </c>
      <c r="Q11" s="14">
        <v>0.28924299203292098</v>
      </c>
      <c r="R11" s="14"/>
      <c r="S11" s="14">
        <v>0.27782415823642398</v>
      </c>
      <c r="T11" s="14">
        <v>0.29156678222319998</v>
      </c>
      <c r="U11" s="14">
        <v>0.35003254202172202</v>
      </c>
      <c r="V11" s="14">
        <v>0.281282483818865</v>
      </c>
      <c r="W11" s="14">
        <v>0.26185099768996201</v>
      </c>
      <c r="X11" s="14">
        <v>0.33877852951166498</v>
      </c>
      <c r="Y11" s="14">
        <v>0.42652403563639602</v>
      </c>
      <c r="Z11" s="14">
        <v>0.25302662453438202</v>
      </c>
      <c r="AA11" s="14">
        <v>0.31595179474560198</v>
      </c>
      <c r="AB11" s="14">
        <v>0.23507023629089399</v>
      </c>
      <c r="AC11" s="14">
        <v>0.25731423407688098</v>
      </c>
      <c r="AD11" s="14">
        <v>0.32109334774926501</v>
      </c>
      <c r="AE11" s="14"/>
      <c r="AF11" s="14">
        <v>0.31202344680801503</v>
      </c>
      <c r="AG11" s="14">
        <v>0.29828093634814701</v>
      </c>
      <c r="AH11" s="14">
        <v>0.32869165637860398</v>
      </c>
      <c r="AI11" s="14"/>
      <c r="AJ11" s="14" t="s">
        <v>79</v>
      </c>
      <c r="AK11" s="14" t="s">
        <v>79</v>
      </c>
      <c r="AL11" s="14" t="s">
        <v>79</v>
      </c>
      <c r="AM11" s="14" t="s">
        <v>79</v>
      </c>
      <c r="AN11" s="14" t="s">
        <v>79</v>
      </c>
      <c r="AO11" s="14"/>
      <c r="AP11" s="14">
        <v>0.29888413005876202</v>
      </c>
      <c r="AQ11" s="14">
        <v>0.308263107738381</v>
      </c>
      <c r="AR11" s="14">
        <v>0.35605656369419603</v>
      </c>
      <c r="AS11" s="14"/>
      <c r="AT11" s="14">
        <v>0.27720311743758702</v>
      </c>
      <c r="AU11" s="14">
        <v>0.29550306815675098</v>
      </c>
      <c r="AV11" s="14">
        <v>0.306503694948284</v>
      </c>
      <c r="AW11" s="14">
        <v>0.248936395822281</v>
      </c>
      <c r="AX11" s="14">
        <v>0.18628923648478901</v>
      </c>
    </row>
    <row r="12" spans="2:50" x14ac:dyDescent="0.25">
      <c r="B12" s="15" t="s">
        <v>515</v>
      </c>
      <c r="C12" s="14">
        <v>0.13553997052613401</v>
      </c>
      <c r="D12" s="14">
        <v>0.14495307831066401</v>
      </c>
      <c r="E12" s="14">
        <v>0.12770159270878001</v>
      </c>
      <c r="F12" s="14"/>
      <c r="G12" s="14">
        <v>0.14703279362913399</v>
      </c>
      <c r="H12" s="14">
        <v>9.4189731776284494E-2</v>
      </c>
      <c r="I12" s="14">
        <v>0.123328012877709</v>
      </c>
      <c r="J12" s="14">
        <v>0.18093754774454199</v>
      </c>
      <c r="K12" s="14">
        <v>0.145417705014011</v>
      </c>
      <c r="L12" s="14">
        <v>0.13115508112639099</v>
      </c>
      <c r="M12" s="14"/>
      <c r="N12" s="14">
        <v>0.14423618122887399</v>
      </c>
      <c r="O12" s="14">
        <v>0.15896840250157299</v>
      </c>
      <c r="P12" s="14">
        <v>8.3141572003057898E-2</v>
      </c>
      <c r="Q12" s="14">
        <v>0.150575842697631</v>
      </c>
      <c r="R12" s="14"/>
      <c r="S12" s="14">
        <v>0.143996072582213</v>
      </c>
      <c r="T12" s="14">
        <v>0.14011781292422801</v>
      </c>
      <c r="U12" s="14">
        <v>0.10755958578597399</v>
      </c>
      <c r="V12" s="14">
        <v>0.163315912040814</v>
      </c>
      <c r="W12" s="14">
        <v>9.2481006157097798E-2</v>
      </c>
      <c r="X12" s="14">
        <v>0.103513541949544</v>
      </c>
      <c r="Y12" s="14">
        <v>0.15247361555661501</v>
      </c>
      <c r="Z12" s="14">
        <v>0.22732340968201301</v>
      </c>
      <c r="AA12" s="14">
        <v>0.14169386563019701</v>
      </c>
      <c r="AB12" s="14">
        <v>0.102228916862026</v>
      </c>
      <c r="AC12" s="14">
        <v>0.230396488197954</v>
      </c>
      <c r="AD12" s="14">
        <v>8.2855314408510794E-2</v>
      </c>
      <c r="AE12" s="14"/>
      <c r="AF12" s="14">
        <v>0.14899453338316601</v>
      </c>
      <c r="AG12" s="14">
        <v>0.13142469337526799</v>
      </c>
      <c r="AH12" s="14">
        <v>9.2764231500926705E-2</v>
      </c>
      <c r="AI12" s="14"/>
      <c r="AJ12" s="14" t="s">
        <v>79</v>
      </c>
      <c r="AK12" s="14" t="s">
        <v>79</v>
      </c>
      <c r="AL12" s="14" t="s">
        <v>79</v>
      </c>
      <c r="AM12" s="14" t="s">
        <v>79</v>
      </c>
      <c r="AN12" s="14" t="s">
        <v>79</v>
      </c>
      <c r="AO12" s="14"/>
      <c r="AP12" s="14">
        <v>8.8894948529391699E-2</v>
      </c>
      <c r="AQ12" s="14">
        <v>0.17815334806223601</v>
      </c>
      <c r="AR12" s="14">
        <v>9.7670713506612106E-2</v>
      </c>
      <c r="AS12" s="14"/>
      <c r="AT12" s="14">
        <v>0.16079258099055599</v>
      </c>
      <c r="AU12" s="14">
        <v>0.15921518533601201</v>
      </c>
      <c r="AV12" s="14">
        <v>0.111945083673628</v>
      </c>
      <c r="AW12" s="14">
        <v>0.123901055568005</v>
      </c>
      <c r="AX12" s="14">
        <v>7.7869497086046804E-2</v>
      </c>
    </row>
    <row r="13" spans="2:50" x14ac:dyDescent="0.25">
      <c r="B13" s="15" t="s">
        <v>516</v>
      </c>
      <c r="C13" s="14">
        <v>5.4099263035636197E-2</v>
      </c>
      <c r="D13" s="14">
        <v>5.0482679214255297E-2</v>
      </c>
      <c r="E13" s="14">
        <v>5.6371237061247602E-2</v>
      </c>
      <c r="F13" s="14"/>
      <c r="G13" s="14">
        <v>3.8239505305540197E-2</v>
      </c>
      <c r="H13" s="14">
        <v>6.3321131287238902E-2</v>
      </c>
      <c r="I13" s="14">
        <v>4.2535385018887401E-2</v>
      </c>
      <c r="J13" s="14">
        <v>7.5365656744385501E-2</v>
      </c>
      <c r="K13" s="14">
        <v>7.4740550321367796E-2</v>
      </c>
      <c r="L13" s="14">
        <v>3.6564982712458498E-2</v>
      </c>
      <c r="M13" s="14"/>
      <c r="N13" s="14">
        <v>6.9797670320847605E-2</v>
      </c>
      <c r="O13" s="14">
        <v>3.5284381690479101E-2</v>
      </c>
      <c r="P13" s="14">
        <v>6.3096320753707094E-2</v>
      </c>
      <c r="Q13" s="14">
        <v>4.7543430866517099E-2</v>
      </c>
      <c r="R13" s="14"/>
      <c r="S13" s="14">
        <v>6.7761504316325799E-2</v>
      </c>
      <c r="T13" s="14">
        <v>9.22854437072953E-2</v>
      </c>
      <c r="U13" s="14">
        <v>5.1112349301382601E-2</v>
      </c>
      <c r="V13" s="14">
        <v>5.16080073651956E-2</v>
      </c>
      <c r="W13" s="14">
        <v>1.55609175670852E-2</v>
      </c>
      <c r="X13" s="14">
        <v>1.33734209134121E-2</v>
      </c>
      <c r="Y13" s="14">
        <v>5.1923255785538899E-2</v>
      </c>
      <c r="Z13" s="14">
        <v>0</v>
      </c>
      <c r="AA13" s="14">
        <v>3.6324413489911798E-2</v>
      </c>
      <c r="AB13" s="14">
        <v>9.2432530128867305E-2</v>
      </c>
      <c r="AC13" s="14">
        <v>7.1557161022508295E-2</v>
      </c>
      <c r="AD13" s="14">
        <v>4.1201307577006699E-2</v>
      </c>
      <c r="AE13" s="14"/>
      <c r="AF13" s="14">
        <v>2.8518549426602799E-2</v>
      </c>
      <c r="AG13" s="14">
        <v>7.6620254139004307E-2</v>
      </c>
      <c r="AH13" s="14">
        <v>5.9688027053618399E-2</v>
      </c>
      <c r="AI13" s="14"/>
      <c r="AJ13" s="14" t="s">
        <v>79</v>
      </c>
      <c r="AK13" s="14" t="s">
        <v>79</v>
      </c>
      <c r="AL13" s="14" t="s">
        <v>79</v>
      </c>
      <c r="AM13" s="14" t="s">
        <v>79</v>
      </c>
      <c r="AN13" s="14" t="s">
        <v>79</v>
      </c>
      <c r="AO13" s="14"/>
      <c r="AP13" s="14">
        <v>1.2594521125510801E-2</v>
      </c>
      <c r="AQ13" s="14">
        <v>6.9013213979147406E-2</v>
      </c>
      <c r="AR13" s="14">
        <v>5.1728209723941203E-2</v>
      </c>
      <c r="AS13" s="14"/>
      <c r="AT13" s="14">
        <v>4.40104862382752E-2</v>
      </c>
      <c r="AU13" s="14">
        <v>4.2288477794550798E-2</v>
      </c>
      <c r="AV13" s="14">
        <v>7.3367093493344193E-2</v>
      </c>
      <c r="AW13" s="14">
        <v>6.02718948572981E-2</v>
      </c>
      <c r="AX13" s="14">
        <v>0.115072250093286</v>
      </c>
    </row>
    <row r="14" spans="2:50" x14ac:dyDescent="0.25">
      <c r="B14" s="15" t="s">
        <v>103</v>
      </c>
      <c r="C14" s="23">
        <v>0.14025645215834401</v>
      </c>
      <c r="D14" s="23">
        <v>8.8812792880519201E-2</v>
      </c>
      <c r="E14" s="23">
        <v>0.19232736856978699</v>
      </c>
      <c r="F14" s="23"/>
      <c r="G14" s="23">
        <v>0.12480466616838901</v>
      </c>
      <c r="H14" s="23">
        <v>0.15947821393070899</v>
      </c>
      <c r="I14" s="23">
        <v>0.14600551812931201</v>
      </c>
      <c r="J14" s="23">
        <v>0.108779585624836</v>
      </c>
      <c r="K14" s="23">
        <v>9.3217744718466097E-2</v>
      </c>
      <c r="L14" s="23">
        <v>0.18439008210438301</v>
      </c>
      <c r="M14" s="23"/>
      <c r="N14" s="23">
        <v>0.12792052825771399</v>
      </c>
      <c r="O14" s="23">
        <v>0.146817602276339</v>
      </c>
      <c r="P14" s="23">
        <v>0.15844740973529001</v>
      </c>
      <c r="Q14" s="23">
        <v>0.12439462984644099</v>
      </c>
      <c r="R14" s="23"/>
      <c r="S14" s="23">
        <v>0.132959131327088</v>
      </c>
      <c r="T14" s="23">
        <v>0.14323734875081301</v>
      </c>
      <c r="U14" s="23">
        <v>0.221630879388553</v>
      </c>
      <c r="V14" s="23">
        <v>0.18355498680941501</v>
      </c>
      <c r="W14" s="23">
        <v>0.193371925597456</v>
      </c>
      <c r="X14" s="23">
        <v>0.119748535945293</v>
      </c>
      <c r="Y14" s="23">
        <v>7.8638251360319295E-2</v>
      </c>
      <c r="Z14" s="23">
        <v>0.204529209308488</v>
      </c>
      <c r="AA14" s="23">
        <v>0.13582273861260299</v>
      </c>
      <c r="AB14" s="23">
        <v>0.115210292698135</v>
      </c>
      <c r="AC14" s="23">
        <v>0.11830248707159199</v>
      </c>
      <c r="AD14" s="23">
        <v>5.0278426084183502E-2</v>
      </c>
      <c r="AE14" s="23"/>
      <c r="AF14" s="23">
        <v>0.124243203769551</v>
      </c>
      <c r="AG14" s="23">
        <v>0.144817910844388</v>
      </c>
      <c r="AH14" s="23">
        <v>0.15684267549290201</v>
      </c>
      <c r="AI14" s="23"/>
      <c r="AJ14" s="23" t="s">
        <v>79</v>
      </c>
      <c r="AK14" s="23" t="s">
        <v>79</v>
      </c>
      <c r="AL14" s="23" t="s">
        <v>79</v>
      </c>
      <c r="AM14" s="23" t="s">
        <v>79</v>
      </c>
      <c r="AN14" s="23" t="s">
        <v>79</v>
      </c>
      <c r="AO14" s="23"/>
      <c r="AP14" s="23">
        <v>8.0410691744364299E-2</v>
      </c>
      <c r="AQ14" s="23">
        <v>0.103458206276325</v>
      </c>
      <c r="AR14" s="23">
        <v>0.110697798879954</v>
      </c>
      <c r="AS14" s="23"/>
      <c r="AT14" s="23">
        <v>0.155963200748967</v>
      </c>
      <c r="AU14" s="23">
        <v>0.116722011286451</v>
      </c>
      <c r="AV14" s="23">
        <v>0.123291559832395</v>
      </c>
      <c r="AW14" s="23">
        <v>0.13998783374803001</v>
      </c>
      <c r="AX14" s="23">
        <v>9.3132295003155799E-2</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993</v>
      </c>
      <c r="D7" s="10">
        <v>469</v>
      </c>
      <c r="E7" s="10">
        <v>519</v>
      </c>
      <c r="F7" s="10"/>
      <c r="G7" s="10">
        <v>124</v>
      </c>
      <c r="H7" s="10">
        <v>182</v>
      </c>
      <c r="I7" s="10">
        <v>135</v>
      </c>
      <c r="J7" s="10">
        <v>163</v>
      </c>
      <c r="K7" s="10">
        <v>158</v>
      </c>
      <c r="L7" s="10">
        <v>231</v>
      </c>
      <c r="M7" s="10"/>
      <c r="N7" s="10">
        <v>290</v>
      </c>
      <c r="O7" s="10">
        <v>254</v>
      </c>
      <c r="P7" s="10">
        <v>207</v>
      </c>
      <c r="Q7" s="10">
        <v>239</v>
      </c>
      <c r="R7" s="10"/>
      <c r="S7" s="10">
        <v>136</v>
      </c>
      <c r="T7" s="10">
        <v>141</v>
      </c>
      <c r="U7" s="10">
        <v>85</v>
      </c>
      <c r="V7" s="10">
        <v>95</v>
      </c>
      <c r="W7" s="10">
        <v>64</v>
      </c>
      <c r="X7" s="10">
        <v>84</v>
      </c>
      <c r="Y7" s="10">
        <v>85</v>
      </c>
      <c r="Z7" s="10">
        <v>35</v>
      </c>
      <c r="AA7" s="10">
        <v>115</v>
      </c>
      <c r="AB7" s="10">
        <v>92</v>
      </c>
      <c r="AC7" s="10">
        <v>38</v>
      </c>
      <c r="AD7" s="10">
        <v>23</v>
      </c>
      <c r="AE7" s="10"/>
      <c r="AF7" s="10">
        <v>373</v>
      </c>
      <c r="AG7" s="10">
        <v>420</v>
      </c>
      <c r="AH7" s="10">
        <v>117</v>
      </c>
      <c r="AI7" s="10"/>
      <c r="AJ7" s="10" t="s">
        <v>78</v>
      </c>
      <c r="AK7" s="10" t="s">
        <v>78</v>
      </c>
      <c r="AL7" s="10" t="s">
        <v>78</v>
      </c>
      <c r="AM7" s="10" t="s">
        <v>78</v>
      </c>
      <c r="AN7" s="10" t="s">
        <v>78</v>
      </c>
      <c r="AO7" s="10"/>
      <c r="AP7" s="10">
        <v>219</v>
      </c>
      <c r="AQ7" s="10">
        <v>352</v>
      </c>
      <c r="AR7" s="10">
        <v>66</v>
      </c>
      <c r="AS7" s="10"/>
      <c r="AT7" s="10">
        <v>239</v>
      </c>
      <c r="AU7" s="10">
        <v>235</v>
      </c>
      <c r="AV7" s="10">
        <v>279</v>
      </c>
      <c r="AW7" s="10">
        <v>78</v>
      </c>
      <c r="AX7" s="10">
        <v>13</v>
      </c>
    </row>
    <row r="8" spans="2:50" ht="30" customHeight="1" x14ac:dyDescent="0.25">
      <c r="B8" s="11" t="s">
        <v>19</v>
      </c>
      <c r="C8" s="11">
        <v>1002</v>
      </c>
      <c r="D8" s="11">
        <v>494</v>
      </c>
      <c r="E8" s="11">
        <v>503</v>
      </c>
      <c r="F8" s="11"/>
      <c r="G8" s="11">
        <v>144</v>
      </c>
      <c r="H8" s="11">
        <v>182</v>
      </c>
      <c r="I8" s="11">
        <v>175</v>
      </c>
      <c r="J8" s="11">
        <v>168</v>
      </c>
      <c r="K8" s="11">
        <v>128</v>
      </c>
      <c r="L8" s="11">
        <v>205</v>
      </c>
      <c r="M8" s="11"/>
      <c r="N8" s="11">
        <v>272</v>
      </c>
      <c r="O8" s="11">
        <v>244</v>
      </c>
      <c r="P8" s="11">
        <v>234</v>
      </c>
      <c r="Q8" s="11">
        <v>249</v>
      </c>
      <c r="R8" s="11"/>
      <c r="S8" s="11">
        <v>140</v>
      </c>
      <c r="T8" s="11">
        <v>128</v>
      </c>
      <c r="U8" s="11">
        <v>81</v>
      </c>
      <c r="V8" s="11">
        <v>83</v>
      </c>
      <c r="W8" s="11">
        <v>60</v>
      </c>
      <c r="X8" s="11">
        <v>103</v>
      </c>
      <c r="Y8" s="11">
        <v>84</v>
      </c>
      <c r="Z8" s="11">
        <v>34</v>
      </c>
      <c r="AA8" s="11">
        <v>105</v>
      </c>
      <c r="AB8" s="11">
        <v>98</v>
      </c>
      <c r="AC8" s="11">
        <v>46</v>
      </c>
      <c r="AD8" s="11">
        <v>41</v>
      </c>
      <c r="AE8" s="11"/>
      <c r="AF8" s="11">
        <v>364</v>
      </c>
      <c r="AG8" s="11">
        <v>419</v>
      </c>
      <c r="AH8" s="11">
        <v>128</v>
      </c>
      <c r="AI8" s="11"/>
      <c r="AJ8" s="11" t="s">
        <v>78</v>
      </c>
      <c r="AK8" s="11" t="s">
        <v>78</v>
      </c>
      <c r="AL8" s="11" t="s">
        <v>78</v>
      </c>
      <c r="AM8" s="11" t="s">
        <v>78</v>
      </c>
      <c r="AN8" s="11" t="s">
        <v>78</v>
      </c>
      <c r="AO8" s="11"/>
      <c r="AP8" s="11">
        <v>209</v>
      </c>
      <c r="AQ8" s="11">
        <v>365</v>
      </c>
      <c r="AR8" s="11">
        <v>66</v>
      </c>
      <c r="AS8" s="11"/>
      <c r="AT8" s="11">
        <v>242</v>
      </c>
      <c r="AU8" s="11">
        <v>246</v>
      </c>
      <c r="AV8" s="11">
        <v>281</v>
      </c>
      <c r="AW8" s="11">
        <v>77</v>
      </c>
      <c r="AX8" s="11">
        <v>12</v>
      </c>
    </row>
    <row r="9" spans="2:50" x14ac:dyDescent="0.25">
      <c r="B9" s="15" t="s">
        <v>512</v>
      </c>
      <c r="C9" s="14">
        <v>0.152152670034572</v>
      </c>
      <c r="D9" s="14">
        <v>0.158162123536572</v>
      </c>
      <c r="E9" s="14">
        <v>0.14611563613874101</v>
      </c>
      <c r="F9" s="14"/>
      <c r="G9" s="14">
        <v>0.20707997006920001</v>
      </c>
      <c r="H9" s="14">
        <v>0.164688723000668</v>
      </c>
      <c r="I9" s="14">
        <v>0.17356726682246901</v>
      </c>
      <c r="J9" s="14">
        <v>8.6505846861718097E-2</v>
      </c>
      <c r="K9" s="14">
        <v>0.17366700671340099</v>
      </c>
      <c r="L9" s="14">
        <v>0.124635940431503</v>
      </c>
      <c r="M9" s="14"/>
      <c r="N9" s="14">
        <v>0.16401886378709099</v>
      </c>
      <c r="O9" s="14">
        <v>0.11857533293747501</v>
      </c>
      <c r="P9" s="14">
        <v>0.15466596748361899</v>
      </c>
      <c r="Q9" s="14">
        <v>0.171325236955331</v>
      </c>
      <c r="R9" s="14"/>
      <c r="S9" s="14">
        <v>0.197318856235671</v>
      </c>
      <c r="T9" s="14">
        <v>0.18425944691516</v>
      </c>
      <c r="U9" s="14">
        <v>0.15933673599286799</v>
      </c>
      <c r="V9" s="14">
        <v>0.111853571395459</v>
      </c>
      <c r="W9" s="14">
        <v>7.6050568462542198E-2</v>
      </c>
      <c r="X9" s="14">
        <v>0.13707688222245301</v>
      </c>
      <c r="Y9" s="14">
        <v>0.156743250712823</v>
      </c>
      <c r="Z9" s="14">
        <v>0.12795364878329701</v>
      </c>
      <c r="AA9" s="14">
        <v>0.11345094729515801</v>
      </c>
      <c r="AB9" s="14">
        <v>0.19894328563789301</v>
      </c>
      <c r="AC9" s="14">
        <v>0.18895861417825199</v>
      </c>
      <c r="AD9" s="14">
        <v>6.9761916909698907E-2</v>
      </c>
      <c r="AE9" s="14"/>
      <c r="AF9" s="14">
        <v>0.123905782170688</v>
      </c>
      <c r="AG9" s="14">
        <v>0.17970979500436601</v>
      </c>
      <c r="AH9" s="14">
        <v>0.11550846602809201</v>
      </c>
      <c r="AI9" s="14"/>
      <c r="AJ9" s="14" t="s">
        <v>79</v>
      </c>
      <c r="AK9" s="14" t="s">
        <v>79</v>
      </c>
      <c r="AL9" s="14" t="s">
        <v>79</v>
      </c>
      <c r="AM9" s="14" t="s">
        <v>79</v>
      </c>
      <c r="AN9" s="14" t="s">
        <v>79</v>
      </c>
      <c r="AO9" s="14"/>
      <c r="AP9" s="14">
        <v>0.189491065913832</v>
      </c>
      <c r="AQ9" s="14">
        <v>0.12484553276179899</v>
      </c>
      <c r="AR9" s="14">
        <v>0.27483367591163199</v>
      </c>
      <c r="AS9" s="14"/>
      <c r="AT9" s="14">
        <v>0.14246215377496099</v>
      </c>
      <c r="AU9" s="14">
        <v>0.13416338670501499</v>
      </c>
      <c r="AV9" s="14">
        <v>0.14777889205907499</v>
      </c>
      <c r="AW9" s="14">
        <v>0.17801765334351599</v>
      </c>
      <c r="AX9" s="14">
        <v>0.324432658771861</v>
      </c>
    </row>
    <row r="10" spans="2:50" x14ac:dyDescent="0.25">
      <c r="B10" s="15" t="s">
        <v>513</v>
      </c>
      <c r="C10" s="14">
        <v>0.261707577775524</v>
      </c>
      <c r="D10" s="14">
        <v>0.24043303533581301</v>
      </c>
      <c r="E10" s="14">
        <v>0.28373152786040501</v>
      </c>
      <c r="F10" s="14"/>
      <c r="G10" s="14">
        <v>0.24268711016842501</v>
      </c>
      <c r="H10" s="14">
        <v>0.24551946133000399</v>
      </c>
      <c r="I10" s="14">
        <v>0.25567832482480801</v>
      </c>
      <c r="J10" s="14">
        <v>0.28080476410580502</v>
      </c>
      <c r="K10" s="14">
        <v>0.23967028905009499</v>
      </c>
      <c r="L10" s="14">
        <v>0.29267661208220602</v>
      </c>
      <c r="M10" s="14"/>
      <c r="N10" s="14">
        <v>0.25776402039350299</v>
      </c>
      <c r="O10" s="14">
        <v>0.288163102852729</v>
      </c>
      <c r="P10" s="14">
        <v>0.21309673720000799</v>
      </c>
      <c r="Q10" s="14">
        <v>0.288344994027325</v>
      </c>
      <c r="R10" s="14"/>
      <c r="S10" s="14">
        <v>0.25815932626166399</v>
      </c>
      <c r="T10" s="14">
        <v>0.28448518656011901</v>
      </c>
      <c r="U10" s="14">
        <v>0.24797907546911299</v>
      </c>
      <c r="V10" s="14">
        <v>0.22836091416031301</v>
      </c>
      <c r="W10" s="14">
        <v>0.29466131554073699</v>
      </c>
      <c r="X10" s="14">
        <v>0.26301757882732701</v>
      </c>
      <c r="Y10" s="14">
        <v>0.28811357721324699</v>
      </c>
      <c r="Z10" s="14">
        <v>0.15215342151566599</v>
      </c>
      <c r="AA10" s="14">
        <v>0.29182499887712998</v>
      </c>
      <c r="AB10" s="14">
        <v>0.30630342010535899</v>
      </c>
      <c r="AC10" s="14">
        <v>0.21101977161361199</v>
      </c>
      <c r="AD10" s="14">
        <v>0.153406704400638</v>
      </c>
      <c r="AE10" s="14"/>
      <c r="AF10" s="14">
        <v>0.28731743773506102</v>
      </c>
      <c r="AG10" s="14">
        <v>0.254989745591988</v>
      </c>
      <c r="AH10" s="14">
        <v>0.28053009179354099</v>
      </c>
      <c r="AI10" s="14"/>
      <c r="AJ10" s="14" t="s">
        <v>79</v>
      </c>
      <c r="AK10" s="14" t="s">
        <v>79</v>
      </c>
      <c r="AL10" s="14" t="s">
        <v>79</v>
      </c>
      <c r="AM10" s="14" t="s">
        <v>79</v>
      </c>
      <c r="AN10" s="14" t="s">
        <v>79</v>
      </c>
      <c r="AO10" s="14"/>
      <c r="AP10" s="14">
        <v>0.33946857700787297</v>
      </c>
      <c r="AQ10" s="14">
        <v>0.24587408581700401</v>
      </c>
      <c r="AR10" s="14">
        <v>0.329668374874451</v>
      </c>
      <c r="AS10" s="14"/>
      <c r="AT10" s="14">
        <v>0.31151450123652002</v>
      </c>
      <c r="AU10" s="14">
        <v>0.246276092367751</v>
      </c>
      <c r="AV10" s="14">
        <v>0.24706360083371401</v>
      </c>
      <c r="AW10" s="14">
        <v>0.26195343390470599</v>
      </c>
      <c r="AX10" s="14">
        <v>0.20320406256086199</v>
      </c>
    </row>
    <row r="11" spans="2:50" ht="30" x14ac:dyDescent="0.25">
      <c r="B11" s="15" t="s">
        <v>514</v>
      </c>
      <c r="C11" s="14">
        <v>0.240808678635891</v>
      </c>
      <c r="D11" s="14">
        <v>0.25006338407026402</v>
      </c>
      <c r="E11" s="14">
        <v>0.23422938150152001</v>
      </c>
      <c r="F11" s="14"/>
      <c r="G11" s="14">
        <v>0.207133232786189</v>
      </c>
      <c r="H11" s="14">
        <v>0.19809811518835099</v>
      </c>
      <c r="I11" s="14">
        <v>0.26283920250742299</v>
      </c>
      <c r="J11" s="14">
        <v>0.223222073002976</v>
      </c>
      <c r="K11" s="14">
        <v>0.27468122344889401</v>
      </c>
      <c r="L11" s="14">
        <v>0.276807676248565</v>
      </c>
      <c r="M11" s="14"/>
      <c r="N11" s="14">
        <v>0.190866135787679</v>
      </c>
      <c r="O11" s="14">
        <v>0.24564428253704801</v>
      </c>
      <c r="P11" s="14">
        <v>0.28662467428911398</v>
      </c>
      <c r="Q11" s="14">
        <v>0.24703319970138601</v>
      </c>
      <c r="R11" s="14"/>
      <c r="S11" s="14">
        <v>0.23357000387430099</v>
      </c>
      <c r="T11" s="14">
        <v>0.18322772805609699</v>
      </c>
      <c r="U11" s="14">
        <v>0.19771731997706801</v>
      </c>
      <c r="V11" s="14">
        <v>0.28450981846908802</v>
      </c>
      <c r="W11" s="14">
        <v>0.26507497944534197</v>
      </c>
      <c r="X11" s="14">
        <v>0.26129822321379698</v>
      </c>
      <c r="Y11" s="14">
        <v>0.30312620133485602</v>
      </c>
      <c r="Z11" s="14">
        <v>0.21851519664781599</v>
      </c>
      <c r="AA11" s="14">
        <v>0.24021478401170901</v>
      </c>
      <c r="AB11" s="14">
        <v>0.18990498855246399</v>
      </c>
      <c r="AC11" s="14">
        <v>0.26491019319398501</v>
      </c>
      <c r="AD11" s="14">
        <v>0.34300475645209899</v>
      </c>
      <c r="AE11" s="14"/>
      <c r="AF11" s="14">
        <v>0.29698053257658902</v>
      </c>
      <c r="AG11" s="14">
        <v>0.20438113345879899</v>
      </c>
      <c r="AH11" s="14">
        <v>0.22878372460157601</v>
      </c>
      <c r="AI11" s="14"/>
      <c r="AJ11" s="14" t="s">
        <v>79</v>
      </c>
      <c r="AK11" s="14" t="s">
        <v>79</v>
      </c>
      <c r="AL11" s="14" t="s">
        <v>79</v>
      </c>
      <c r="AM11" s="14" t="s">
        <v>79</v>
      </c>
      <c r="AN11" s="14" t="s">
        <v>79</v>
      </c>
      <c r="AO11" s="14"/>
      <c r="AP11" s="14">
        <v>0.29817622875834499</v>
      </c>
      <c r="AQ11" s="14">
        <v>0.220869446908907</v>
      </c>
      <c r="AR11" s="14">
        <v>0.14592076696819301</v>
      </c>
      <c r="AS11" s="14"/>
      <c r="AT11" s="14">
        <v>0.24609968841613999</v>
      </c>
      <c r="AU11" s="14">
        <v>0.25986624094285299</v>
      </c>
      <c r="AV11" s="14">
        <v>0.233947131966909</v>
      </c>
      <c r="AW11" s="14">
        <v>0.192188697328154</v>
      </c>
      <c r="AX11" s="14">
        <v>0</v>
      </c>
    </row>
    <row r="12" spans="2:50" x14ac:dyDescent="0.25">
      <c r="B12" s="15" t="s">
        <v>515</v>
      </c>
      <c r="C12" s="14">
        <v>0.152163102141912</v>
      </c>
      <c r="D12" s="14">
        <v>0.188960282989693</v>
      </c>
      <c r="E12" s="14">
        <v>0.11585357495358301</v>
      </c>
      <c r="F12" s="14"/>
      <c r="G12" s="14">
        <v>0.15107860125936301</v>
      </c>
      <c r="H12" s="14">
        <v>0.16217636922667</v>
      </c>
      <c r="I12" s="14">
        <v>0.113431686004385</v>
      </c>
      <c r="J12" s="14">
        <v>0.18262148249001101</v>
      </c>
      <c r="K12" s="14">
        <v>0.15782179327975199</v>
      </c>
      <c r="L12" s="14">
        <v>0.14862987751960299</v>
      </c>
      <c r="M12" s="14"/>
      <c r="N12" s="14">
        <v>0.177787375797652</v>
      </c>
      <c r="O12" s="14">
        <v>0.17282288168241799</v>
      </c>
      <c r="P12" s="14">
        <v>0.113662878243752</v>
      </c>
      <c r="Q12" s="14">
        <v>0.14163732716650501</v>
      </c>
      <c r="R12" s="14"/>
      <c r="S12" s="14">
        <v>0.125618089855773</v>
      </c>
      <c r="T12" s="14">
        <v>0.14867266692357201</v>
      </c>
      <c r="U12" s="14">
        <v>0.15361816025966801</v>
      </c>
      <c r="V12" s="14">
        <v>8.8546618884270498E-2</v>
      </c>
      <c r="W12" s="14">
        <v>0.15867217923468199</v>
      </c>
      <c r="X12" s="14">
        <v>0.15677352011927301</v>
      </c>
      <c r="Y12" s="14">
        <v>0.175234545190604</v>
      </c>
      <c r="Z12" s="14">
        <v>0.248791316322826</v>
      </c>
      <c r="AA12" s="14">
        <v>0.17937069477686099</v>
      </c>
      <c r="AB12" s="14">
        <v>0.15071852276555001</v>
      </c>
      <c r="AC12" s="14">
        <v>6.7964486012984507E-2</v>
      </c>
      <c r="AD12" s="14">
        <v>0.25918607474490801</v>
      </c>
      <c r="AE12" s="14"/>
      <c r="AF12" s="14">
        <v>0.132622327318134</v>
      </c>
      <c r="AG12" s="14">
        <v>0.15941178387045399</v>
      </c>
      <c r="AH12" s="14">
        <v>0.14067825236157</v>
      </c>
      <c r="AI12" s="14"/>
      <c r="AJ12" s="14" t="s">
        <v>79</v>
      </c>
      <c r="AK12" s="14" t="s">
        <v>79</v>
      </c>
      <c r="AL12" s="14" t="s">
        <v>79</v>
      </c>
      <c r="AM12" s="14" t="s">
        <v>79</v>
      </c>
      <c r="AN12" s="14" t="s">
        <v>79</v>
      </c>
      <c r="AO12" s="14"/>
      <c r="AP12" s="14">
        <v>8.7265336245708397E-2</v>
      </c>
      <c r="AQ12" s="14">
        <v>0.227599797628526</v>
      </c>
      <c r="AR12" s="14">
        <v>9.1322408662408802E-2</v>
      </c>
      <c r="AS12" s="14"/>
      <c r="AT12" s="14">
        <v>0.11174470217964901</v>
      </c>
      <c r="AU12" s="14">
        <v>0.18314520257386799</v>
      </c>
      <c r="AV12" s="14">
        <v>0.171594733221163</v>
      </c>
      <c r="AW12" s="14">
        <v>0.13767025178280601</v>
      </c>
      <c r="AX12" s="14">
        <v>0.26415873357083602</v>
      </c>
    </row>
    <row r="13" spans="2:50" x14ac:dyDescent="0.25">
      <c r="B13" s="15" t="s">
        <v>516</v>
      </c>
      <c r="C13" s="14">
        <v>9.6725081218371006E-2</v>
      </c>
      <c r="D13" s="14">
        <v>9.7903476582235596E-2</v>
      </c>
      <c r="E13" s="14">
        <v>9.11746496236229E-2</v>
      </c>
      <c r="F13" s="14"/>
      <c r="G13" s="14">
        <v>7.5877012197586205E-2</v>
      </c>
      <c r="H13" s="14">
        <v>9.32260168717646E-2</v>
      </c>
      <c r="I13" s="14">
        <v>9.5855093109806402E-2</v>
      </c>
      <c r="J13" s="14">
        <v>0.14002700842482699</v>
      </c>
      <c r="K13" s="14">
        <v>0.10627681026958601</v>
      </c>
      <c r="L13" s="14">
        <v>7.3642693610195598E-2</v>
      </c>
      <c r="M13" s="14"/>
      <c r="N13" s="14">
        <v>0.13418639000792301</v>
      </c>
      <c r="O13" s="14">
        <v>9.2909060484388101E-2</v>
      </c>
      <c r="P13" s="14">
        <v>0.102197997131298</v>
      </c>
      <c r="Q13" s="14">
        <v>5.19486994507583E-2</v>
      </c>
      <c r="R13" s="14"/>
      <c r="S13" s="14">
        <v>9.9507981413705496E-2</v>
      </c>
      <c r="T13" s="14">
        <v>0.120009874322103</v>
      </c>
      <c r="U13" s="14">
        <v>4.9187487734776603E-2</v>
      </c>
      <c r="V13" s="14">
        <v>0.14430050547400999</v>
      </c>
      <c r="W13" s="14">
        <v>7.4699076400259801E-2</v>
      </c>
      <c r="X13" s="14">
        <v>7.1648213896132504E-2</v>
      </c>
      <c r="Y13" s="14">
        <v>5.6237143070555003E-2</v>
      </c>
      <c r="Z13" s="14">
        <v>0.11303666899204499</v>
      </c>
      <c r="AA13" s="14">
        <v>6.8301702690669305E-2</v>
      </c>
      <c r="AB13" s="14">
        <v>0.111202922690137</v>
      </c>
      <c r="AC13" s="14">
        <v>0.17938677677897399</v>
      </c>
      <c r="AD13" s="14">
        <v>0.124362121408472</v>
      </c>
      <c r="AE13" s="14"/>
      <c r="AF13" s="14">
        <v>7.4434221428238106E-2</v>
      </c>
      <c r="AG13" s="14">
        <v>0.11195719039711299</v>
      </c>
      <c r="AH13" s="14">
        <v>0.109364939473046</v>
      </c>
      <c r="AI13" s="14"/>
      <c r="AJ13" s="14" t="s">
        <v>79</v>
      </c>
      <c r="AK13" s="14" t="s">
        <v>79</v>
      </c>
      <c r="AL13" s="14" t="s">
        <v>79</v>
      </c>
      <c r="AM13" s="14" t="s">
        <v>79</v>
      </c>
      <c r="AN13" s="14" t="s">
        <v>79</v>
      </c>
      <c r="AO13" s="14"/>
      <c r="AP13" s="14">
        <v>3.6586398265339701E-2</v>
      </c>
      <c r="AQ13" s="14">
        <v>0.117072952266447</v>
      </c>
      <c r="AR13" s="14">
        <v>9.9760286486221095E-2</v>
      </c>
      <c r="AS13" s="14"/>
      <c r="AT13" s="14">
        <v>8.1400989236663002E-2</v>
      </c>
      <c r="AU13" s="14">
        <v>9.5168143184637594E-2</v>
      </c>
      <c r="AV13" s="14">
        <v>0.114938168389998</v>
      </c>
      <c r="AW13" s="14">
        <v>0.114930792824331</v>
      </c>
      <c r="AX13" s="14">
        <v>0.115072250093286</v>
      </c>
    </row>
    <row r="14" spans="2:50" x14ac:dyDescent="0.25">
      <c r="B14" s="15" t="s">
        <v>103</v>
      </c>
      <c r="C14" s="23">
        <v>9.6442890193730396E-2</v>
      </c>
      <c r="D14" s="23">
        <v>6.4477697485421995E-2</v>
      </c>
      <c r="E14" s="23">
        <v>0.12889522992212801</v>
      </c>
      <c r="F14" s="23"/>
      <c r="G14" s="23">
        <v>0.116144073519237</v>
      </c>
      <c r="H14" s="23">
        <v>0.136291314382541</v>
      </c>
      <c r="I14" s="23">
        <v>9.8628426731108901E-2</v>
      </c>
      <c r="J14" s="23">
        <v>8.6818825114663795E-2</v>
      </c>
      <c r="K14" s="23">
        <v>4.7882877238272399E-2</v>
      </c>
      <c r="L14" s="23">
        <v>8.3607200107926494E-2</v>
      </c>
      <c r="M14" s="23"/>
      <c r="N14" s="23">
        <v>7.5377214226150804E-2</v>
      </c>
      <c r="O14" s="23">
        <v>8.1885339505941707E-2</v>
      </c>
      <c r="P14" s="23">
        <v>0.12975174565220801</v>
      </c>
      <c r="Q14" s="23">
        <v>9.9710542698694601E-2</v>
      </c>
      <c r="R14" s="23"/>
      <c r="S14" s="23">
        <v>8.5825742358885806E-2</v>
      </c>
      <c r="T14" s="23">
        <v>7.9345097222948205E-2</v>
      </c>
      <c r="U14" s="23">
        <v>0.192161220566506</v>
      </c>
      <c r="V14" s="23">
        <v>0.14242857161686001</v>
      </c>
      <c r="W14" s="23">
        <v>0.130841880916437</v>
      </c>
      <c r="X14" s="23">
        <v>0.110185581721018</v>
      </c>
      <c r="Y14" s="23">
        <v>2.05452824779148E-2</v>
      </c>
      <c r="Z14" s="23">
        <v>0.13954974773834899</v>
      </c>
      <c r="AA14" s="23">
        <v>0.106836872348473</v>
      </c>
      <c r="AB14" s="23">
        <v>4.2926860248596599E-2</v>
      </c>
      <c r="AC14" s="23">
        <v>8.7760158222193102E-2</v>
      </c>
      <c r="AD14" s="23">
        <v>5.0278426084183502E-2</v>
      </c>
      <c r="AE14" s="23"/>
      <c r="AF14" s="23">
        <v>8.4739698771289895E-2</v>
      </c>
      <c r="AG14" s="23">
        <v>8.9550351677281106E-2</v>
      </c>
      <c r="AH14" s="23">
        <v>0.12513452574217501</v>
      </c>
      <c r="AI14" s="23"/>
      <c r="AJ14" s="23" t="s">
        <v>79</v>
      </c>
      <c r="AK14" s="23" t="s">
        <v>79</v>
      </c>
      <c r="AL14" s="23" t="s">
        <v>79</v>
      </c>
      <c r="AM14" s="23" t="s">
        <v>79</v>
      </c>
      <c r="AN14" s="23" t="s">
        <v>79</v>
      </c>
      <c r="AO14" s="23"/>
      <c r="AP14" s="23">
        <v>4.9012393808902502E-2</v>
      </c>
      <c r="AQ14" s="23">
        <v>6.3738184617316396E-2</v>
      </c>
      <c r="AR14" s="23">
        <v>5.8494487097094303E-2</v>
      </c>
      <c r="AS14" s="23"/>
      <c r="AT14" s="23">
        <v>0.106777965156067</v>
      </c>
      <c r="AU14" s="23">
        <v>8.1380934225876403E-2</v>
      </c>
      <c r="AV14" s="23">
        <v>8.46774735291414E-2</v>
      </c>
      <c r="AW14" s="23">
        <v>0.115239170816487</v>
      </c>
      <c r="AX14" s="23">
        <v>9.3132295003155799E-2</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529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993</v>
      </c>
      <c r="D7" s="10">
        <v>469</v>
      </c>
      <c r="E7" s="10">
        <v>519</v>
      </c>
      <c r="F7" s="10"/>
      <c r="G7" s="10">
        <v>124</v>
      </c>
      <c r="H7" s="10">
        <v>182</v>
      </c>
      <c r="I7" s="10">
        <v>135</v>
      </c>
      <c r="J7" s="10">
        <v>163</v>
      </c>
      <c r="K7" s="10">
        <v>158</v>
      </c>
      <c r="L7" s="10">
        <v>231</v>
      </c>
      <c r="M7" s="10"/>
      <c r="N7" s="10">
        <v>290</v>
      </c>
      <c r="O7" s="10">
        <v>254</v>
      </c>
      <c r="P7" s="10">
        <v>207</v>
      </c>
      <c r="Q7" s="10">
        <v>239</v>
      </c>
      <c r="R7" s="10"/>
      <c r="S7" s="10">
        <v>136</v>
      </c>
      <c r="T7" s="10">
        <v>141</v>
      </c>
      <c r="U7" s="10">
        <v>85</v>
      </c>
      <c r="V7" s="10">
        <v>95</v>
      </c>
      <c r="W7" s="10">
        <v>64</v>
      </c>
      <c r="X7" s="10">
        <v>84</v>
      </c>
      <c r="Y7" s="10">
        <v>85</v>
      </c>
      <c r="Z7" s="10">
        <v>35</v>
      </c>
      <c r="AA7" s="10">
        <v>115</v>
      </c>
      <c r="AB7" s="10">
        <v>92</v>
      </c>
      <c r="AC7" s="10">
        <v>38</v>
      </c>
      <c r="AD7" s="10">
        <v>23</v>
      </c>
      <c r="AE7" s="10"/>
      <c r="AF7" s="10">
        <v>373</v>
      </c>
      <c r="AG7" s="10">
        <v>420</v>
      </c>
      <c r="AH7" s="10">
        <v>117</v>
      </c>
      <c r="AI7" s="10"/>
      <c r="AJ7" s="10" t="s">
        <v>78</v>
      </c>
      <c r="AK7" s="10" t="s">
        <v>78</v>
      </c>
      <c r="AL7" s="10" t="s">
        <v>78</v>
      </c>
      <c r="AM7" s="10" t="s">
        <v>78</v>
      </c>
      <c r="AN7" s="10" t="s">
        <v>78</v>
      </c>
      <c r="AO7" s="10"/>
      <c r="AP7" s="10">
        <v>219</v>
      </c>
      <c r="AQ7" s="10">
        <v>352</v>
      </c>
      <c r="AR7" s="10">
        <v>66</v>
      </c>
      <c r="AS7" s="10"/>
      <c r="AT7" s="10">
        <v>239</v>
      </c>
      <c r="AU7" s="10">
        <v>235</v>
      </c>
      <c r="AV7" s="10">
        <v>279</v>
      </c>
      <c r="AW7" s="10">
        <v>78</v>
      </c>
      <c r="AX7" s="10">
        <v>13</v>
      </c>
    </row>
    <row r="8" spans="2:50" ht="30" customHeight="1" x14ac:dyDescent="0.25">
      <c r="B8" s="11" t="s">
        <v>19</v>
      </c>
      <c r="C8" s="11">
        <v>1002</v>
      </c>
      <c r="D8" s="11">
        <v>494</v>
      </c>
      <c r="E8" s="11">
        <v>503</v>
      </c>
      <c r="F8" s="11"/>
      <c r="G8" s="11">
        <v>144</v>
      </c>
      <c r="H8" s="11">
        <v>182</v>
      </c>
      <c r="I8" s="11">
        <v>175</v>
      </c>
      <c r="J8" s="11">
        <v>168</v>
      </c>
      <c r="K8" s="11">
        <v>128</v>
      </c>
      <c r="L8" s="11">
        <v>205</v>
      </c>
      <c r="M8" s="11"/>
      <c r="N8" s="11">
        <v>272</v>
      </c>
      <c r="O8" s="11">
        <v>244</v>
      </c>
      <c r="P8" s="11">
        <v>234</v>
      </c>
      <c r="Q8" s="11">
        <v>249</v>
      </c>
      <c r="R8" s="11"/>
      <c r="S8" s="11">
        <v>140</v>
      </c>
      <c r="T8" s="11">
        <v>128</v>
      </c>
      <c r="U8" s="11">
        <v>81</v>
      </c>
      <c r="V8" s="11">
        <v>83</v>
      </c>
      <c r="W8" s="11">
        <v>60</v>
      </c>
      <c r="X8" s="11">
        <v>103</v>
      </c>
      <c r="Y8" s="11">
        <v>84</v>
      </c>
      <c r="Z8" s="11">
        <v>34</v>
      </c>
      <c r="AA8" s="11">
        <v>105</v>
      </c>
      <c r="AB8" s="11">
        <v>98</v>
      </c>
      <c r="AC8" s="11">
        <v>46</v>
      </c>
      <c r="AD8" s="11">
        <v>41</v>
      </c>
      <c r="AE8" s="11"/>
      <c r="AF8" s="11">
        <v>364</v>
      </c>
      <c r="AG8" s="11">
        <v>419</v>
      </c>
      <c r="AH8" s="11">
        <v>128</v>
      </c>
      <c r="AI8" s="11"/>
      <c r="AJ8" s="11" t="s">
        <v>78</v>
      </c>
      <c r="AK8" s="11" t="s">
        <v>78</v>
      </c>
      <c r="AL8" s="11" t="s">
        <v>78</v>
      </c>
      <c r="AM8" s="11" t="s">
        <v>78</v>
      </c>
      <c r="AN8" s="11" t="s">
        <v>78</v>
      </c>
      <c r="AO8" s="11"/>
      <c r="AP8" s="11">
        <v>209</v>
      </c>
      <c r="AQ8" s="11">
        <v>365</v>
      </c>
      <c r="AR8" s="11">
        <v>66</v>
      </c>
      <c r="AS8" s="11"/>
      <c r="AT8" s="11">
        <v>242</v>
      </c>
      <c r="AU8" s="11">
        <v>246</v>
      </c>
      <c r="AV8" s="11">
        <v>281</v>
      </c>
      <c r="AW8" s="11">
        <v>77</v>
      </c>
      <c r="AX8" s="11">
        <v>12</v>
      </c>
    </row>
    <row r="9" spans="2:50" x14ac:dyDescent="0.25">
      <c r="B9" s="15" t="s">
        <v>512</v>
      </c>
      <c r="C9" s="14">
        <v>9.72383038021334E-2</v>
      </c>
      <c r="D9" s="14">
        <v>9.88163881824662E-2</v>
      </c>
      <c r="E9" s="14">
        <v>9.6705180420594797E-2</v>
      </c>
      <c r="F9" s="14"/>
      <c r="G9" s="14">
        <v>0.131039391858006</v>
      </c>
      <c r="H9" s="14">
        <v>0.121811822270311</v>
      </c>
      <c r="I9" s="14">
        <v>8.5719266699359295E-2</v>
      </c>
      <c r="J9" s="14">
        <v>7.7406082538536494E-2</v>
      </c>
      <c r="K9" s="14">
        <v>7.8247844090833296E-2</v>
      </c>
      <c r="L9" s="14">
        <v>8.9721713018986904E-2</v>
      </c>
      <c r="M9" s="14"/>
      <c r="N9" s="14">
        <v>0.108597278855788</v>
      </c>
      <c r="O9" s="14">
        <v>9.0407828445501007E-2</v>
      </c>
      <c r="P9" s="14">
        <v>8.7399494462531799E-2</v>
      </c>
      <c r="Q9" s="14">
        <v>9.8029835706264307E-2</v>
      </c>
      <c r="R9" s="14"/>
      <c r="S9" s="14">
        <v>0.138602209467692</v>
      </c>
      <c r="T9" s="14">
        <v>0.118270855014853</v>
      </c>
      <c r="U9" s="14">
        <v>8.3148463191021094E-2</v>
      </c>
      <c r="V9" s="14">
        <v>0.10735796924065399</v>
      </c>
      <c r="W9" s="14">
        <v>0.123704094759352</v>
      </c>
      <c r="X9" s="14">
        <v>4.9939656791193603E-2</v>
      </c>
      <c r="Y9" s="14">
        <v>0.14190043910397801</v>
      </c>
      <c r="Z9" s="14">
        <v>0.122073956671183</v>
      </c>
      <c r="AA9" s="14">
        <v>4.9675564011152598E-2</v>
      </c>
      <c r="AB9" s="14">
        <v>9.7857779575206499E-2</v>
      </c>
      <c r="AC9" s="14">
        <v>4.1495194142072901E-2</v>
      </c>
      <c r="AD9" s="14">
        <v>4.7860549462094698E-2</v>
      </c>
      <c r="AE9" s="14"/>
      <c r="AF9" s="14">
        <v>9.4881247297683005E-2</v>
      </c>
      <c r="AG9" s="14">
        <v>9.7316479526036698E-2</v>
      </c>
      <c r="AH9" s="14">
        <v>0.103992736294595</v>
      </c>
      <c r="AI9" s="14"/>
      <c r="AJ9" s="14" t="s">
        <v>79</v>
      </c>
      <c r="AK9" s="14" t="s">
        <v>79</v>
      </c>
      <c r="AL9" s="14" t="s">
        <v>79</v>
      </c>
      <c r="AM9" s="14" t="s">
        <v>79</v>
      </c>
      <c r="AN9" s="14" t="s">
        <v>79</v>
      </c>
      <c r="AO9" s="14"/>
      <c r="AP9" s="14">
        <v>0.18617716138389701</v>
      </c>
      <c r="AQ9" s="14">
        <v>8.7741971697593596E-2</v>
      </c>
      <c r="AR9" s="14">
        <v>0.11003025906712301</v>
      </c>
      <c r="AS9" s="14"/>
      <c r="AT9" s="14">
        <v>0.12164110919380799</v>
      </c>
      <c r="AU9" s="14">
        <v>6.8289034800464193E-2</v>
      </c>
      <c r="AV9" s="14">
        <v>0.104266284220228</v>
      </c>
      <c r="AW9" s="14">
        <v>0.15483258267264099</v>
      </c>
      <c r="AX9" s="14">
        <v>0.133216220050134</v>
      </c>
    </row>
    <row r="10" spans="2:50" x14ac:dyDescent="0.25">
      <c r="B10" s="15" t="s">
        <v>513</v>
      </c>
      <c r="C10" s="14">
        <v>0.28471191482604202</v>
      </c>
      <c r="D10" s="14">
        <v>0.31828290108690199</v>
      </c>
      <c r="E10" s="14">
        <v>0.252954130674377</v>
      </c>
      <c r="F10" s="14"/>
      <c r="G10" s="14">
        <v>0.29672858128655499</v>
      </c>
      <c r="H10" s="14">
        <v>0.30410529190909702</v>
      </c>
      <c r="I10" s="14">
        <v>0.33066129662133897</v>
      </c>
      <c r="J10" s="14">
        <v>0.24719803021671</v>
      </c>
      <c r="K10" s="14">
        <v>0.27824353384141998</v>
      </c>
      <c r="L10" s="14">
        <v>0.25457481711274099</v>
      </c>
      <c r="M10" s="14"/>
      <c r="N10" s="14">
        <v>0.28385478733866998</v>
      </c>
      <c r="O10" s="14">
        <v>0.27122065661681999</v>
      </c>
      <c r="P10" s="14">
        <v>0.290869910560066</v>
      </c>
      <c r="Q10" s="14">
        <v>0.29299514218161399</v>
      </c>
      <c r="R10" s="14"/>
      <c r="S10" s="14">
        <v>0.29452117029710201</v>
      </c>
      <c r="T10" s="14">
        <v>0.26755604058966798</v>
      </c>
      <c r="U10" s="14">
        <v>0.241212874135007</v>
      </c>
      <c r="V10" s="14">
        <v>0.27972889359525699</v>
      </c>
      <c r="W10" s="14">
        <v>0.29404389545079102</v>
      </c>
      <c r="X10" s="14">
        <v>0.30924237565477702</v>
      </c>
      <c r="Y10" s="14">
        <v>0.23804913732771801</v>
      </c>
      <c r="Z10" s="14">
        <v>0.180552299914677</v>
      </c>
      <c r="AA10" s="14">
        <v>0.29023922658398599</v>
      </c>
      <c r="AB10" s="14">
        <v>0.36064786507924601</v>
      </c>
      <c r="AC10" s="14">
        <v>0.23612802929542301</v>
      </c>
      <c r="AD10" s="14">
        <v>0.36689998432397902</v>
      </c>
      <c r="AE10" s="14"/>
      <c r="AF10" s="14">
        <v>0.30356434225071699</v>
      </c>
      <c r="AG10" s="14">
        <v>0.28227666781178001</v>
      </c>
      <c r="AH10" s="14">
        <v>0.22677772546660599</v>
      </c>
      <c r="AI10" s="14"/>
      <c r="AJ10" s="14" t="s">
        <v>79</v>
      </c>
      <c r="AK10" s="14" t="s">
        <v>79</v>
      </c>
      <c r="AL10" s="14" t="s">
        <v>79</v>
      </c>
      <c r="AM10" s="14" t="s">
        <v>79</v>
      </c>
      <c r="AN10" s="14" t="s">
        <v>79</v>
      </c>
      <c r="AO10" s="14"/>
      <c r="AP10" s="14">
        <v>0.37040865056633798</v>
      </c>
      <c r="AQ10" s="14">
        <v>0.26057749232623101</v>
      </c>
      <c r="AR10" s="14">
        <v>0.27211438253334902</v>
      </c>
      <c r="AS10" s="14"/>
      <c r="AT10" s="14">
        <v>0.257733445351577</v>
      </c>
      <c r="AU10" s="14">
        <v>0.28522215115896798</v>
      </c>
      <c r="AV10" s="14">
        <v>0.30555272655459098</v>
      </c>
      <c r="AW10" s="14">
        <v>0.25335920765762598</v>
      </c>
      <c r="AX10" s="14">
        <v>0.39442050128258899</v>
      </c>
    </row>
    <row r="11" spans="2:50" ht="30" x14ac:dyDescent="0.25">
      <c r="B11" s="15" t="s">
        <v>514</v>
      </c>
      <c r="C11" s="14">
        <v>0.29173797008821101</v>
      </c>
      <c r="D11" s="14">
        <v>0.27912101378505</v>
      </c>
      <c r="E11" s="14">
        <v>0.30365310278737301</v>
      </c>
      <c r="F11" s="14"/>
      <c r="G11" s="14">
        <v>0.21597251204015</v>
      </c>
      <c r="H11" s="14">
        <v>0.278569147352701</v>
      </c>
      <c r="I11" s="14">
        <v>0.247649861183209</v>
      </c>
      <c r="J11" s="14">
        <v>0.273129429789914</v>
      </c>
      <c r="K11" s="14">
        <v>0.34462646849645501</v>
      </c>
      <c r="L11" s="14">
        <v>0.37665188800617799</v>
      </c>
      <c r="M11" s="14"/>
      <c r="N11" s="14">
        <v>0.28824416429604699</v>
      </c>
      <c r="O11" s="14">
        <v>0.32295757080487603</v>
      </c>
      <c r="P11" s="14">
        <v>0.27562949766372602</v>
      </c>
      <c r="Q11" s="14">
        <v>0.28306780563491701</v>
      </c>
      <c r="R11" s="14"/>
      <c r="S11" s="14">
        <v>0.223038902956991</v>
      </c>
      <c r="T11" s="14">
        <v>0.24853418457099299</v>
      </c>
      <c r="U11" s="14">
        <v>0.296388294981072</v>
      </c>
      <c r="V11" s="14">
        <v>0.27961685772755301</v>
      </c>
      <c r="W11" s="14">
        <v>0.34501656661825603</v>
      </c>
      <c r="X11" s="14">
        <v>0.36091860327662501</v>
      </c>
      <c r="Y11" s="14">
        <v>0.34525152849366803</v>
      </c>
      <c r="Z11" s="14">
        <v>0.310669948684696</v>
      </c>
      <c r="AA11" s="14">
        <v>0.31097585183460702</v>
      </c>
      <c r="AB11" s="14">
        <v>0.27854225967097002</v>
      </c>
      <c r="AC11" s="14">
        <v>0.28165189934483797</v>
      </c>
      <c r="AD11" s="14">
        <v>0.29182662679911803</v>
      </c>
      <c r="AE11" s="14"/>
      <c r="AF11" s="14">
        <v>0.30058754963754197</v>
      </c>
      <c r="AG11" s="14">
        <v>0.28400656426215198</v>
      </c>
      <c r="AH11" s="14">
        <v>0.34408357488727098</v>
      </c>
      <c r="AI11" s="14"/>
      <c r="AJ11" s="14" t="s">
        <v>79</v>
      </c>
      <c r="AK11" s="14" t="s">
        <v>79</v>
      </c>
      <c r="AL11" s="14" t="s">
        <v>79</v>
      </c>
      <c r="AM11" s="14" t="s">
        <v>79</v>
      </c>
      <c r="AN11" s="14" t="s">
        <v>79</v>
      </c>
      <c r="AO11" s="14"/>
      <c r="AP11" s="14">
        <v>0.32913936353994799</v>
      </c>
      <c r="AQ11" s="14">
        <v>0.27274915357315699</v>
      </c>
      <c r="AR11" s="14">
        <v>0.34955082512079899</v>
      </c>
      <c r="AS11" s="14"/>
      <c r="AT11" s="14">
        <v>0.311664649702386</v>
      </c>
      <c r="AU11" s="14">
        <v>0.308750887851517</v>
      </c>
      <c r="AV11" s="14">
        <v>0.27365303116353901</v>
      </c>
      <c r="AW11" s="14">
        <v>0.27792047021501998</v>
      </c>
      <c r="AX11" s="14">
        <v>0.26415873357083602</v>
      </c>
    </row>
    <row r="12" spans="2:50" x14ac:dyDescent="0.25">
      <c r="B12" s="15" t="s">
        <v>515</v>
      </c>
      <c r="C12" s="14">
        <v>0.14600050238774201</v>
      </c>
      <c r="D12" s="14">
        <v>0.16186244931506699</v>
      </c>
      <c r="E12" s="14">
        <v>0.13028362878887201</v>
      </c>
      <c r="F12" s="14"/>
      <c r="G12" s="14">
        <v>0.16329599480955201</v>
      </c>
      <c r="H12" s="14">
        <v>0.11426590475577</v>
      </c>
      <c r="I12" s="14">
        <v>0.13703919116425201</v>
      </c>
      <c r="J12" s="14">
        <v>0.17882655061120001</v>
      </c>
      <c r="K12" s="14">
        <v>0.14947446420650801</v>
      </c>
      <c r="L12" s="14">
        <v>0.14055528313582599</v>
      </c>
      <c r="M12" s="14"/>
      <c r="N12" s="14">
        <v>0.140420244228906</v>
      </c>
      <c r="O12" s="14">
        <v>0.15448434746707601</v>
      </c>
      <c r="P12" s="14">
        <v>0.149817446188063</v>
      </c>
      <c r="Q12" s="14">
        <v>0.14170202846576399</v>
      </c>
      <c r="R12" s="14"/>
      <c r="S12" s="14">
        <v>0.13182760255731499</v>
      </c>
      <c r="T12" s="14">
        <v>0.17061181007916101</v>
      </c>
      <c r="U12" s="14">
        <v>0.13241246495066</v>
      </c>
      <c r="V12" s="14">
        <v>8.6518596510804596E-2</v>
      </c>
      <c r="W12" s="14">
        <v>7.6089786976835702E-2</v>
      </c>
      <c r="X12" s="14">
        <v>9.3935152370803798E-2</v>
      </c>
      <c r="Y12" s="14">
        <v>0.17919326100080299</v>
      </c>
      <c r="Z12" s="14">
        <v>0.17798593051039399</v>
      </c>
      <c r="AA12" s="14">
        <v>0.193234684289259</v>
      </c>
      <c r="AB12" s="14">
        <v>0.11586717104406299</v>
      </c>
      <c r="AC12" s="14">
        <v>0.28302285220698897</v>
      </c>
      <c r="AD12" s="14">
        <v>0.201933105753618</v>
      </c>
      <c r="AE12" s="14"/>
      <c r="AF12" s="14">
        <v>0.14964715664373501</v>
      </c>
      <c r="AG12" s="14">
        <v>0.14888563926558199</v>
      </c>
      <c r="AH12" s="14">
        <v>0.121461082888461</v>
      </c>
      <c r="AI12" s="14"/>
      <c r="AJ12" s="14" t="s">
        <v>79</v>
      </c>
      <c r="AK12" s="14" t="s">
        <v>79</v>
      </c>
      <c r="AL12" s="14" t="s">
        <v>79</v>
      </c>
      <c r="AM12" s="14" t="s">
        <v>79</v>
      </c>
      <c r="AN12" s="14" t="s">
        <v>79</v>
      </c>
      <c r="AO12" s="14"/>
      <c r="AP12" s="14">
        <v>6.0061488601583203E-2</v>
      </c>
      <c r="AQ12" s="14">
        <v>0.209347615807884</v>
      </c>
      <c r="AR12" s="14">
        <v>8.5781037393152404E-2</v>
      </c>
      <c r="AS12" s="14"/>
      <c r="AT12" s="14">
        <v>0.12610122193781201</v>
      </c>
      <c r="AU12" s="14">
        <v>0.182819304073089</v>
      </c>
      <c r="AV12" s="14">
        <v>0.13442602742874399</v>
      </c>
      <c r="AW12" s="14">
        <v>0.113783046543323</v>
      </c>
      <c r="AX12" s="14">
        <v>0</v>
      </c>
    </row>
    <row r="13" spans="2:50" x14ac:dyDescent="0.25">
      <c r="B13" s="15" t="s">
        <v>516</v>
      </c>
      <c r="C13" s="14">
        <v>5.2707504555725898E-2</v>
      </c>
      <c r="D13" s="14">
        <v>5.1554803286574802E-2</v>
      </c>
      <c r="E13" s="14">
        <v>5.2541370886883002E-2</v>
      </c>
      <c r="F13" s="14"/>
      <c r="G13" s="14">
        <v>5.44595097797759E-2</v>
      </c>
      <c r="H13" s="14">
        <v>4.0005675608632503E-2</v>
      </c>
      <c r="I13" s="14">
        <v>5.5785574541777301E-2</v>
      </c>
      <c r="J13" s="14">
        <v>0.10734341520356</v>
      </c>
      <c r="K13" s="14">
        <v>4.9806423754259699E-2</v>
      </c>
      <c r="L13" s="14">
        <v>1.7010054456846599E-2</v>
      </c>
      <c r="M13" s="14"/>
      <c r="N13" s="14">
        <v>6.6229286894511005E-2</v>
      </c>
      <c r="O13" s="14">
        <v>3.7560968601928299E-2</v>
      </c>
      <c r="P13" s="14">
        <v>5.5131436346172E-2</v>
      </c>
      <c r="Q13" s="14">
        <v>5.10765784253117E-2</v>
      </c>
      <c r="R13" s="14"/>
      <c r="S13" s="14">
        <v>6.4746101039882098E-2</v>
      </c>
      <c r="T13" s="14">
        <v>8.5240371070018306E-2</v>
      </c>
      <c r="U13" s="14">
        <v>1.02647275175352E-2</v>
      </c>
      <c r="V13" s="14">
        <v>6.1138456810704303E-2</v>
      </c>
      <c r="W13" s="14">
        <v>3.0303775278328199E-2</v>
      </c>
      <c r="X13" s="14">
        <v>7.0591102768966699E-2</v>
      </c>
      <c r="Y13" s="14">
        <v>3.2132520485957397E-2</v>
      </c>
      <c r="Z13" s="14">
        <v>0</v>
      </c>
      <c r="AA13" s="14">
        <v>3.4434240151012603E-2</v>
      </c>
      <c r="AB13" s="14">
        <v>5.6778765095118602E-2</v>
      </c>
      <c r="AC13" s="14">
        <v>9.4181355071796799E-2</v>
      </c>
      <c r="AD13" s="14">
        <v>4.1201307577006699E-2</v>
      </c>
      <c r="AE13" s="14"/>
      <c r="AF13" s="14">
        <v>2.9670764426932301E-2</v>
      </c>
      <c r="AG13" s="14">
        <v>7.1891007687378605E-2</v>
      </c>
      <c r="AH13" s="14">
        <v>5.3978010535699998E-2</v>
      </c>
      <c r="AI13" s="14"/>
      <c r="AJ13" s="14" t="s">
        <v>79</v>
      </c>
      <c r="AK13" s="14" t="s">
        <v>79</v>
      </c>
      <c r="AL13" s="14" t="s">
        <v>79</v>
      </c>
      <c r="AM13" s="14" t="s">
        <v>79</v>
      </c>
      <c r="AN13" s="14" t="s">
        <v>79</v>
      </c>
      <c r="AO13" s="14"/>
      <c r="AP13" s="14">
        <v>8.36356269589098E-3</v>
      </c>
      <c r="AQ13" s="14">
        <v>7.0319127199034603E-2</v>
      </c>
      <c r="AR13" s="14">
        <v>5.5787661246309503E-2</v>
      </c>
      <c r="AS13" s="14"/>
      <c r="AT13" s="14">
        <v>4.5321578285122101E-2</v>
      </c>
      <c r="AU13" s="14">
        <v>5.8789479072641003E-2</v>
      </c>
      <c r="AV13" s="14">
        <v>5.3485069500808599E-2</v>
      </c>
      <c r="AW13" s="14">
        <v>6.9276075083106098E-2</v>
      </c>
      <c r="AX13" s="14">
        <v>0.115072250093286</v>
      </c>
    </row>
    <row r="14" spans="2:50" x14ac:dyDescent="0.25">
      <c r="B14" s="15" t="s">
        <v>103</v>
      </c>
      <c r="C14" s="23">
        <v>0.12760380434014601</v>
      </c>
      <c r="D14" s="23">
        <v>9.0362444343940099E-2</v>
      </c>
      <c r="E14" s="23">
        <v>0.16386258644189899</v>
      </c>
      <c r="F14" s="23"/>
      <c r="G14" s="23">
        <v>0.13850401022596001</v>
      </c>
      <c r="H14" s="23">
        <v>0.141242158103489</v>
      </c>
      <c r="I14" s="23">
        <v>0.143144809790063</v>
      </c>
      <c r="J14" s="23">
        <v>0.11609649164008</v>
      </c>
      <c r="K14" s="23">
        <v>9.9601265610524597E-2</v>
      </c>
      <c r="L14" s="23">
        <v>0.12148624426942201</v>
      </c>
      <c r="M14" s="23"/>
      <c r="N14" s="23">
        <v>0.11265423838607801</v>
      </c>
      <c r="O14" s="23">
        <v>0.123368628063798</v>
      </c>
      <c r="P14" s="23">
        <v>0.14115221477944101</v>
      </c>
      <c r="Q14" s="23">
        <v>0.13312860958612899</v>
      </c>
      <c r="R14" s="23"/>
      <c r="S14" s="23">
        <v>0.14726401368101899</v>
      </c>
      <c r="T14" s="23">
        <v>0.109786738675308</v>
      </c>
      <c r="U14" s="23">
        <v>0.236573175224705</v>
      </c>
      <c r="V14" s="23">
        <v>0.18563922611502701</v>
      </c>
      <c r="W14" s="23">
        <v>0.130841880916437</v>
      </c>
      <c r="X14" s="23">
        <v>0.115373109137634</v>
      </c>
      <c r="Y14" s="23">
        <v>6.3473113587875399E-2</v>
      </c>
      <c r="Z14" s="23">
        <v>0.20871786421905</v>
      </c>
      <c r="AA14" s="23">
        <v>0.121440433129983</v>
      </c>
      <c r="AB14" s="23">
        <v>9.0306159535394906E-2</v>
      </c>
      <c r="AC14" s="23">
        <v>6.3520669938880198E-2</v>
      </c>
      <c r="AD14" s="23">
        <v>5.0278426084183502E-2</v>
      </c>
      <c r="AE14" s="23"/>
      <c r="AF14" s="23">
        <v>0.12164893974339</v>
      </c>
      <c r="AG14" s="23">
        <v>0.11562364144707001</v>
      </c>
      <c r="AH14" s="23">
        <v>0.14970686992736701</v>
      </c>
      <c r="AI14" s="23"/>
      <c r="AJ14" s="23" t="s">
        <v>79</v>
      </c>
      <c r="AK14" s="23" t="s">
        <v>79</v>
      </c>
      <c r="AL14" s="23" t="s">
        <v>79</v>
      </c>
      <c r="AM14" s="23" t="s">
        <v>79</v>
      </c>
      <c r="AN14" s="23" t="s">
        <v>79</v>
      </c>
      <c r="AO14" s="23"/>
      <c r="AP14" s="23">
        <v>4.5849773212342598E-2</v>
      </c>
      <c r="AQ14" s="23">
        <v>9.9264639396099696E-2</v>
      </c>
      <c r="AR14" s="23">
        <v>0.12673583463926599</v>
      </c>
      <c r="AS14" s="23"/>
      <c r="AT14" s="23">
        <v>0.13753799552929499</v>
      </c>
      <c r="AU14" s="23">
        <v>9.6129143043321194E-2</v>
      </c>
      <c r="AV14" s="23">
        <v>0.12861686113209</v>
      </c>
      <c r="AW14" s="23">
        <v>0.13082861782828401</v>
      </c>
      <c r="AX14" s="23">
        <v>9.3132295003155799E-2</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134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126</v>
      </c>
      <c r="C9" s="14">
        <v>0.45836261833955</v>
      </c>
      <c r="D9" s="14">
        <v>0.48429767206206198</v>
      </c>
      <c r="E9" s="14">
        <v>0.43423819671233299</v>
      </c>
      <c r="F9" s="14"/>
      <c r="G9" s="14">
        <v>0.36442379004610997</v>
      </c>
      <c r="H9" s="14">
        <v>0.36715952222320403</v>
      </c>
      <c r="I9" s="14">
        <v>0.42313674314215699</v>
      </c>
      <c r="J9" s="14">
        <v>0.51059908900092099</v>
      </c>
      <c r="K9" s="14">
        <v>0.50717616169347102</v>
      </c>
      <c r="L9" s="14">
        <v>0.54122215228548698</v>
      </c>
      <c r="M9" s="14"/>
      <c r="N9" s="14">
        <v>0.52867484786769703</v>
      </c>
      <c r="O9" s="14">
        <v>0.43744540804133503</v>
      </c>
      <c r="P9" s="14">
        <v>0.433686057118919</v>
      </c>
      <c r="Q9" s="14">
        <v>0.42526929631879901</v>
      </c>
      <c r="R9" s="14"/>
      <c r="S9" s="14">
        <v>0.46899930820493901</v>
      </c>
      <c r="T9" s="14">
        <v>0.42048957606324</v>
      </c>
      <c r="U9" s="14">
        <v>0.45009831916301402</v>
      </c>
      <c r="V9" s="14">
        <v>0.50329013225922503</v>
      </c>
      <c r="W9" s="14">
        <v>0.56312093170525002</v>
      </c>
      <c r="X9" s="14">
        <v>0.32643783900093998</v>
      </c>
      <c r="Y9" s="14">
        <v>0.47081372743079902</v>
      </c>
      <c r="Z9" s="14">
        <v>0.405652762865084</v>
      </c>
      <c r="AA9" s="14">
        <v>0.54957477360173901</v>
      </c>
      <c r="AB9" s="14">
        <v>0.46098729058730198</v>
      </c>
      <c r="AC9" s="14">
        <v>0.41607852338330797</v>
      </c>
      <c r="AD9" s="14">
        <v>0.41312840194155198</v>
      </c>
      <c r="AE9" s="14"/>
      <c r="AF9" s="14">
        <v>0.44135925880712901</v>
      </c>
      <c r="AG9" s="14">
        <v>0.51425239087084296</v>
      </c>
      <c r="AH9" s="14">
        <v>0.31843316396656401</v>
      </c>
      <c r="AI9" s="14"/>
      <c r="AJ9" s="14" t="s">
        <v>79</v>
      </c>
      <c r="AK9" s="14" t="s">
        <v>79</v>
      </c>
      <c r="AL9" s="14" t="s">
        <v>79</v>
      </c>
      <c r="AM9" s="14" t="s">
        <v>79</v>
      </c>
      <c r="AN9" s="14" t="s">
        <v>79</v>
      </c>
      <c r="AO9" s="14"/>
      <c r="AP9" s="14">
        <v>0.52775795778077295</v>
      </c>
      <c r="AQ9" s="14">
        <v>0.49635479280636402</v>
      </c>
      <c r="AR9" s="14">
        <v>0.44362843721019102</v>
      </c>
      <c r="AS9" s="14"/>
      <c r="AT9" s="14">
        <v>0.42402861142127601</v>
      </c>
      <c r="AU9" s="14">
        <v>0.457455787749389</v>
      </c>
      <c r="AV9" s="14">
        <v>0.47022836550621</v>
      </c>
      <c r="AW9" s="14">
        <v>0.52575581605414001</v>
      </c>
      <c r="AX9" s="14">
        <v>0.77282735289302296</v>
      </c>
    </row>
    <row r="10" spans="2:50" x14ac:dyDescent="0.25">
      <c r="B10" s="15" t="s">
        <v>127</v>
      </c>
      <c r="C10" s="14">
        <v>0.38617451451437301</v>
      </c>
      <c r="D10" s="14">
        <v>0.362398241065645</v>
      </c>
      <c r="E10" s="14">
        <v>0.40722610932710801</v>
      </c>
      <c r="F10" s="14"/>
      <c r="G10" s="14">
        <v>0.43848044162511801</v>
      </c>
      <c r="H10" s="14">
        <v>0.42268958530685502</v>
      </c>
      <c r="I10" s="14">
        <v>0.419662509275951</v>
      </c>
      <c r="J10" s="14">
        <v>0.32967644820800701</v>
      </c>
      <c r="K10" s="14">
        <v>0.377242783153309</v>
      </c>
      <c r="L10" s="14">
        <v>0.35182087680907798</v>
      </c>
      <c r="M10" s="14"/>
      <c r="N10" s="14">
        <v>0.37204610942316102</v>
      </c>
      <c r="O10" s="14">
        <v>0.407925938851039</v>
      </c>
      <c r="P10" s="14">
        <v>0.362459375697401</v>
      </c>
      <c r="Q10" s="14">
        <v>0.39869646410979198</v>
      </c>
      <c r="R10" s="14"/>
      <c r="S10" s="14">
        <v>0.38387559628475898</v>
      </c>
      <c r="T10" s="14">
        <v>0.39271001619002799</v>
      </c>
      <c r="U10" s="14">
        <v>0.42895905136484302</v>
      </c>
      <c r="V10" s="14">
        <v>0.378676705474632</v>
      </c>
      <c r="W10" s="14">
        <v>0.31881023403844699</v>
      </c>
      <c r="X10" s="14">
        <v>0.40826864268177099</v>
      </c>
      <c r="Y10" s="14">
        <v>0.466416599502879</v>
      </c>
      <c r="Z10" s="14">
        <v>0.42718204691460299</v>
      </c>
      <c r="AA10" s="14">
        <v>0.26493477441679097</v>
      </c>
      <c r="AB10" s="14">
        <v>0.42524635051596699</v>
      </c>
      <c r="AC10" s="14">
        <v>0.36269811496924698</v>
      </c>
      <c r="AD10" s="14">
        <v>0.44738077159549899</v>
      </c>
      <c r="AE10" s="14"/>
      <c r="AF10" s="14">
        <v>0.41077166462774201</v>
      </c>
      <c r="AG10" s="14">
        <v>0.340639586957799</v>
      </c>
      <c r="AH10" s="14">
        <v>0.47469259787565798</v>
      </c>
      <c r="AI10" s="14"/>
      <c r="AJ10" s="14" t="s">
        <v>79</v>
      </c>
      <c r="AK10" s="14" t="s">
        <v>79</v>
      </c>
      <c r="AL10" s="14" t="s">
        <v>79</v>
      </c>
      <c r="AM10" s="14" t="s">
        <v>79</v>
      </c>
      <c r="AN10" s="14" t="s">
        <v>79</v>
      </c>
      <c r="AO10" s="14"/>
      <c r="AP10" s="14">
        <v>0.365299739398464</v>
      </c>
      <c r="AQ10" s="14">
        <v>0.38750833000576801</v>
      </c>
      <c r="AR10" s="14">
        <v>0.403289256384115</v>
      </c>
      <c r="AS10" s="14"/>
      <c r="AT10" s="14">
        <v>0.40717820236664398</v>
      </c>
      <c r="AU10" s="14">
        <v>0.366410828687251</v>
      </c>
      <c r="AV10" s="14">
        <v>0.42014222646879201</v>
      </c>
      <c r="AW10" s="14">
        <v>0.32721079762708599</v>
      </c>
      <c r="AX10" s="14">
        <v>0.22717264710697699</v>
      </c>
    </row>
    <row r="11" spans="2:50" ht="30" x14ac:dyDescent="0.25">
      <c r="B11" s="15" t="s">
        <v>128</v>
      </c>
      <c r="C11" s="14">
        <v>9.3527789629013994E-2</v>
      </c>
      <c r="D11" s="14">
        <v>9.7116803241902097E-2</v>
      </c>
      <c r="E11" s="14">
        <v>9.0853662169306598E-2</v>
      </c>
      <c r="F11" s="14"/>
      <c r="G11" s="14">
        <v>0.124278001271333</v>
      </c>
      <c r="H11" s="14">
        <v>0.14980099848165601</v>
      </c>
      <c r="I11" s="14">
        <v>0.11849744706469</v>
      </c>
      <c r="J11" s="14">
        <v>7.8693452681335499E-2</v>
      </c>
      <c r="K11" s="14">
        <v>5.8386282945690302E-2</v>
      </c>
      <c r="L11" s="14">
        <v>4.5264817435457898E-2</v>
      </c>
      <c r="M11" s="14"/>
      <c r="N11" s="14">
        <v>7.00592723260752E-2</v>
      </c>
      <c r="O11" s="14">
        <v>9.2958631683645002E-2</v>
      </c>
      <c r="P11" s="14">
        <v>9.9692233239123795E-2</v>
      </c>
      <c r="Q11" s="14">
        <v>0.113881562086114</v>
      </c>
      <c r="R11" s="14"/>
      <c r="S11" s="14">
        <v>7.3288006773077896E-2</v>
      </c>
      <c r="T11" s="14">
        <v>0.12651085802515499</v>
      </c>
      <c r="U11" s="14">
        <v>6.2250826060498199E-2</v>
      </c>
      <c r="V11" s="14">
        <v>6.0791881152249302E-2</v>
      </c>
      <c r="W11" s="14">
        <v>7.9810412748739304E-2</v>
      </c>
      <c r="X11" s="14">
        <v>0.158454415121592</v>
      </c>
      <c r="Y11" s="14">
        <v>4.2469197478069501E-2</v>
      </c>
      <c r="Z11" s="14">
        <v>9.0768138069663107E-2</v>
      </c>
      <c r="AA11" s="14">
        <v>0.12097597964286801</v>
      </c>
      <c r="AB11" s="14">
        <v>8.2269656740613498E-2</v>
      </c>
      <c r="AC11" s="14">
        <v>0.123902165038764</v>
      </c>
      <c r="AD11" s="14">
        <v>5.8272457402566098E-2</v>
      </c>
      <c r="AE11" s="14"/>
      <c r="AF11" s="14">
        <v>8.2788727828089798E-2</v>
      </c>
      <c r="AG11" s="14">
        <v>9.6596143518755201E-2</v>
      </c>
      <c r="AH11" s="14">
        <v>0.12554174325873499</v>
      </c>
      <c r="AI11" s="14"/>
      <c r="AJ11" s="14" t="s">
        <v>79</v>
      </c>
      <c r="AK11" s="14" t="s">
        <v>79</v>
      </c>
      <c r="AL11" s="14" t="s">
        <v>79</v>
      </c>
      <c r="AM11" s="14" t="s">
        <v>79</v>
      </c>
      <c r="AN11" s="14" t="s">
        <v>79</v>
      </c>
      <c r="AO11" s="14"/>
      <c r="AP11" s="14">
        <v>8.0559713708426101E-2</v>
      </c>
      <c r="AQ11" s="14">
        <v>9.2352751720761905E-2</v>
      </c>
      <c r="AR11" s="14">
        <v>9.9858588681568994E-2</v>
      </c>
      <c r="AS11" s="14"/>
      <c r="AT11" s="14">
        <v>0.11316957037087801</v>
      </c>
      <c r="AU11" s="14">
        <v>0.10539396916129801</v>
      </c>
      <c r="AV11" s="14">
        <v>6.4720642397232894E-2</v>
      </c>
      <c r="AW11" s="14">
        <v>7.3721995541729202E-2</v>
      </c>
      <c r="AX11" s="14">
        <v>0</v>
      </c>
    </row>
    <row r="12" spans="2:50" x14ac:dyDescent="0.25">
      <c r="B12" s="15" t="s">
        <v>129</v>
      </c>
      <c r="C12" s="14">
        <v>1.25060545276863E-2</v>
      </c>
      <c r="D12" s="14">
        <v>1.0122774567516601E-2</v>
      </c>
      <c r="E12" s="14">
        <v>1.4797863053037499E-2</v>
      </c>
      <c r="F12" s="14"/>
      <c r="G12" s="14">
        <v>2.9121262803032798E-2</v>
      </c>
      <c r="H12" s="14">
        <v>1.1766957733463399E-2</v>
      </c>
      <c r="I12" s="14">
        <v>0</v>
      </c>
      <c r="J12" s="14">
        <v>1.65471347767394E-2</v>
      </c>
      <c r="K12" s="14">
        <v>1.1821693498454499E-2</v>
      </c>
      <c r="L12" s="14">
        <v>9.6732011738281404E-3</v>
      </c>
      <c r="M12" s="14"/>
      <c r="N12" s="14">
        <v>1.0500927283883001E-2</v>
      </c>
      <c r="O12" s="14">
        <v>9.3559229082131705E-3</v>
      </c>
      <c r="P12" s="14">
        <v>2.5738271457233598E-2</v>
      </c>
      <c r="Q12" s="14">
        <v>6.9671732474364699E-3</v>
      </c>
      <c r="R12" s="14"/>
      <c r="S12" s="14">
        <v>2.8562185108078599E-2</v>
      </c>
      <c r="T12" s="14">
        <v>2.6728695284069699E-2</v>
      </c>
      <c r="U12" s="14">
        <v>1.2277684191710899E-2</v>
      </c>
      <c r="V12" s="14">
        <v>1.31256748771799E-2</v>
      </c>
      <c r="W12" s="14">
        <v>0</v>
      </c>
      <c r="X12" s="14">
        <v>0</v>
      </c>
      <c r="Y12" s="14">
        <v>0</v>
      </c>
      <c r="Z12" s="14">
        <v>0</v>
      </c>
      <c r="AA12" s="14">
        <v>3.0533190723584701E-2</v>
      </c>
      <c r="AB12" s="14">
        <v>0</v>
      </c>
      <c r="AC12" s="14">
        <v>0</v>
      </c>
      <c r="AD12" s="14">
        <v>0</v>
      </c>
      <c r="AE12" s="14"/>
      <c r="AF12" s="14">
        <v>1.6967200417663302E-2</v>
      </c>
      <c r="AG12" s="14">
        <v>9.2019139903216796E-3</v>
      </c>
      <c r="AH12" s="14">
        <v>1.3016818998536499E-2</v>
      </c>
      <c r="AI12" s="14"/>
      <c r="AJ12" s="14" t="s">
        <v>79</v>
      </c>
      <c r="AK12" s="14" t="s">
        <v>79</v>
      </c>
      <c r="AL12" s="14" t="s">
        <v>79</v>
      </c>
      <c r="AM12" s="14" t="s">
        <v>79</v>
      </c>
      <c r="AN12" s="14" t="s">
        <v>79</v>
      </c>
      <c r="AO12" s="14"/>
      <c r="AP12" s="14">
        <v>8.9314913395195407E-3</v>
      </c>
      <c r="AQ12" s="14">
        <v>2.4150764459199801E-3</v>
      </c>
      <c r="AR12" s="14">
        <v>1.08383042015819E-2</v>
      </c>
      <c r="AS12" s="14"/>
      <c r="AT12" s="14">
        <v>1.73618746479881E-2</v>
      </c>
      <c r="AU12" s="14">
        <v>8.2785775170767708E-3</v>
      </c>
      <c r="AV12" s="14">
        <v>1.8902809897820401E-2</v>
      </c>
      <c r="AW12" s="14">
        <v>0</v>
      </c>
      <c r="AX12" s="14">
        <v>0</v>
      </c>
    </row>
    <row r="13" spans="2:50" x14ac:dyDescent="0.25">
      <c r="B13" s="15" t="s">
        <v>130</v>
      </c>
      <c r="C13" s="14">
        <v>1.07390213422833E-2</v>
      </c>
      <c r="D13" s="14">
        <v>1.27233648426222E-2</v>
      </c>
      <c r="E13" s="14">
        <v>8.9771325266419892E-3</v>
      </c>
      <c r="F13" s="14"/>
      <c r="G13" s="14">
        <v>0</v>
      </c>
      <c r="H13" s="14">
        <v>1.0500159287517999E-2</v>
      </c>
      <c r="I13" s="14">
        <v>1.7943273820839E-2</v>
      </c>
      <c r="J13" s="14">
        <v>1.9100367315040799E-2</v>
      </c>
      <c r="K13" s="14">
        <v>1.23060198899364E-2</v>
      </c>
      <c r="L13" s="14">
        <v>3.6806664412451198E-3</v>
      </c>
      <c r="M13" s="14"/>
      <c r="N13" s="14">
        <v>1.28400994707014E-2</v>
      </c>
      <c r="O13" s="14">
        <v>3.6306930459663799E-3</v>
      </c>
      <c r="P13" s="14">
        <v>1.6717280834992101E-2</v>
      </c>
      <c r="Q13" s="14">
        <v>1.0606466085317399E-2</v>
      </c>
      <c r="R13" s="14"/>
      <c r="S13" s="14">
        <v>7.2918649903875796E-3</v>
      </c>
      <c r="T13" s="14">
        <v>2.0151748026133301E-2</v>
      </c>
      <c r="U13" s="14">
        <v>1.2277684191710899E-2</v>
      </c>
      <c r="V13" s="14">
        <v>1.03279183628725E-2</v>
      </c>
      <c r="W13" s="14">
        <v>0</v>
      </c>
      <c r="X13" s="14">
        <v>9.7078359746157594E-3</v>
      </c>
      <c r="Y13" s="14">
        <v>0</v>
      </c>
      <c r="Z13" s="14">
        <v>0</v>
      </c>
      <c r="AA13" s="14">
        <v>9.4917539387413801E-3</v>
      </c>
      <c r="AB13" s="14">
        <v>2.04940157924988E-2</v>
      </c>
      <c r="AC13" s="14">
        <v>2.98549877404394E-2</v>
      </c>
      <c r="AD13" s="14">
        <v>0</v>
      </c>
      <c r="AE13" s="14"/>
      <c r="AF13" s="14">
        <v>6.5999006480421101E-3</v>
      </c>
      <c r="AG13" s="14">
        <v>6.7339457621130496E-3</v>
      </c>
      <c r="AH13" s="14">
        <v>3.5718681273268202E-2</v>
      </c>
      <c r="AI13" s="14"/>
      <c r="AJ13" s="14" t="s">
        <v>79</v>
      </c>
      <c r="AK13" s="14" t="s">
        <v>79</v>
      </c>
      <c r="AL13" s="14" t="s">
        <v>79</v>
      </c>
      <c r="AM13" s="14" t="s">
        <v>79</v>
      </c>
      <c r="AN13" s="14" t="s">
        <v>79</v>
      </c>
      <c r="AO13" s="14"/>
      <c r="AP13" s="14">
        <v>8.5768113039575607E-3</v>
      </c>
      <c r="AQ13" s="14">
        <v>7.6948287242462497E-3</v>
      </c>
      <c r="AR13" s="14">
        <v>0</v>
      </c>
      <c r="AS13" s="14"/>
      <c r="AT13" s="14">
        <v>1.49251640095662E-2</v>
      </c>
      <c r="AU13" s="14">
        <v>7.3782617904590798E-3</v>
      </c>
      <c r="AV13" s="14">
        <v>6.4848606736126998E-3</v>
      </c>
      <c r="AW13" s="14">
        <v>3.8973492257201502E-2</v>
      </c>
      <c r="AX13" s="14">
        <v>0</v>
      </c>
    </row>
    <row r="14" spans="2:50" x14ac:dyDescent="0.25">
      <c r="B14" s="15" t="s">
        <v>103</v>
      </c>
      <c r="C14" s="14">
        <v>3.8690001647093297E-2</v>
      </c>
      <c r="D14" s="14">
        <v>3.3341144220252403E-2</v>
      </c>
      <c r="E14" s="14">
        <v>4.3907036211573297E-2</v>
      </c>
      <c r="F14" s="14"/>
      <c r="G14" s="14">
        <v>4.3696504254406202E-2</v>
      </c>
      <c r="H14" s="14">
        <v>3.8082776967303403E-2</v>
      </c>
      <c r="I14" s="14">
        <v>2.0760026696363499E-2</v>
      </c>
      <c r="J14" s="14">
        <v>4.5383508017956098E-2</v>
      </c>
      <c r="K14" s="14">
        <v>3.3067058819138601E-2</v>
      </c>
      <c r="L14" s="14">
        <v>4.8338285854903601E-2</v>
      </c>
      <c r="M14" s="14"/>
      <c r="N14" s="14">
        <v>5.8787436284827898E-3</v>
      </c>
      <c r="O14" s="14">
        <v>4.8683405469801398E-2</v>
      </c>
      <c r="P14" s="14">
        <v>6.1706781652329797E-2</v>
      </c>
      <c r="Q14" s="14">
        <v>4.4579038152541002E-2</v>
      </c>
      <c r="R14" s="14"/>
      <c r="S14" s="14">
        <v>3.7983038638757897E-2</v>
      </c>
      <c r="T14" s="14">
        <v>1.34091064113741E-2</v>
      </c>
      <c r="U14" s="14">
        <v>3.4136435028222202E-2</v>
      </c>
      <c r="V14" s="14">
        <v>3.3787687873841801E-2</v>
      </c>
      <c r="W14" s="14">
        <v>3.82584215075637E-2</v>
      </c>
      <c r="X14" s="14">
        <v>9.7131267221081605E-2</v>
      </c>
      <c r="Y14" s="14">
        <v>2.0300475588252501E-2</v>
      </c>
      <c r="Z14" s="14">
        <v>7.6397052150649694E-2</v>
      </c>
      <c r="AA14" s="14">
        <v>2.4489527676275501E-2</v>
      </c>
      <c r="AB14" s="14">
        <v>1.10026863636189E-2</v>
      </c>
      <c r="AC14" s="14">
        <v>6.7466208868241298E-2</v>
      </c>
      <c r="AD14" s="14">
        <v>8.1218369060382697E-2</v>
      </c>
      <c r="AE14" s="14"/>
      <c r="AF14" s="14">
        <v>4.1513247671334297E-2</v>
      </c>
      <c r="AG14" s="14">
        <v>3.25760189001678E-2</v>
      </c>
      <c r="AH14" s="14">
        <v>3.2596994627238002E-2</v>
      </c>
      <c r="AI14" s="14"/>
      <c r="AJ14" s="14" t="s">
        <v>79</v>
      </c>
      <c r="AK14" s="14" t="s">
        <v>79</v>
      </c>
      <c r="AL14" s="14" t="s">
        <v>79</v>
      </c>
      <c r="AM14" s="14" t="s">
        <v>79</v>
      </c>
      <c r="AN14" s="14" t="s">
        <v>79</v>
      </c>
      <c r="AO14" s="14"/>
      <c r="AP14" s="14">
        <v>8.87428646885941E-3</v>
      </c>
      <c r="AQ14" s="14">
        <v>1.3674220296939699E-2</v>
      </c>
      <c r="AR14" s="14">
        <v>4.2385413522543103E-2</v>
      </c>
      <c r="AS14" s="14"/>
      <c r="AT14" s="14">
        <v>2.3336577183647501E-2</v>
      </c>
      <c r="AU14" s="14">
        <v>5.5082575094525799E-2</v>
      </c>
      <c r="AV14" s="14">
        <v>1.9521095056332399E-2</v>
      </c>
      <c r="AW14" s="14">
        <v>3.4337898519843001E-2</v>
      </c>
      <c r="AX14" s="14">
        <v>0</v>
      </c>
    </row>
    <row r="15" spans="2:50" x14ac:dyDescent="0.25">
      <c r="B15" s="15" t="s">
        <v>131</v>
      </c>
      <c r="C15" s="18">
        <v>0.84453713285392296</v>
      </c>
      <c r="D15" s="18">
        <v>0.84669591312770698</v>
      </c>
      <c r="E15" s="18">
        <v>0.841464306039441</v>
      </c>
      <c r="F15" s="18"/>
      <c r="G15" s="18">
        <v>0.80290423167122804</v>
      </c>
      <c r="H15" s="18">
        <v>0.78984910753005899</v>
      </c>
      <c r="I15" s="18">
        <v>0.84279925241810805</v>
      </c>
      <c r="J15" s="18">
        <v>0.840275537208928</v>
      </c>
      <c r="K15" s="18">
        <v>0.88441894484677996</v>
      </c>
      <c r="L15" s="18">
        <v>0.89304302909456501</v>
      </c>
      <c r="M15" s="18"/>
      <c r="N15" s="18">
        <v>0.90072095729085799</v>
      </c>
      <c r="O15" s="18">
        <v>0.84537134689237403</v>
      </c>
      <c r="P15" s="18">
        <v>0.796145432816321</v>
      </c>
      <c r="Q15" s="18">
        <v>0.82396576042859104</v>
      </c>
      <c r="R15" s="18"/>
      <c r="S15" s="18">
        <v>0.85287490448969805</v>
      </c>
      <c r="T15" s="18">
        <v>0.81319959225326799</v>
      </c>
      <c r="U15" s="18">
        <v>0.87905737052785804</v>
      </c>
      <c r="V15" s="18">
        <v>0.88196683773385598</v>
      </c>
      <c r="W15" s="18">
        <v>0.88193116574369701</v>
      </c>
      <c r="X15" s="18">
        <v>0.73470648168271002</v>
      </c>
      <c r="Y15" s="18">
        <v>0.93723032693367803</v>
      </c>
      <c r="Z15" s="18">
        <v>0.83283480977968705</v>
      </c>
      <c r="AA15" s="18">
        <v>0.81450954801853104</v>
      </c>
      <c r="AB15" s="18">
        <v>0.88623364110326897</v>
      </c>
      <c r="AC15" s="18">
        <v>0.77877663835255495</v>
      </c>
      <c r="AD15" s="18">
        <v>0.86050917353705103</v>
      </c>
      <c r="AE15" s="18"/>
      <c r="AF15" s="18">
        <v>0.85213092343487096</v>
      </c>
      <c r="AG15" s="18">
        <v>0.85489197782864201</v>
      </c>
      <c r="AH15" s="18">
        <v>0.79312576184222205</v>
      </c>
      <c r="AI15" s="18"/>
      <c r="AJ15" s="18" t="s">
        <v>79</v>
      </c>
      <c r="AK15" s="18" t="s">
        <v>79</v>
      </c>
      <c r="AL15" s="18" t="s">
        <v>79</v>
      </c>
      <c r="AM15" s="18" t="s">
        <v>79</v>
      </c>
      <c r="AN15" s="18" t="s">
        <v>79</v>
      </c>
      <c r="AO15" s="18"/>
      <c r="AP15" s="18">
        <v>0.893057697179237</v>
      </c>
      <c r="AQ15" s="18">
        <v>0.88386312281213197</v>
      </c>
      <c r="AR15" s="18">
        <v>0.84691769359430602</v>
      </c>
      <c r="AS15" s="18"/>
      <c r="AT15" s="18">
        <v>0.83120681378792005</v>
      </c>
      <c r="AU15" s="18">
        <v>0.82386661643664005</v>
      </c>
      <c r="AV15" s="18">
        <v>0.89037059197500201</v>
      </c>
      <c r="AW15" s="18">
        <v>0.85296661368122595</v>
      </c>
      <c r="AX15" s="18">
        <v>1</v>
      </c>
    </row>
    <row r="16" spans="2:50" x14ac:dyDescent="0.25">
      <c r="B16" s="15" t="s">
        <v>132</v>
      </c>
      <c r="C16" s="18">
        <v>2.3245075869969701E-2</v>
      </c>
      <c r="D16" s="18">
        <v>2.2846139410138799E-2</v>
      </c>
      <c r="E16" s="18">
        <v>2.3774995579679499E-2</v>
      </c>
      <c r="F16" s="18"/>
      <c r="G16" s="18">
        <v>2.9121262803032798E-2</v>
      </c>
      <c r="H16" s="18">
        <v>2.22671170209814E-2</v>
      </c>
      <c r="I16" s="18">
        <v>1.7943273820839E-2</v>
      </c>
      <c r="J16" s="18">
        <v>3.5647502091780199E-2</v>
      </c>
      <c r="K16" s="18">
        <v>2.4127713388390901E-2</v>
      </c>
      <c r="L16" s="18">
        <v>1.33538676150733E-2</v>
      </c>
      <c r="M16" s="18"/>
      <c r="N16" s="18">
        <v>2.3341026754584299E-2</v>
      </c>
      <c r="O16" s="18">
        <v>1.2986615954179499E-2</v>
      </c>
      <c r="P16" s="18">
        <v>4.2455552292225598E-2</v>
      </c>
      <c r="Q16" s="18">
        <v>1.7573639332753899E-2</v>
      </c>
      <c r="R16" s="18"/>
      <c r="S16" s="18">
        <v>3.5854050098466199E-2</v>
      </c>
      <c r="T16" s="18">
        <v>4.6880443310203003E-2</v>
      </c>
      <c r="U16" s="18">
        <v>2.4555368383421899E-2</v>
      </c>
      <c r="V16" s="18">
        <v>2.34535932400525E-2</v>
      </c>
      <c r="W16" s="18">
        <v>0</v>
      </c>
      <c r="X16" s="18">
        <v>9.7078359746157594E-3</v>
      </c>
      <c r="Y16" s="18">
        <v>0</v>
      </c>
      <c r="Z16" s="18">
        <v>0</v>
      </c>
      <c r="AA16" s="18">
        <v>4.0024944662326097E-2</v>
      </c>
      <c r="AB16" s="18">
        <v>2.04940157924988E-2</v>
      </c>
      <c r="AC16" s="18">
        <v>2.98549877404394E-2</v>
      </c>
      <c r="AD16" s="18">
        <v>0</v>
      </c>
      <c r="AE16" s="18"/>
      <c r="AF16" s="18">
        <v>2.3567101065705399E-2</v>
      </c>
      <c r="AG16" s="18">
        <v>1.5935859752434701E-2</v>
      </c>
      <c r="AH16" s="18">
        <v>4.8735500271804698E-2</v>
      </c>
      <c r="AI16" s="18"/>
      <c r="AJ16" s="18" t="s">
        <v>79</v>
      </c>
      <c r="AK16" s="18" t="s">
        <v>79</v>
      </c>
      <c r="AL16" s="18" t="s">
        <v>79</v>
      </c>
      <c r="AM16" s="18" t="s">
        <v>79</v>
      </c>
      <c r="AN16" s="18" t="s">
        <v>79</v>
      </c>
      <c r="AO16" s="18"/>
      <c r="AP16" s="18">
        <v>1.7508302643477101E-2</v>
      </c>
      <c r="AQ16" s="18">
        <v>1.0109905170166199E-2</v>
      </c>
      <c r="AR16" s="18">
        <v>1.08383042015819E-2</v>
      </c>
      <c r="AS16" s="18"/>
      <c r="AT16" s="18">
        <v>3.22870386575543E-2</v>
      </c>
      <c r="AU16" s="18">
        <v>1.5656839307535898E-2</v>
      </c>
      <c r="AV16" s="18">
        <v>2.53876705714331E-2</v>
      </c>
      <c r="AW16" s="18">
        <v>3.8973492257201502E-2</v>
      </c>
      <c r="AX16" s="18">
        <v>0</v>
      </c>
    </row>
    <row r="17" spans="2:50" x14ac:dyDescent="0.25">
      <c r="B17" s="15" t="s">
        <v>73</v>
      </c>
      <c r="C17" s="19">
        <v>0.82129205698395302</v>
      </c>
      <c r="D17" s="19">
        <v>0.82384977371756796</v>
      </c>
      <c r="E17" s="19">
        <v>0.81768931045976101</v>
      </c>
      <c r="F17" s="19"/>
      <c r="G17" s="19">
        <v>0.77378296886819597</v>
      </c>
      <c r="H17" s="19">
        <v>0.76758199050907805</v>
      </c>
      <c r="I17" s="19">
        <v>0.824855978597269</v>
      </c>
      <c r="J17" s="19">
        <v>0.80462803511714798</v>
      </c>
      <c r="K17" s="19">
        <v>0.86029123145838904</v>
      </c>
      <c r="L17" s="19">
        <v>0.87968916147949205</v>
      </c>
      <c r="M17" s="19"/>
      <c r="N17" s="19">
        <v>0.87737993053627295</v>
      </c>
      <c r="O17" s="19">
        <v>0.83238473093819398</v>
      </c>
      <c r="P17" s="19">
        <v>0.75368988052409502</v>
      </c>
      <c r="Q17" s="19">
        <v>0.80639212109583702</v>
      </c>
      <c r="R17" s="19"/>
      <c r="S17" s="19">
        <v>0.81702085439123195</v>
      </c>
      <c r="T17" s="19">
        <v>0.76631914894306496</v>
      </c>
      <c r="U17" s="19">
        <v>0.85450200214443595</v>
      </c>
      <c r="V17" s="19">
        <v>0.85851324449380395</v>
      </c>
      <c r="W17" s="19">
        <v>0.88193116574369701</v>
      </c>
      <c r="X17" s="19">
        <v>0.72499864570809502</v>
      </c>
      <c r="Y17" s="19">
        <v>0.93723032693367803</v>
      </c>
      <c r="Z17" s="19">
        <v>0.83283480977968705</v>
      </c>
      <c r="AA17" s="19">
        <v>0.77448460335620495</v>
      </c>
      <c r="AB17" s="19">
        <v>0.86573962531076998</v>
      </c>
      <c r="AC17" s="19">
        <v>0.74892165061211602</v>
      </c>
      <c r="AD17" s="19">
        <v>0.86050917353705103</v>
      </c>
      <c r="AE17" s="19"/>
      <c r="AF17" s="19">
        <v>0.82856382236916504</v>
      </c>
      <c r="AG17" s="19">
        <v>0.83895611807620796</v>
      </c>
      <c r="AH17" s="19">
        <v>0.74439026157041699</v>
      </c>
      <c r="AI17" s="19"/>
      <c r="AJ17" s="19" t="s">
        <v>79</v>
      </c>
      <c r="AK17" s="19" t="s">
        <v>79</v>
      </c>
      <c r="AL17" s="19" t="s">
        <v>79</v>
      </c>
      <c r="AM17" s="19" t="s">
        <v>79</v>
      </c>
      <c r="AN17" s="19" t="s">
        <v>79</v>
      </c>
      <c r="AO17" s="19"/>
      <c r="AP17" s="19">
        <v>0.87554939453575997</v>
      </c>
      <c r="AQ17" s="19">
        <v>0.87375321764196601</v>
      </c>
      <c r="AR17" s="19">
        <v>0.83607938939272397</v>
      </c>
      <c r="AS17" s="19"/>
      <c r="AT17" s="19">
        <v>0.79891977513036605</v>
      </c>
      <c r="AU17" s="19">
        <v>0.80820977712910402</v>
      </c>
      <c r="AV17" s="19">
        <v>0.86498292140356803</v>
      </c>
      <c r="AW17" s="19">
        <v>0.81399312142402502</v>
      </c>
      <c r="AX17" s="19">
        <v>1</v>
      </c>
    </row>
    <row r="18" spans="2:50" x14ac:dyDescent="0.25">
      <c r="B18" s="27" t="s">
        <v>539</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530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993</v>
      </c>
      <c r="D7" s="10">
        <v>469</v>
      </c>
      <c r="E7" s="10">
        <v>519</v>
      </c>
      <c r="F7" s="10"/>
      <c r="G7" s="10">
        <v>124</v>
      </c>
      <c r="H7" s="10">
        <v>182</v>
      </c>
      <c r="I7" s="10">
        <v>135</v>
      </c>
      <c r="J7" s="10">
        <v>163</v>
      </c>
      <c r="K7" s="10">
        <v>158</v>
      </c>
      <c r="L7" s="10">
        <v>231</v>
      </c>
      <c r="M7" s="10"/>
      <c r="N7" s="10">
        <v>290</v>
      </c>
      <c r="O7" s="10">
        <v>254</v>
      </c>
      <c r="P7" s="10">
        <v>207</v>
      </c>
      <c r="Q7" s="10">
        <v>239</v>
      </c>
      <c r="R7" s="10"/>
      <c r="S7" s="10">
        <v>136</v>
      </c>
      <c r="T7" s="10">
        <v>141</v>
      </c>
      <c r="U7" s="10">
        <v>85</v>
      </c>
      <c r="V7" s="10">
        <v>95</v>
      </c>
      <c r="W7" s="10">
        <v>64</v>
      </c>
      <c r="X7" s="10">
        <v>84</v>
      </c>
      <c r="Y7" s="10">
        <v>85</v>
      </c>
      <c r="Z7" s="10">
        <v>35</v>
      </c>
      <c r="AA7" s="10">
        <v>115</v>
      </c>
      <c r="AB7" s="10">
        <v>92</v>
      </c>
      <c r="AC7" s="10">
        <v>38</v>
      </c>
      <c r="AD7" s="10">
        <v>23</v>
      </c>
      <c r="AE7" s="10"/>
      <c r="AF7" s="10">
        <v>373</v>
      </c>
      <c r="AG7" s="10">
        <v>420</v>
      </c>
      <c r="AH7" s="10">
        <v>117</v>
      </c>
      <c r="AI7" s="10"/>
      <c r="AJ7" s="10" t="s">
        <v>78</v>
      </c>
      <c r="AK7" s="10" t="s">
        <v>78</v>
      </c>
      <c r="AL7" s="10" t="s">
        <v>78</v>
      </c>
      <c r="AM7" s="10" t="s">
        <v>78</v>
      </c>
      <c r="AN7" s="10" t="s">
        <v>78</v>
      </c>
      <c r="AO7" s="10"/>
      <c r="AP7" s="10">
        <v>219</v>
      </c>
      <c r="AQ7" s="10">
        <v>352</v>
      </c>
      <c r="AR7" s="10">
        <v>66</v>
      </c>
      <c r="AS7" s="10"/>
      <c r="AT7" s="10">
        <v>239</v>
      </c>
      <c r="AU7" s="10">
        <v>235</v>
      </c>
      <c r="AV7" s="10">
        <v>279</v>
      </c>
      <c r="AW7" s="10">
        <v>78</v>
      </c>
      <c r="AX7" s="10">
        <v>13</v>
      </c>
    </row>
    <row r="8" spans="2:50" ht="30" customHeight="1" x14ac:dyDescent="0.25">
      <c r="B8" s="11" t="s">
        <v>19</v>
      </c>
      <c r="C8" s="11">
        <v>1002</v>
      </c>
      <c r="D8" s="11">
        <v>494</v>
      </c>
      <c r="E8" s="11">
        <v>503</v>
      </c>
      <c r="F8" s="11"/>
      <c r="G8" s="11">
        <v>144</v>
      </c>
      <c r="H8" s="11">
        <v>182</v>
      </c>
      <c r="I8" s="11">
        <v>175</v>
      </c>
      <c r="J8" s="11">
        <v>168</v>
      </c>
      <c r="K8" s="11">
        <v>128</v>
      </c>
      <c r="L8" s="11">
        <v>205</v>
      </c>
      <c r="M8" s="11"/>
      <c r="N8" s="11">
        <v>272</v>
      </c>
      <c r="O8" s="11">
        <v>244</v>
      </c>
      <c r="P8" s="11">
        <v>234</v>
      </c>
      <c r="Q8" s="11">
        <v>249</v>
      </c>
      <c r="R8" s="11"/>
      <c r="S8" s="11">
        <v>140</v>
      </c>
      <c r="T8" s="11">
        <v>128</v>
      </c>
      <c r="U8" s="11">
        <v>81</v>
      </c>
      <c r="V8" s="11">
        <v>83</v>
      </c>
      <c r="W8" s="11">
        <v>60</v>
      </c>
      <c r="X8" s="11">
        <v>103</v>
      </c>
      <c r="Y8" s="11">
        <v>84</v>
      </c>
      <c r="Z8" s="11">
        <v>34</v>
      </c>
      <c r="AA8" s="11">
        <v>105</v>
      </c>
      <c r="AB8" s="11">
        <v>98</v>
      </c>
      <c r="AC8" s="11">
        <v>46</v>
      </c>
      <c r="AD8" s="11">
        <v>41</v>
      </c>
      <c r="AE8" s="11"/>
      <c r="AF8" s="11">
        <v>364</v>
      </c>
      <c r="AG8" s="11">
        <v>419</v>
      </c>
      <c r="AH8" s="11">
        <v>128</v>
      </c>
      <c r="AI8" s="11"/>
      <c r="AJ8" s="11" t="s">
        <v>78</v>
      </c>
      <c r="AK8" s="11" t="s">
        <v>78</v>
      </c>
      <c r="AL8" s="11" t="s">
        <v>78</v>
      </c>
      <c r="AM8" s="11" t="s">
        <v>78</v>
      </c>
      <c r="AN8" s="11" t="s">
        <v>78</v>
      </c>
      <c r="AO8" s="11"/>
      <c r="AP8" s="11">
        <v>209</v>
      </c>
      <c r="AQ8" s="11">
        <v>365</v>
      </c>
      <c r="AR8" s="11">
        <v>66</v>
      </c>
      <c r="AS8" s="11"/>
      <c r="AT8" s="11">
        <v>242</v>
      </c>
      <c r="AU8" s="11">
        <v>246</v>
      </c>
      <c r="AV8" s="11">
        <v>281</v>
      </c>
      <c r="AW8" s="11">
        <v>77</v>
      </c>
      <c r="AX8" s="11">
        <v>12</v>
      </c>
    </row>
    <row r="9" spans="2:50" x14ac:dyDescent="0.25">
      <c r="B9" s="15" t="s">
        <v>512</v>
      </c>
      <c r="C9" s="14">
        <v>0.155625304585088</v>
      </c>
      <c r="D9" s="14">
        <v>0.15768952155111701</v>
      </c>
      <c r="E9" s="14">
        <v>0.15522593946134799</v>
      </c>
      <c r="F9" s="14"/>
      <c r="G9" s="14">
        <v>0.214465045481912</v>
      </c>
      <c r="H9" s="14">
        <v>0.17020818283164299</v>
      </c>
      <c r="I9" s="14">
        <v>0.107943149286506</v>
      </c>
      <c r="J9" s="14">
        <v>0.119735356637759</v>
      </c>
      <c r="K9" s="14">
        <v>0.18669708297721199</v>
      </c>
      <c r="L9" s="14">
        <v>0.15229503753879201</v>
      </c>
      <c r="M9" s="14"/>
      <c r="N9" s="14">
        <v>0.17187047480038101</v>
      </c>
      <c r="O9" s="14">
        <v>0.11350992162571499</v>
      </c>
      <c r="P9" s="14">
        <v>0.176482578902454</v>
      </c>
      <c r="Q9" s="14">
        <v>0.157493035744416</v>
      </c>
      <c r="R9" s="14"/>
      <c r="S9" s="14">
        <v>0.18625314198010001</v>
      </c>
      <c r="T9" s="14">
        <v>0.18098904001612401</v>
      </c>
      <c r="U9" s="14">
        <v>0.17526580334497999</v>
      </c>
      <c r="V9" s="14">
        <v>0.124954190369087</v>
      </c>
      <c r="W9" s="14">
        <v>0.152395316613398</v>
      </c>
      <c r="X9" s="14">
        <v>0.13544965122269401</v>
      </c>
      <c r="Y9" s="14">
        <v>0.100007239409414</v>
      </c>
      <c r="Z9" s="14">
        <v>0.17580820733524699</v>
      </c>
      <c r="AA9" s="14">
        <v>0.147500845822262</v>
      </c>
      <c r="AB9" s="14">
        <v>0.22057428405334401</v>
      </c>
      <c r="AC9" s="14">
        <v>6.1628579259611398E-2</v>
      </c>
      <c r="AD9" s="14">
        <v>0.118240030120181</v>
      </c>
      <c r="AE9" s="14"/>
      <c r="AF9" s="14">
        <v>0.14195857259761599</v>
      </c>
      <c r="AG9" s="14">
        <v>0.155095228108977</v>
      </c>
      <c r="AH9" s="14">
        <v>0.19202447195599301</v>
      </c>
      <c r="AI9" s="14"/>
      <c r="AJ9" s="14" t="s">
        <v>79</v>
      </c>
      <c r="AK9" s="14" t="s">
        <v>79</v>
      </c>
      <c r="AL9" s="14" t="s">
        <v>79</v>
      </c>
      <c r="AM9" s="14" t="s">
        <v>79</v>
      </c>
      <c r="AN9" s="14" t="s">
        <v>79</v>
      </c>
      <c r="AO9" s="14"/>
      <c r="AP9" s="14">
        <v>0.237858757460777</v>
      </c>
      <c r="AQ9" s="14">
        <v>0.13081829429511699</v>
      </c>
      <c r="AR9" s="14">
        <v>0.19454201538599</v>
      </c>
      <c r="AS9" s="14"/>
      <c r="AT9" s="14">
        <v>0.17011940528708799</v>
      </c>
      <c r="AU9" s="14">
        <v>0.14926772429355301</v>
      </c>
      <c r="AV9" s="14">
        <v>0.12752140965129899</v>
      </c>
      <c r="AW9" s="14">
        <v>0.14781370376303499</v>
      </c>
      <c r="AX9" s="14">
        <v>0.200575158059772</v>
      </c>
    </row>
    <row r="10" spans="2:50" x14ac:dyDescent="0.25">
      <c r="B10" s="15" t="s">
        <v>513</v>
      </c>
      <c r="C10" s="14">
        <v>0.31053228166607399</v>
      </c>
      <c r="D10" s="14">
        <v>0.32993954112010598</v>
      </c>
      <c r="E10" s="14">
        <v>0.29297681756698901</v>
      </c>
      <c r="F10" s="14"/>
      <c r="G10" s="14">
        <v>0.26241116986482899</v>
      </c>
      <c r="H10" s="14">
        <v>0.26438312312951701</v>
      </c>
      <c r="I10" s="14">
        <v>0.37146549949395502</v>
      </c>
      <c r="J10" s="14">
        <v>0.30324834340193202</v>
      </c>
      <c r="K10" s="14">
        <v>0.26504691555151899</v>
      </c>
      <c r="L10" s="14">
        <v>0.36752839893087902</v>
      </c>
      <c r="M10" s="14"/>
      <c r="N10" s="14">
        <v>0.269764381156679</v>
      </c>
      <c r="O10" s="14">
        <v>0.35018733298408999</v>
      </c>
      <c r="P10" s="14">
        <v>0.30780898282561903</v>
      </c>
      <c r="Q10" s="14">
        <v>0.32188535562895898</v>
      </c>
      <c r="R10" s="14"/>
      <c r="S10" s="14">
        <v>0.25415446512578199</v>
      </c>
      <c r="T10" s="14">
        <v>0.26867432560009002</v>
      </c>
      <c r="U10" s="14">
        <v>0.32665110625500099</v>
      </c>
      <c r="V10" s="14">
        <v>0.356675726910894</v>
      </c>
      <c r="W10" s="14">
        <v>0.37903617576368598</v>
      </c>
      <c r="X10" s="14">
        <v>0.309505171255679</v>
      </c>
      <c r="Y10" s="14">
        <v>0.32337358718138698</v>
      </c>
      <c r="Z10" s="14">
        <v>0.26301837043299597</v>
      </c>
      <c r="AA10" s="14">
        <v>0.285203346540295</v>
      </c>
      <c r="AB10" s="14">
        <v>0.32964280207904001</v>
      </c>
      <c r="AC10" s="14">
        <v>0.36172754086365499</v>
      </c>
      <c r="AD10" s="14">
        <v>0.386587905204125</v>
      </c>
      <c r="AE10" s="14"/>
      <c r="AF10" s="14">
        <v>0.36795701174993201</v>
      </c>
      <c r="AG10" s="14">
        <v>0.30085235805801103</v>
      </c>
      <c r="AH10" s="14">
        <v>0.20821580902383599</v>
      </c>
      <c r="AI10" s="14"/>
      <c r="AJ10" s="14" t="s">
        <v>79</v>
      </c>
      <c r="AK10" s="14" t="s">
        <v>79</v>
      </c>
      <c r="AL10" s="14" t="s">
        <v>79</v>
      </c>
      <c r="AM10" s="14" t="s">
        <v>79</v>
      </c>
      <c r="AN10" s="14" t="s">
        <v>79</v>
      </c>
      <c r="AO10" s="14"/>
      <c r="AP10" s="14">
        <v>0.42403421978343198</v>
      </c>
      <c r="AQ10" s="14">
        <v>0.27750559937251101</v>
      </c>
      <c r="AR10" s="14">
        <v>0.33161405104775699</v>
      </c>
      <c r="AS10" s="14"/>
      <c r="AT10" s="14">
        <v>0.31224432143431002</v>
      </c>
      <c r="AU10" s="14">
        <v>0.31243538818230399</v>
      </c>
      <c r="AV10" s="14">
        <v>0.319465156863316</v>
      </c>
      <c r="AW10" s="14">
        <v>0.33826280395962099</v>
      </c>
      <c r="AX10" s="14">
        <v>0.26377119388102399</v>
      </c>
    </row>
    <row r="11" spans="2:50" ht="30" x14ac:dyDescent="0.25">
      <c r="B11" s="15" t="s">
        <v>514</v>
      </c>
      <c r="C11" s="14">
        <v>0.24249640179663701</v>
      </c>
      <c r="D11" s="14">
        <v>0.24721757840595299</v>
      </c>
      <c r="E11" s="14">
        <v>0.23703925070694901</v>
      </c>
      <c r="F11" s="14"/>
      <c r="G11" s="14">
        <v>0.217662179484925</v>
      </c>
      <c r="H11" s="14">
        <v>0.23663980364047901</v>
      </c>
      <c r="I11" s="14">
        <v>0.19761691804958401</v>
      </c>
      <c r="J11" s="14">
        <v>0.239423995337916</v>
      </c>
      <c r="K11" s="14">
        <v>0.29278647013613901</v>
      </c>
      <c r="L11" s="14">
        <v>0.27467915491984302</v>
      </c>
      <c r="M11" s="14"/>
      <c r="N11" s="14">
        <v>0.241263361952505</v>
      </c>
      <c r="O11" s="14">
        <v>0.26956021858541002</v>
      </c>
      <c r="P11" s="14">
        <v>0.18554827100197599</v>
      </c>
      <c r="Q11" s="14">
        <v>0.27016321532544002</v>
      </c>
      <c r="R11" s="14"/>
      <c r="S11" s="14">
        <v>0.231148086811333</v>
      </c>
      <c r="T11" s="14">
        <v>0.17120216608281599</v>
      </c>
      <c r="U11" s="14">
        <v>0.18379090916737301</v>
      </c>
      <c r="V11" s="14">
        <v>0.208933260132142</v>
      </c>
      <c r="W11" s="14">
        <v>0.233298449536329</v>
      </c>
      <c r="X11" s="14">
        <v>0.30890191023367197</v>
      </c>
      <c r="Y11" s="14">
        <v>0.32955378876747898</v>
      </c>
      <c r="Z11" s="14">
        <v>0.24640719091865301</v>
      </c>
      <c r="AA11" s="14">
        <v>0.30285439403457698</v>
      </c>
      <c r="AB11" s="14">
        <v>0.21761942132298701</v>
      </c>
      <c r="AC11" s="14">
        <v>0.257063414027693</v>
      </c>
      <c r="AD11" s="14">
        <v>0.24070252907110301</v>
      </c>
      <c r="AE11" s="14"/>
      <c r="AF11" s="14">
        <v>0.24371239606143399</v>
      </c>
      <c r="AG11" s="14">
        <v>0.23335298647069599</v>
      </c>
      <c r="AH11" s="14">
        <v>0.286420544532968</v>
      </c>
      <c r="AI11" s="14"/>
      <c r="AJ11" s="14" t="s">
        <v>79</v>
      </c>
      <c r="AK11" s="14" t="s">
        <v>79</v>
      </c>
      <c r="AL11" s="14" t="s">
        <v>79</v>
      </c>
      <c r="AM11" s="14" t="s">
        <v>79</v>
      </c>
      <c r="AN11" s="14" t="s">
        <v>79</v>
      </c>
      <c r="AO11" s="14"/>
      <c r="AP11" s="14">
        <v>0.241550346041909</v>
      </c>
      <c r="AQ11" s="14">
        <v>0.26566759896290199</v>
      </c>
      <c r="AR11" s="14">
        <v>0.20628526193416699</v>
      </c>
      <c r="AS11" s="14"/>
      <c r="AT11" s="14">
        <v>0.26271389801068001</v>
      </c>
      <c r="AU11" s="14">
        <v>0.24257919681141701</v>
      </c>
      <c r="AV11" s="14">
        <v>0.25542473614054001</v>
      </c>
      <c r="AW11" s="14">
        <v>0.167487974610559</v>
      </c>
      <c r="AX11" s="14">
        <v>0.26415873357083602</v>
      </c>
    </row>
    <row r="12" spans="2:50" x14ac:dyDescent="0.25">
      <c r="B12" s="15" t="s">
        <v>515</v>
      </c>
      <c r="C12" s="14">
        <v>0.125362033150346</v>
      </c>
      <c r="D12" s="14">
        <v>0.14107932919842001</v>
      </c>
      <c r="E12" s="14">
        <v>0.105810995638894</v>
      </c>
      <c r="F12" s="14"/>
      <c r="G12" s="14">
        <v>0.14145441978408499</v>
      </c>
      <c r="H12" s="14">
        <v>0.12802830118457301</v>
      </c>
      <c r="I12" s="14">
        <v>0.12984847489182899</v>
      </c>
      <c r="J12" s="14">
        <v>0.15242347135237</v>
      </c>
      <c r="K12" s="14">
        <v>0.114636123093713</v>
      </c>
      <c r="L12" s="14">
        <v>9.2302563874910398E-2</v>
      </c>
      <c r="M12" s="14"/>
      <c r="N12" s="14">
        <v>0.160427765366674</v>
      </c>
      <c r="O12" s="14">
        <v>0.119675353924018</v>
      </c>
      <c r="P12" s="14">
        <v>0.119378200061294</v>
      </c>
      <c r="Q12" s="14">
        <v>9.9604548038442903E-2</v>
      </c>
      <c r="R12" s="14"/>
      <c r="S12" s="14">
        <v>0.14275079815805899</v>
      </c>
      <c r="T12" s="14">
        <v>0.16271852805241199</v>
      </c>
      <c r="U12" s="14">
        <v>9.2195532748654704E-2</v>
      </c>
      <c r="V12" s="14">
        <v>0.113424955927229</v>
      </c>
      <c r="W12" s="14">
        <v>6.8284530412546396E-2</v>
      </c>
      <c r="X12" s="14">
        <v>7.8421384637133704E-2</v>
      </c>
      <c r="Y12" s="14">
        <v>0.16846641652198499</v>
      </c>
      <c r="Z12" s="14">
        <v>0.13277809883716901</v>
      </c>
      <c r="AA12" s="14">
        <v>0.13869114646814901</v>
      </c>
      <c r="AB12" s="14">
        <v>0.117269933423232</v>
      </c>
      <c r="AC12" s="14">
        <v>0.155305320192166</v>
      </c>
      <c r="AD12" s="14">
        <v>9.7447368949261495E-2</v>
      </c>
      <c r="AE12" s="14"/>
      <c r="AF12" s="14">
        <v>0.11460061975151099</v>
      </c>
      <c r="AG12" s="14">
        <v>0.13564007583840601</v>
      </c>
      <c r="AH12" s="14">
        <v>0.105183604251203</v>
      </c>
      <c r="AI12" s="14"/>
      <c r="AJ12" s="14" t="s">
        <v>79</v>
      </c>
      <c r="AK12" s="14" t="s">
        <v>79</v>
      </c>
      <c r="AL12" s="14" t="s">
        <v>79</v>
      </c>
      <c r="AM12" s="14" t="s">
        <v>79</v>
      </c>
      <c r="AN12" s="14" t="s">
        <v>79</v>
      </c>
      <c r="AO12" s="14"/>
      <c r="AP12" s="14">
        <v>3.9524217861366201E-2</v>
      </c>
      <c r="AQ12" s="14">
        <v>0.17712497500298699</v>
      </c>
      <c r="AR12" s="14">
        <v>0.14311815926929899</v>
      </c>
      <c r="AS12" s="14"/>
      <c r="AT12" s="14">
        <v>0.10600223949687999</v>
      </c>
      <c r="AU12" s="14">
        <v>0.144328849600908</v>
      </c>
      <c r="AV12" s="14">
        <v>0.140321845411948</v>
      </c>
      <c r="AW12" s="14">
        <v>0.13405194853781099</v>
      </c>
      <c r="AX12" s="14">
        <v>6.3290369391927198E-2</v>
      </c>
    </row>
    <row r="13" spans="2:50" x14ac:dyDescent="0.25">
      <c r="B13" s="15" t="s">
        <v>516</v>
      </c>
      <c r="C13" s="14">
        <v>4.9695364727266503E-2</v>
      </c>
      <c r="D13" s="14">
        <v>4.4705927323050398E-2</v>
      </c>
      <c r="E13" s="14">
        <v>5.5123903756463401E-2</v>
      </c>
      <c r="F13" s="14"/>
      <c r="G13" s="14">
        <v>5.9544348906595698E-2</v>
      </c>
      <c r="H13" s="14">
        <v>3.6168142261416798E-2</v>
      </c>
      <c r="I13" s="14">
        <v>7.2207177162468897E-2</v>
      </c>
      <c r="J13" s="14">
        <v>7.6018485495426502E-2</v>
      </c>
      <c r="K13" s="14">
        <v>4.4771409579546E-2</v>
      </c>
      <c r="L13" s="14">
        <v>1.69417316785496E-2</v>
      </c>
      <c r="M13" s="14"/>
      <c r="N13" s="14">
        <v>5.7560819768099902E-2</v>
      </c>
      <c r="O13" s="14">
        <v>3.8556961725344799E-2</v>
      </c>
      <c r="P13" s="14">
        <v>7.5863015908382597E-2</v>
      </c>
      <c r="Q13" s="14">
        <v>2.8021801937987201E-2</v>
      </c>
      <c r="R13" s="14"/>
      <c r="S13" s="14">
        <v>5.0519381768771798E-2</v>
      </c>
      <c r="T13" s="14">
        <v>0.105268908801643</v>
      </c>
      <c r="U13" s="14">
        <v>1.02647275175352E-2</v>
      </c>
      <c r="V13" s="14">
        <v>5.4984726643666403E-2</v>
      </c>
      <c r="W13" s="14">
        <v>2.1536357705830501E-2</v>
      </c>
      <c r="X13" s="14">
        <v>4.1403041962741902E-2</v>
      </c>
      <c r="Y13" s="14">
        <v>3.2979970077807598E-2</v>
      </c>
      <c r="Z13" s="14">
        <v>6.7985839590804495E-2</v>
      </c>
      <c r="AA13" s="14">
        <v>1.8585236575151699E-2</v>
      </c>
      <c r="AB13" s="14">
        <v>3.7477964625104498E-2</v>
      </c>
      <c r="AC13" s="14">
        <v>7.1557161022508295E-2</v>
      </c>
      <c r="AD13" s="14">
        <v>0.10674374057114699</v>
      </c>
      <c r="AE13" s="14"/>
      <c r="AF13" s="14">
        <v>3.34462193424927E-2</v>
      </c>
      <c r="AG13" s="14">
        <v>6.1782496964357399E-2</v>
      </c>
      <c r="AH13" s="14">
        <v>4.9594485873396599E-2</v>
      </c>
      <c r="AI13" s="14"/>
      <c r="AJ13" s="14" t="s">
        <v>79</v>
      </c>
      <c r="AK13" s="14" t="s">
        <v>79</v>
      </c>
      <c r="AL13" s="14" t="s">
        <v>79</v>
      </c>
      <c r="AM13" s="14" t="s">
        <v>79</v>
      </c>
      <c r="AN13" s="14" t="s">
        <v>79</v>
      </c>
      <c r="AO13" s="14"/>
      <c r="AP13" s="14">
        <v>1.6661559289237401E-2</v>
      </c>
      <c r="AQ13" s="14">
        <v>6.5939107092671007E-2</v>
      </c>
      <c r="AR13" s="14">
        <v>3.7414330869590298E-2</v>
      </c>
      <c r="AS13" s="14"/>
      <c r="AT13" s="14">
        <v>3.2688314247347097E-2</v>
      </c>
      <c r="AU13" s="14">
        <v>5.0950032296510003E-2</v>
      </c>
      <c r="AV13" s="14">
        <v>5.2983452072541098E-2</v>
      </c>
      <c r="AW13" s="14">
        <v>5.9629134518897502E-2</v>
      </c>
      <c r="AX13" s="14">
        <v>0.115072250093286</v>
      </c>
    </row>
    <row r="14" spans="2:50" x14ac:dyDescent="0.25">
      <c r="B14" s="15" t="s">
        <v>103</v>
      </c>
      <c r="C14" s="23">
        <v>0.116288614074588</v>
      </c>
      <c r="D14" s="23">
        <v>7.9368102401353904E-2</v>
      </c>
      <c r="E14" s="23">
        <v>0.153823092869356</v>
      </c>
      <c r="F14" s="23"/>
      <c r="G14" s="23">
        <v>0.104462836477653</v>
      </c>
      <c r="H14" s="23">
        <v>0.16457244695237</v>
      </c>
      <c r="I14" s="23">
        <v>0.120918781115657</v>
      </c>
      <c r="J14" s="23">
        <v>0.10915034777459599</v>
      </c>
      <c r="K14" s="23">
        <v>9.6061998661870193E-2</v>
      </c>
      <c r="L14" s="23">
        <v>9.6253113057026093E-2</v>
      </c>
      <c r="M14" s="23"/>
      <c r="N14" s="23">
        <v>9.9113196955660302E-2</v>
      </c>
      <c r="O14" s="23">
        <v>0.108510211155422</v>
      </c>
      <c r="P14" s="23">
        <v>0.13491895130027501</v>
      </c>
      <c r="Q14" s="23">
        <v>0.122832043324755</v>
      </c>
      <c r="R14" s="23"/>
      <c r="S14" s="23">
        <v>0.13517412615595401</v>
      </c>
      <c r="T14" s="23">
        <v>0.111147031446916</v>
      </c>
      <c r="U14" s="23">
        <v>0.211831920966457</v>
      </c>
      <c r="V14" s="23">
        <v>0.14102714001698199</v>
      </c>
      <c r="W14" s="23">
        <v>0.14544916996821</v>
      </c>
      <c r="X14" s="23">
        <v>0.12631884068808</v>
      </c>
      <c r="Y14" s="23">
        <v>4.56189980419274E-2</v>
      </c>
      <c r="Z14" s="23">
        <v>0.114002292885131</v>
      </c>
      <c r="AA14" s="23">
        <v>0.107165030559565</v>
      </c>
      <c r="AB14" s="23">
        <v>7.7415594496292206E-2</v>
      </c>
      <c r="AC14" s="23">
        <v>9.2717984634366896E-2</v>
      </c>
      <c r="AD14" s="23">
        <v>5.0278426084183502E-2</v>
      </c>
      <c r="AE14" s="23"/>
      <c r="AF14" s="23">
        <v>9.8325180497013998E-2</v>
      </c>
      <c r="AG14" s="23">
        <v>0.113276854559554</v>
      </c>
      <c r="AH14" s="23">
        <v>0.158561084362602</v>
      </c>
      <c r="AI14" s="23"/>
      <c r="AJ14" s="23" t="s">
        <v>79</v>
      </c>
      <c r="AK14" s="23" t="s">
        <v>79</v>
      </c>
      <c r="AL14" s="23" t="s">
        <v>79</v>
      </c>
      <c r="AM14" s="23" t="s">
        <v>79</v>
      </c>
      <c r="AN14" s="23" t="s">
        <v>79</v>
      </c>
      <c r="AO14" s="23"/>
      <c r="AP14" s="23">
        <v>4.0370899563278002E-2</v>
      </c>
      <c r="AQ14" s="23">
        <v>8.2944425273811198E-2</v>
      </c>
      <c r="AR14" s="23">
        <v>8.7026181493196103E-2</v>
      </c>
      <c r="AS14" s="23"/>
      <c r="AT14" s="23">
        <v>0.116231821523696</v>
      </c>
      <c r="AU14" s="23">
        <v>0.10043880881530801</v>
      </c>
      <c r="AV14" s="23">
        <v>0.10428339986035499</v>
      </c>
      <c r="AW14" s="23">
        <v>0.15275443461007801</v>
      </c>
      <c r="AX14" s="23">
        <v>9.3132295003155799E-2</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531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993</v>
      </c>
      <c r="D7" s="10">
        <v>469</v>
      </c>
      <c r="E7" s="10">
        <v>519</v>
      </c>
      <c r="F7" s="10"/>
      <c r="G7" s="10">
        <v>124</v>
      </c>
      <c r="H7" s="10">
        <v>182</v>
      </c>
      <c r="I7" s="10">
        <v>135</v>
      </c>
      <c r="J7" s="10">
        <v>163</v>
      </c>
      <c r="K7" s="10">
        <v>158</v>
      </c>
      <c r="L7" s="10">
        <v>231</v>
      </c>
      <c r="M7" s="10"/>
      <c r="N7" s="10">
        <v>290</v>
      </c>
      <c r="O7" s="10">
        <v>254</v>
      </c>
      <c r="P7" s="10">
        <v>207</v>
      </c>
      <c r="Q7" s="10">
        <v>239</v>
      </c>
      <c r="R7" s="10"/>
      <c r="S7" s="10">
        <v>136</v>
      </c>
      <c r="T7" s="10">
        <v>141</v>
      </c>
      <c r="U7" s="10">
        <v>85</v>
      </c>
      <c r="V7" s="10">
        <v>95</v>
      </c>
      <c r="W7" s="10">
        <v>64</v>
      </c>
      <c r="X7" s="10">
        <v>84</v>
      </c>
      <c r="Y7" s="10">
        <v>85</v>
      </c>
      <c r="Z7" s="10">
        <v>35</v>
      </c>
      <c r="AA7" s="10">
        <v>115</v>
      </c>
      <c r="AB7" s="10">
        <v>92</v>
      </c>
      <c r="AC7" s="10">
        <v>38</v>
      </c>
      <c r="AD7" s="10">
        <v>23</v>
      </c>
      <c r="AE7" s="10"/>
      <c r="AF7" s="10">
        <v>373</v>
      </c>
      <c r="AG7" s="10">
        <v>420</v>
      </c>
      <c r="AH7" s="10">
        <v>117</v>
      </c>
      <c r="AI7" s="10"/>
      <c r="AJ7" s="10" t="s">
        <v>78</v>
      </c>
      <c r="AK7" s="10" t="s">
        <v>78</v>
      </c>
      <c r="AL7" s="10" t="s">
        <v>78</v>
      </c>
      <c r="AM7" s="10" t="s">
        <v>78</v>
      </c>
      <c r="AN7" s="10" t="s">
        <v>78</v>
      </c>
      <c r="AO7" s="10"/>
      <c r="AP7" s="10">
        <v>219</v>
      </c>
      <c r="AQ7" s="10">
        <v>352</v>
      </c>
      <c r="AR7" s="10">
        <v>66</v>
      </c>
      <c r="AS7" s="10"/>
      <c r="AT7" s="10">
        <v>239</v>
      </c>
      <c r="AU7" s="10">
        <v>235</v>
      </c>
      <c r="AV7" s="10">
        <v>279</v>
      </c>
      <c r="AW7" s="10">
        <v>78</v>
      </c>
      <c r="AX7" s="10">
        <v>13</v>
      </c>
    </row>
    <row r="8" spans="2:50" ht="30" customHeight="1" x14ac:dyDescent="0.25">
      <c r="B8" s="11" t="s">
        <v>19</v>
      </c>
      <c r="C8" s="11">
        <v>1002</v>
      </c>
      <c r="D8" s="11">
        <v>494</v>
      </c>
      <c r="E8" s="11">
        <v>503</v>
      </c>
      <c r="F8" s="11"/>
      <c r="G8" s="11">
        <v>144</v>
      </c>
      <c r="H8" s="11">
        <v>182</v>
      </c>
      <c r="I8" s="11">
        <v>175</v>
      </c>
      <c r="J8" s="11">
        <v>168</v>
      </c>
      <c r="K8" s="11">
        <v>128</v>
      </c>
      <c r="L8" s="11">
        <v>205</v>
      </c>
      <c r="M8" s="11"/>
      <c r="N8" s="11">
        <v>272</v>
      </c>
      <c r="O8" s="11">
        <v>244</v>
      </c>
      <c r="P8" s="11">
        <v>234</v>
      </c>
      <c r="Q8" s="11">
        <v>249</v>
      </c>
      <c r="R8" s="11"/>
      <c r="S8" s="11">
        <v>140</v>
      </c>
      <c r="T8" s="11">
        <v>128</v>
      </c>
      <c r="U8" s="11">
        <v>81</v>
      </c>
      <c r="V8" s="11">
        <v>83</v>
      </c>
      <c r="W8" s="11">
        <v>60</v>
      </c>
      <c r="X8" s="11">
        <v>103</v>
      </c>
      <c r="Y8" s="11">
        <v>84</v>
      </c>
      <c r="Z8" s="11">
        <v>34</v>
      </c>
      <c r="AA8" s="11">
        <v>105</v>
      </c>
      <c r="AB8" s="11">
        <v>98</v>
      </c>
      <c r="AC8" s="11">
        <v>46</v>
      </c>
      <c r="AD8" s="11">
        <v>41</v>
      </c>
      <c r="AE8" s="11"/>
      <c r="AF8" s="11">
        <v>364</v>
      </c>
      <c r="AG8" s="11">
        <v>419</v>
      </c>
      <c r="AH8" s="11">
        <v>128</v>
      </c>
      <c r="AI8" s="11"/>
      <c r="AJ8" s="11" t="s">
        <v>78</v>
      </c>
      <c r="AK8" s="11" t="s">
        <v>78</v>
      </c>
      <c r="AL8" s="11" t="s">
        <v>78</v>
      </c>
      <c r="AM8" s="11" t="s">
        <v>78</v>
      </c>
      <c r="AN8" s="11" t="s">
        <v>78</v>
      </c>
      <c r="AO8" s="11"/>
      <c r="AP8" s="11">
        <v>209</v>
      </c>
      <c r="AQ8" s="11">
        <v>365</v>
      </c>
      <c r="AR8" s="11">
        <v>66</v>
      </c>
      <c r="AS8" s="11"/>
      <c r="AT8" s="11">
        <v>242</v>
      </c>
      <c r="AU8" s="11">
        <v>246</v>
      </c>
      <c r="AV8" s="11">
        <v>281</v>
      </c>
      <c r="AW8" s="11">
        <v>77</v>
      </c>
      <c r="AX8" s="11">
        <v>12</v>
      </c>
    </row>
    <row r="9" spans="2:50" x14ac:dyDescent="0.25">
      <c r="B9" s="15" t="s">
        <v>512</v>
      </c>
      <c r="C9" s="14">
        <v>0.28670344774702999</v>
      </c>
      <c r="D9" s="14">
        <v>0.275930569189407</v>
      </c>
      <c r="E9" s="14">
        <v>0.29503128162620901</v>
      </c>
      <c r="F9" s="14"/>
      <c r="G9" s="14">
        <v>0.28700149293431798</v>
      </c>
      <c r="H9" s="14">
        <v>0.27298970019998298</v>
      </c>
      <c r="I9" s="14">
        <v>0.29049351970507897</v>
      </c>
      <c r="J9" s="14">
        <v>0.30139564288994902</v>
      </c>
      <c r="K9" s="14">
        <v>0.29220914129833703</v>
      </c>
      <c r="L9" s="14">
        <v>0.27990565280313001</v>
      </c>
      <c r="M9" s="14"/>
      <c r="N9" s="14">
        <v>0.26072687587009102</v>
      </c>
      <c r="O9" s="14">
        <v>0.23155274112242699</v>
      </c>
      <c r="P9" s="14">
        <v>0.32658447568594001</v>
      </c>
      <c r="Q9" s="14">
        <v>0.33089719292716502</v>
      </c>
      <c r="R9" s="14"/>
      <c r="S9" s="14">
        <v>0.29134117028724899</v>
      </c>
      <c r="T9" s="14">
        <v>0.263020758778999</v>
      </c>
      <c r="U9" s="14">
        <v>0.22822145117085499</v>
      </c>
      <c r="V9" s="14">
        <v>0.20427097858388099</v>
      </c>
      <c r="W9" s="14">
        <v>0.30877469643501998</v>
      </c>
      <c r="X9" s="14">
        <v>0.28404841174981699</v>
      </c>
      <c r="Y9" s="14">
        <v>0.37335373680700501</v>
      </c>
      <c r="Z9" s="14">
        <v>0.274915754043838</v>
      </c>
      <c r="AA9" s="14">
        <v>0.27228997947962302</v>
      </c>
      <c r="AB9" s="14">
        <v>0.36347137684187097</v>
      </c>
      <c r="AC9" s="14">
        <v>0.27480785316624501</v>
      </c>
      <c r="AD9" s="14">
        <v>0.29955973773999001</v>
      </c>
      <c r="AE9" s="14"/>
      <c r="AF9" s="14">
        <v>0.31770973817544002</v>
      </c>
      <c r="AG9" s="14">
        <v>0.25024101008572902</v>
      </c>
      <c r="AH9" s="14">
        <v>0.29746680289962102</v>
      </c>
      <c r="AI9" s="14"/>
      <c r="AJ9" s="14" t="s">
        <v>79</v>
      </c>
      <c r="AK9" s="14" t="s">
        <v>79</v>
      </c>
      <c r="AL9" s="14" t="s">
        <v>79</v>
      </c>
      <c r="AM9" s="14" t="s">
        <v>79</v>
      </c>
      <c r="AN9" s="14" t="s">
        <v>79</v>
      </c>
      <c r="AO9" s="14"/>
      <c r="AP9" s="14">
        <v>0.39029183951341201</v>
      </c>
      <c r="AQ9" s="14">
        <v>0.223023506002376</v>
      </c>
      <c r="AR9" s="14">
        <v>0.374681206650334</v>
      </c>
      <c r="AS9" s="14"/>
      <c r="AT9" s="14">
        <v>0.30929693773404499</v>
      </c>
      <c r="AU9" s="14">
        <v>0.33297963366560002</v>
      </c>
      <c r="AV9" s="14">
        <v>0.24591484010164899</v>
      </c>
      <c r="AW9" s="14">
        <v>0.18014439058191101</v>
      </c>
      <c r="AX9" s="14">
        <v>0.26759978671281498</v>
      </c>
    </row>
    <row r="10" spans="2:50" x14ac:dyDescent="0.25">
      <c r="B10" s="15" t="s">
        <v>513</v>
      </c>
      <c r="C10" s="14">
        <v>0.27500577445829399</v>
      </c>
      <c r="D10" s="14">
        <v>0.30112168238044701</v>
      </c>
      <c r="E10" s="14">
        <v>0.250554956794874</v>
      </c>
      <c r="F10" s="14"/>
      <c r="G10" s="14">
        <v>0.26497701711830601</v>
      </c>
      <c r="H10" s="14">
        <v>0.236319923978659</v>
      </c>
      <c r="I10" s="14">
        <v>0.231211129399856</v>
      </c>
      <c r="J10" s="14">
        <v>0.20630677680494899</v>
      </c>
      <c r="K10" s="14">
        <v>0.341667697547274</v>
      </c>
      <c r="L10" s="14">
        <v>0.36875020207978798</v>
      </c>
      <c r="M10" s="14"/>
      <c r="N10" s="14">
        <v>0.28588530791516198</v>
      </c>
      <c r="O10" s="14">
        <v>0.29991916545632002</v>
      </c>
      <c r="P10" s="14">
        <v>0.248171643777337</v>
      </c>
      <c r="Q10" s="14">
        <v>0.26368768575047902</v>
      </c>
      <c r="R10" s="14"/>
      <c r="S10" s="14">
        <v>0.23765544013064399</v>
      </c>
      <c r="T10" s="14">
        <v>0.27647965245181999</v>
      </c>
      <c r="U10" s="14">
        <v>0.31648625053399299</v>
      </c>
      <c r="V10" s="14">
        <v>0.33589847617465202</v>
      </c>
      <c r="W10" s="14">
        <v>0.26695040694484701</v>
      </c>
      <c r="X10" s="14">
        <v>0.29275474085824998</v>
      </c>
      <c r="Y10" s="14">
        <v>0.28557145788110699</v>
      </c>
      <c r="Z10" s="14">
        <v>0.27471111819525801</v>
      </c>
      <c r="AA10" s="14">
        <v>0.33362207505740998</v>
      </c>
      <c r="AB10" s="14">
        <v>0.225505894803403</v>
      </c>
      <c r="AC10" s="14">
        <v>0.23846250655302501</v>
      </c>
      <c r="AD10" s="14">
        <v>0.146186964691433</v>
      </c>
      <c r="AE10" s="14"/>
      <c r="AF10" s="14">
        <v>0.32006417209038801</v>
      </c>
      <c r="AG10" s="14">
        <v>0.27491834164695</v>
      </c>
      <c r="AH10" s="14">
        <v>0.194791881400668</v>
      </c>
      <c r="AI10" s="14"/>
      <c r="AJ10" s="14" t="s">
        <v>79</v>
      </c>
      <c r="AK10" s="14" t="s">
        <v>79</v>
      </c>
      <c r="AL10" s="14" t="s">
        <v>79</v>
      </c>
      <c r="AM10" s="14" t="s">
        <v>79</v>
      </c>
      <c r="AN10" s="14" t="s">
        <v>79</v>
      </c>
      <c r="AO10" s="14"/>
      <c r="AP10" s="14">
        <v>0.41711928703499801</v>
      </c>
      <c r="AQ10" s="14">
        <v>0.23491828269495399</v>
      </c>
      <c r="AR10" s="14">
        <v>0.29009416703735602</v>
      </c>
      <c r="AS10" s="14"/>
      <c r="AT10" s="14">
        <v>0.29773702725662199</v>
      </c>
      <c r="AU10" s="14">
        <v>0.27722882411933097</v>
      </c>
      <c r="AV10" s="14">
        <v>0.27055015077773698</v>
      </c>
      <c r="AW10" s="14">
        <v>0.32580770975998402</v>
      </c>
      <c r="AX10" s="14">
        <v>0.26003693461990801</v>
      </c>
    </row>
    <row r="11" spans="2:50" ht="30" x14ac:dyDescent="0.25">
      <c r="B11" s="15" t="s">
        <v>514</v>
      </c>
      <c r="C11" s="14">
        <v>0.16280924105097999</v>
      </c>
      <c r="D11" s="14">
        <v>0.181988820569008</v>
      </c>
      <c r="E11" s="14">
        <v>0.14565017432765501</v>
      </c>
      <c r="F11" s="14"/>
      <c r="G11" s="14">
        <v>0.14446807985218699</v>
      </c>
      <c r="H11" s="14">
        <v>0.18844985933102701</v>
      </c>
      <c r="I11" s="14">
        <v>0.18212814690648499</v>
      </c>
      <c r="J11" s="14">
        <v>0.136080214707782</v>
      </c>
      <c r="K11" s="14">
        <v>0.119784270595056</v>
      </c>
      <c r="L11" s="14">
        <v>0.18523356157832699</v>
      </c>
      <c r="M11" s="14"/>
      <c r="N11" s="14">
        <v>0.16141426828015501</v>
      </c>
      <c r="O11" s="14">
        <v>0.20204817023869701</v>
      </c>
      <c r="P11" s="14">
        <v>0.116860049742513</v>
      </c>
      <c r="Q11" s="14">
        <v>0.17062974694917701</v>
      </c>
      <c r="R11" s="14"/>
      <c r="S11" s="14">
        <v>0.14650611996657401</v>
      </c>
      <c r="T11" s="14">
        <v>0.15794778968449</v>
      </c>
      <c r="U11" s="14">
        <v>0.20053555325841199</v>
      </c>
      <c r="V11" s="14">
        <v>0.18712742508949201</v>
      </c>
      <c r="W11" s="14">
        <v>0.14775369403909699</v>
      </c>
      <c r="X11" s="14">
        <v>0.185800797111629</v>
      </c>
      <c r="Y11" s="14">
        <v>0.117722144703721</v>
      </c>
      <c r="Z11" s="14">
        <v>4.3487304965116998E-2</v>
      </c>
      <c r="AA11" s="14">
        <v>0.14937607757869401</v>
      </c>
      <c r="AB11" s="14">
        <v>0.14812174820711299</v>
      </c>
      <c r="AC11" s="14">
        <v>0.142645758398913</v>
      </c>
      <c r="AD11" s="14">
        <v>0.35830651789093698</v>
      </c>
      <c r="AE11" s="14"/>
      <c r="AF11" s="14">
        <v>0.151434207546356</v>
      </c>
      <c r="AG11" s="14">
        <v>0.17912484265188</v>
      </c>
      <c r="AH11" s="14">
        <v>0.18370268627594</v>
      </c>
      <c r="AI11" s="14"/>
      <c r="AJ11" s="14" t="s">
        <v>79</v>
      </c>
      <c r="AK11" s="14" t="s">
        <v>79</v>
      </c>
      <c r="AL11" s="14" t="s">
        <v>79</v>
      </c>
      <c r="AM11" s="14" t="s">
        <v>79</v>
      </c>
      <c r="AN11" s="14" t="s">
        <v>79</v>
      </c>
      <c r="AO11" s="14"/>
      <c r="AP11" s="14">
        <v>0.129803004698063</v>
      </c>
      <c r="AQ11" s="14">
        <v>0.207700144752646</v>
      </c>
      <c r="AR11" s="14">
        <v>0.102517424280807</v>
      </c>
      <c r="AS11" s="14"/>
      <c r="AT11" s="14">
        <v>0.13707711812499199</v>
      </c>
      <c r="AU11" s="14">
        <v>0.13633257050848199</v>
      </c>
      <c r="AV11" s="14">
        <v>0.20840551211383301</v>
      </c>
      <c r="AW11" s="14">
        <v>0.182067741530969</v>
      </c>
      <c r="AX11" s="14">
        <v>7.9689802532508403E-2</v>
      </c>
    </row>
    <row r="12" spans="2:50" x14ac:dyDescent="0.25">
      <c r="B12" s="15" t="s">
        <v>515</v>
      </c>
      <c r="C12" s="14">
        <v>0.105036969964687</v>
      </c>
      <c r="D12" s="14">
        <v>0.10886800181777199</v>
      </c>
      <c r="E12" s="14">
        <v>0.100659660762086</v>
      </c>
      <c r="F12" s="14"/>
      <c r="G12" s="14">
        <v>9.2327813466149197E-2</v>
      </c>
      <c r="H12" s="14">
        <v>9.6627296223711398E-2</v>
      </c>
      <c r="I12" s="14">
        <v>0.104162062978921</v>
      </c>
      <c r="J12" s="14">
        <v>0.183182410486039</v>
      </c>
      <c r="K12" s="14">
        <v>0.115922996971183</v>
      </c>
      <c r="L12" s="14">
        <v>5.1120849330226599E-2</v>
      </c>
      <c r="M12" s="14"/>
      <c r="N12" s="14">
        <v>9.8695482221240499E-2</v>
      </c>
      <c r="O12" s="14">
        <v>0.136631591246827</v>
      </c>
      <c r="P12" s="14">
        <v>9.7539324141192693E-2</v>
      </c>
      <c r="Q12" s="14">
        <v>8.9108156793784907E-2</v>
      </c>
      <c r="R12" s="14"/>
      <c r="S12" s="14">
        <v>0.13491684316598801</v>
      </c>
      <c r="T12" s="14">
        <v>0.101619450578758</v>
      </c>
      <c r="U12" s="14">
        <v>4.3681755582357103E-2</v>
      </c>
      <c r="V12" s="14">
        <v>6.9183440988035402E-2</v>
      </c>
      <c r="W12" s="14">
        <v>0.116277714475415</v>
      </c>
      <c r="X12" s="14">
        <v>8.6828814351057201E-2</v>
      </c>
      <c r="Y12" s="14">
        <v>0.127019053613349</v>
      </c>
      <c r="Z12" s="14">
        <v>0.227670103893333</v>
      </c>
      <c r="AA12" s="14">
        <v>0.120445502142619</v>
      </c>
      <c r="AB12" s="14">
        <v>8.4158135851235397E-2</v>
      </c>
      <c r="AC12" s="14">
        <v>0.116120920402707</v>
      </c>
      <c r="AD12" s="14">
        <v>8.9203039106492604E-2</v>
      </c>
      <c r="AE12" s="14"/>
      <c r="AF12" s="14">
        <v>8.3036401421205205E-2</v>
      </c>
      <c r="AG12" s="14">
        <v>0.11414705976945499</v>
      </c>
      <c r="AH12" s="14">
        <v>0.13089646841140801</v>
      </c>
      <c r="AI12" s="14"/>
      <c r="AJ12" s="14" t="s">
        <v>79</v>
      </c>
      <c r="AK12" s="14" t="s">
        <v>79</v>
      </c>
      <c r="AL12" s="14" t="s">
        <v>79</v>
      </c>
      <c r="AM12" s="14" t="s">
        <v>79</v>
      </c>
      <c r="AN12" s="14" t="s">
        <v>79</v>
      </c>
      <c r="AO12" s="14"/>
      <c r="AP12" s="14">
        <v>1.7569030622763701E-2</v>
      </c>
      <c r="AQ12" s="14">
        <v>0.15674916336844799</v>
      </c>
      <c r="AR12" s="14">
        <v>9.5051355342672506E-2</v>
      </c>
      <c r="AS12" s="14"/>
      <c r="AT12" s="14">
        <v>9.9202382627575497E-2</v>
      </c>
      <c r="AU12" s="14">
        <v>9.3007695658215594E-2</v>
      </c>
      <c r="AV12" s="14">
        <v>0.11059300414779601</v>
      </c>
      <c r="AW12" s="14">
        <v>0.135551025065589</v>
      </c>
      <c r="AX12" s="14">
        <v>0.106599433952281</v>
      </c>
    </row>
    <row r="13" spans="2:50" x14ac:dyDescent="0.25">
      <c r="B13" s="15" t="s">
        <v>516</v>
      </c>
      <c r="C13" s="14">
        <v>8.4136590462666902E-2</v>
      </c>
      <c r="D13" s="14">
        <v>7.4071302522333599E-2</v>
      </c>
      <c r="E13" s="14">
        <v>9.3066438867247303E-2</v>
      </c>
      <c r="F13" s="14"/>
      <c r="G13" s="14">
        <v>0.117202580810455</v>
      </c>
      <c r="H13" s="14">
        <v>8.7991485890675403E-2</v>
      </c>
      <c r="I13" s="14">
        <v>0.100501378115363</v>
      </c>
      <c r="J13" s="14">
        <v>9.9082142198578901E-2</v>
      </c>
      <c r="K13" s="14">
        <v>7.7012790790075003E-2</v>
      </c>
      <c r="L13" s="14">
        <v>3.56379031515884E-2</v>
      </c>
      <c r="M13" s="14"/>
      <c r="N13" s="14">
        <v>0.118951749417969</v>
      </c>
      <c r="O13" s="14">
        <v>6.0886424069305299E-2</v>
      </c>
      <c r="P13" s="14">
        <v>9.9635250320041294E-2</v>
      </c>
      <c r="Q13" s="14">
        <v>5.5301116973298599E-2</v>
      </c>
      <c r="R13" s="14"/>
      <c r="S13" s="14">
        <v>8.7520083458031805E-2</v>
      </c>
      <c r="T13" s="14">
        <v>0.121897677964406</v>
      </c>
      <c r="U13" s="14">
        <v>4.34789299908225E-2</v>
      </c>
      <c r="V13" s="14">
        <v>8.5342785427295204E-2</v>
      </c>
      <c r="W13" s="14">
        <v>2.9401607189184002E-2</v>
      </c>
      <c r="X13" s="14">
        <v>6.7689812513721997E-2</v>
      </c>
      <c r="Y13" s="14">
        <v>7.5788324516903399E-2</v>
      </c>
      <c r="Z13" s="14">
        <v>9.3533294444022794E-2</v>
      </c>
      <c r="AA13" s="14">
        <v>5.89837415609289E-2</v>
      </c>
      <c r="AB13" s="14">
        <v>9.74368792444327E-2</v>
      </c>
      <c r="AC13" s="14">
        <v>0.16444229154022899</v>
      </c>
      <c r="AD13" s="14">
        <v>0.10674374057114699</v>
      </c>
      <c r="AE13" s="14"/>
      <c r="AF13" s="14">
        <v>5.4320618264217302E-2</v>
      </c>
      <c r="AG13" s="14">
        <v>0.107768472404301</v>
      </c>
      <c r="AH13" s="14">
        <v>5.70796481983172E-2</v>
      </c>
      <c r="AI13" s="14"/>
      <c r="AJ13" s="14" t="s">
        <v>79</v>
      </c>
      <c r="AK13" s="14" t="s">
        <v>79</v>
      </c>
      <c r="AL13" s="14" t="s">
        <v>79</v>
      </c>
      <c r="AM13" s="14" t="s">
        <v>79</v>
      </c>
      <c r="AN13" s="14" t="s">
        <v>79</v>
      </c>
      <c r="AO13" s="14"/>
      <c r="AP13" s="14">
        <v>5.0391963414310901E-3</v>
      </c>
      <c r="AQ13" s="14">
        <v>0.115366450119328</v>
      </c>
      <c r="AR13" s="14">
        <v>7.8550878027351306E-2</v>
      </c>
      <c r="AS13" s="14"/>
      <c r="AT13" s="14">
        <v>8.2623229539999704E-2</v>
      </c>
      <c r="AU13" s="14">
        <v>8.2435641175137103E-2</v>
      </c>
      <c r="AV13" s="14">
        <v>7.8048372490434503E-2</v>
      </c>
      <c r="AW13" s="14">
        <v>9.8797317222476297E-2</v>
      </c>
      <c r="AX13" s="14">
        <v>0.19294174717933199</v>
      </c>
    </row>
    <row r="14" spans="2:50" x14ac:dyDescent="0.25">
      <c r="B14" s="15" t="s">
        <v>103</v>
      </c>
      <c r="C14" s="23">
        <v>8.6307976316341406E-2</v>
      </c>
      <c r="D14" s="23">
        <v>5.8019623521033098E-2</v>
      </c>
      <c r="E14" s="23">
        <v>0.11503748762193</v>
      </c>
      <c r="F14" s="23"/>
      <c r="G14" s="23">
        <v>9.4023015818585201E-2</v>
      </c>
      <c r="H14" s="23">
        <v>0.117621734375944</v>
      </c>
      <c r="I14" s="23">
        <v>9.15037628942975E-2</v>
      </c>
      <c r="J14" s="23">
        <v>7.3952812912702295E-2</v>
      </c>
      <c r="K14" s="23">
        <v>5.34031027980746E-2</v>
      </c>
      <c r="L14" s="23">
        <v>7.9351831056940506E-2</v>
      </c>
      <c r="M14" s="23"/>
      <c r="N14" s="23">
        <v>7.4326316295381903E-2</v>
      </c>
      <c r="O14" s="23">
        <v>6.8961907866423797E-2</v>
      </c>
      <c r="P14" s="23">
        <v>0.111209256332976</v>
      </c>
      <c r="Q14" s="23">
        <v>9.0376100606095494E-2</v>
      </c>
      <c r="R14" s="23"/>
      <c r="S14" s="23">
        <v>0.102060342991513</v>
      </c>
      <c r="T14" s="23">
        <v>7.9034670541526006E-2</v>
      </c>
      <c r="U14" s="23">
        <v>0.16759605946355999</v>
      </c>
      <c r="V14" s="23">
        <v>0.118176893736645</v>
      </c>
      <c r="W14" s="23">
        <v>0.130841880916437</v>
      </c>
      <c r="X14" s="23">
        <v>8.2877423415524898E-2</v>
      </c>
      <c r="Y14" s="23">
        <v>2.05452824779148E-2</v>
      </c>
      <c r="Z14" s="23">
        <v>8.5682424458431994E-2</v>
      </c>
      <c r="AA14" s="23">
        <v>6.5282624180724294E-2</v>
      </c>
      <c r="AB14" s="23">
        <v>8.1305965051945095E-2</v>
      </c>
      <c r="AC14" s="23">
        <v>6.3520669938880198E-2</v>
      </c>
      <c r="AD14" s="23">
        <v>0</v>
      </c>
      <c r="AE14" s="23"/>
      <c r="AF14" s="23">
        <v>7.34348625023937E-2</v>
      </c>
      <c r="AG14" s="23">
        <v>7.3800273441685701E-2</v>
      </c>
      <c r="AH14" s="23">
        <v>0.13606251281404599</v>
      </c>
      <c r="AI14" s="23"/>
      <c r="AJ14" s="23" t="s">
        <v>79</v>
      </c>
      <c r="AK14" s="23" t="s">
        <v>79</v>
      </c>
      <c r="AL14" s="23" t="s">
        <v>79</v>
      </c>
      <c r="AM14" s="23" t="s">
        <v>79</v>
      </c>
      <c r="AN14" s="23" t="s">
        <v>79</v>
      </c>
      <c r="AO14" s="23"/>
      <c r="AP14" s="23">
        <v>4.01776417893316E-2</v>
      </c>
      <c r="AQ14" s="23">
        <v>6.2242453062246503E-2</v>
      </c>
      <c r="AR14" s="23">
        <v>5.91049686614794E-2</v>
      </c>
      <c r="AS14" s="23"/>
      <c r="AT14" s="23">
        <v>7.4063304716766296E-2</v>
      </c>
      <c r="AU14" s="23">
        <v>7.8015634873234402E-2</v>
      </c>
      <c r="AV14" s="23">
        <v>8.6488120368551205E-2</v>
      </c>
      <c r="AW14" s="23">
        <v>7.7631815839070806E-2</v>
      </c>
      <c r="AX14" s="23">
        <v>9.3132295003155799E-2</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AX19"/>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532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993</v>
      </c>
      <c r="D7" s="10">
        <v>469</v>
      </c>
      <c r="E7" s="10">
        <v>519</v>
      </c>
      <c r="F7" s="10"/>
      <c r="G7" s="10">
        <v>124</v>
      </c>
      <c r="H7" s="10">
        <v>182</v>
      </c>
      <c r="I7" s="10">
        <v>135</v>
      </c>
      <c r="J7" s="10">
        <v>163</v>
      </c>
      <c r="K7" s="10">
        <v>158</v>
      </c>
      <c r="L7" s="10">
        <v>231</v>
      </c>
      <c r="M7" s="10"/>
      <c r="N7" s="10">
        <v>290</v>
      </c>
      <c r="O7" s="10">
        <v>254</v>
      </c>
      <c r="P7" s="10">
        <v>207</v>
      </c>
      <c r="Q7" s="10">
        <v>239</v>
      </c>
      <c r="R7" s="10"/>
      <c r="S7" s="10">
        <v>136</v>
      </c>
      <c r="T7" s="10">
        <v>141</v>
      </c>
      <c r="U7" s="10">
        <v>85</v>
      </c>
      <c r="V7" s="10">
        <v>95</v>
      </c>
      <c r="W7" s="10">
        <v>64</v>
      </c>
      <c r="X7" s="10">
        <v>84</v>
      </c>
      <c r="Y7" s="10">
        <v>85</v>
      </c>
      <c r="Z7" s="10">
        <v>35</v>
      </c>
      <c r="AA7" s="10">
        <v>115</v>
      </c>
      <c r="AB7" s="10">
        <v>92</v>
      </c>
      <c r="AC7" s="10">
        <v>38</v>
      </c>
      <c r="AD7" s="10">
        <v>23</v>
      </c>
      <c r="AE7" s="10"/>
      <c r="AF7" s="10">
        <v>373</v>
      </c>
      <c r="AG7" s="10">
        <v>420</v>
      </c>
      <c r="AH7" s="10">
        <v>117</v>
      </c>
      <c r="AI7" s="10"/>
      <c r="AJ7" s="10" t="s">
        <v>78</v>
      </c>
      <c r="AK7" s="10" t="s">
        <v>78</v>
      </c>
      <c r="AL7" s="10" t="s">
        <v>78</v>
      </c>
      <c r="AM7" s="10" t="s">
        <v>78</v>
      </c>
      <c r="AN7" s="10" t="s">
        <v>78</v>
      </c>
      <c r="AO7" s="10"/>
      <c r="AP7" s="10">
        <v>219</v>
      </c>
      <c r="AQ7" s="10">
        <v>352</v>
      </c>
      <c r="AR7" s="10">
        <v>66</v>
      </c>
      <c r="AS7" s="10"/>
      <c r="AT7" s="10">
        <v>239</v>
      </c>
      <c r="AU7" s="10">
        <v>235</v>
      </c>
      <c r="AV7" s="10">
        <v>279</v>
      </c>
      <c r="AW7" s="10">
        <v>78</v>
      </c>
      <c r="AX7" s="10">
        <v>13</v>
      </c>
    </row>
    <row r="8" spans="2:50" ht="30" customHeight="1" x14ac:dyDescent="0.25">
      <c r="B8" s="11" t="s">
        <v>19</v>
      </c>
      <c r="C8" s="11">
        <v>1002</v>
      </c>
      <c r="D8" s="11">
        <v>494</v>
      </c>
      <c r="E8" s="11">
        <v>503</v>
      </c>
      <c r="F8" s="11"/>
      <c r="G8" s="11">
        <v>144</v>
      </c>
      <c r="H8" s="11">
        <v>182</v>
      </c>
      <c r="I8" s="11">
        <v>175</v>
      </c>
      <c r="J8" s="11">
        <v>168</v>
      </c>
      <c r="K8" s="11">
        <v>128</v>
      </c>
      <c r="L8" s="11">
        <v>205</v>
      </c>
      <c r="M8" s="11"/>
      <c r="N8" s="11">
        <v>272</v>
      </c>
      <c r="O8" s="11">
        <v>244</v>
      </c>
      <c r="P8" s="11">
        <v>234</v>
      </c>
      <c r="Q8" s="11">
        <v>249</v>
      </c>
      <c r="R8" s="11"/>
      <c r="S8" s="11">
        <v>140</v>
      </c>
      <c r="T8" s="11">
        <v>128</v>
      </c>
      <c r="U8" s="11">
        <v>81</v>
      </c>
      <c r="V8" s="11">
        <v>83</v>
      </c>
      <c r="W8" s="11">
        <v>60</v>
      </c>
      <c r="X8" s="11">
        <v>103</v>
      </c>
      <c r="Y8" s="11">
        <v>84</v>
      </c>
      <c r="Z8" s="11">
        <v>34</v>
      </c>
      <c r="AA8" s="11">
        <v>105</v>
      </c>
      <c r="AB8" s="11">
        <v>98</v>
      </c>
      <c r="AC8" s="11">
        <v>46</v>
      </c>
      <c r="AD8" s="11">
        <v>41</v>
      </c>
      <c r="AE8" s="11"/>
      <c r="AF8" s="11">
        <v>364</v>
      </c>
      <c r="AG8" s="11">
        <v>419</v>
      </c>
      <c r="AH8" s="11">
        <v>128</v>
      </c>
      <c r="AI8" s="11"/>
      <c r="AJ8" s="11" t="s">
        <v>78</v>
      </c>
      <c r="AK8" s="11" t="s">
        <v>78</v>
      </c>
      <c r="AL8" s="11" t="s">
        <v>78</v>
      </c>
      <c r="AM8" s="11" t="s">
        <v>78</v>
      </c>
      <c r="AN8" s="11" t="s">
        <v>78</v>
      </c>
      <c r="AO8" s="11"/>
      <c r="AP8" s="11">
        <v>209</v>
      </c>
      <c r="AQ8" s="11">
        <v>365</v>
      </c>
      <c r="AR8" s="11">
        <v>66</v>
      </c>
      <c r="AS8" s="11"/>
      <c r="AT8" s="11">
        <v>242</v>
      </c>
      <c r="AU8" s="11">
        <v>246</v>
      </c>
      <c r="AV8" s="11">
        <v>281</v>
      </c>
      <c r="AW8" s="11">
        <v>77</v>
      </c>
      <c r="AX8" s="11">
        <v>12</v>
      </c>
    </row>
    <row r="9" spans="2:50" x14ac:dyDescent="0.25">
      <c r="B9" s="15" t="s">
        <v>512</v>
      </c>
      <c r="C9" s="14">
        <v>0.25918686572402699</v>
      </c>
      <c r="D9" s="14">
        <v>0.233046717279694</v>
      </c>
      <c r="E9" s="14">
        <v>0.28241758371849002</v>
      </c>
      <c r="F9" s="14"/>
      <c r="G9" s="14">
        <v>0.25613867641559601</v>
      </c>
      <c r="H9" s="14">
        <v>0.23690609150511199</v>
      </c>
      <c r="I9" s="14">
        <v>0.26644759591195799</v>
      </c>
      <c r="J9" s="14">
        <v>0.24127246247001299</v>
      </c>
      <c r="K9" s="14">
        <v>0.337317985735054</v>
      </c>
      <c r="L9" s="14">
        <v>0.240795874642178</v>
      </c>
      <c r="M9" s="14"/>
      <c r="N9" s="14">
        <v>0.216579269153473</v>
      </c>
      <c r="O9" s="14">
        <v>0.20266653079893299</v>
      </c>
      <c r="P9" s="14">
        <v>0.32225331764778697</v>
      </c>
      <c r="Q9" s="14">
        <v>0.29729951245742497</v>
      </c>
      <c r="R9" s="14"/>
      <c r="S9" s="14">
        <v>0.29313440091466197</v>
      </c>
      <c r="T9" s="14">
        <v>0.248984318100236</v>
      </c>
      <c r="U9" s="14">
        <v>0.28667497162503502</v>
      </c>
      <c r="V9" s="14">
        <v>0.22376985903355101</v>
      </c>
      <c r="W9" s="14">
        <v>0.240931857746251</v>
      </c>
      <c r="X9" s="14">
        <v>0.26591991567330803</v>
      </c>
      <c r="Y9" s="14">
        <v>0.30974526772275202</v>
      </c>
      <c r="Z9" s="14">
        <v>0.20448185798245999</v>
      </c>
      <c r="AA9" s="14">
        <v>0.21664645291908399</v>
      </c>
      <c r="AB9" s="14">
        <v>0.32088079043295598</v>
      </c>
      <c r="AC9" s="14">
        <v>9.4718329327532505E-2</v>
      </c>
      <c r="AD9" s="14">
        <v>0.287360698546759</v>
      </c>
      <c r="AE9" s="14"/>
      <c r="AF9" s="14">
        <v>0.27274158587868302</v>
      </c>
      <c r="AG9" s="14">
        <v>0.24843848681186501</v>
      </c>
      <c r="AH9" s="14">
        <v>0.25580018271384303</v>
      </c>
      <c r="AI9" s="14"/>
      <c r="AJ9" s="14" t="s">
        <v>79</v>
      </c>
      <c r="AK9" s="14" t="s">
        <v>79</v>
      </c>
      <c r="AL9" s="14" t="s">
        <v>79</v>
      </c>
      <c r="AM9" s="14" t="s">
        <v>79</v>
      </c>
      <c r="AN9" s="14" t="s">
        <v>79</v>
      </c>
      <c r="AO9" s="14"/>
      <c r="AP9" s="14">
        <v>0.357377656143745</v>
      </c>
      <c r="AQ9" s="14">
        <v>0.20122038396556599</v>
      </c>
      <c r="AR9" s="14">
        <v>0.31479349176596899</v>
      </c>
      <c r="AS9" s="14"/>
      <c r="AT9" s="14">
        <v>0.31032328202694898</v>
      </c>
      <c r="AU9" s="14">
        <v>0.26556360701949799</v>
      </c>
      <c r="AV9" s="14">
        <v>0.21290559938935899</v>
      </c>
      <c r="AW9" s="14">
        <v>0.165015891549082</v>
      </c>
      <c r="AX9" s="14">
        <v>0.117668133155812</v>
      </c>
    </row>
    <row r="10" spans="2:50" x14ac:dyDescent="0.25">
      <c r="B10" s="15" t="s">
        <v>513</v>
      </c>
      <c r="C10" s="14">
        <v>0.274620723168926</v>
      </c>
      <c r="D10" s="14">
        <v>0.287907220941862</v>
      </c>
      <c r="E10" s="14">
        <v>0.26270938299944702</v>
      </c>
      <c r="F10" s="14"/>
      <c r="G10" s="14">
        <v>0.24956562062544599</v>
      </c>
      <c r="H10" s="14">
        <v>0.25630599501594398</v>
      </c>
      <c r="I10" s="14">
        <v>0.26931847438246298</v>
      </c>
      <c r="J10" s="14">
        <v>0.249977489191439</v>
      </c>
      <c r="K10" s="14">
        <v>0.24878540835966201</v>
      </c>
      <c r="L10" s="14">
        <v>0.34943279302924302</v>
      </c>
      <c r="M10" s="14"/>
      <c r="N10" s="14">
        <v>0.26031406897383003</v>
      </c>
      <c r="O10" s="14">
        <v>0.33569472697379599</v>
      </c>
      <c r="P10" s="14">
        <v>0.242355781894733</v>
      </c>
      <c r="Q10" s="14">
        <v>0.260421105541911</v>
      </c>
      <c r="R10" s="14"/>
      <c r="S10" s="14">
        <v>0.21266671856956801</v>
      </c>
      <c r="T10" s="14">
        <v>0.23252504080516401</v>
      </c>
      <c r="U10" s="14">
        <v>0.23539180715574501</v>
      </c>
      <c r="V10" s="14">
        <v>0.22800670917906099</v>
      </c>
      <c r="W10" s="14">
        <v>0.33511390333437202</v>
      </c>
      <c r="X10" s="14">
        <v>0.262578622144997</v>
      </c>
      <c r="Y10" s="14">
        <v>0.310076327963964</v>
      </c>
      <c r="Z10" s="14">
        <v>0.28499240307666901</v>
      </c>
      <c r="AA10" s="14">
        <v>0.31684479405110599</v>
      </c>
      <c r="AB10" s="14">
        <v>0.31690410380793999</v>
      </c>
      <c r="AC10" s="14">
        <v>0.290857985034436</v>
      </c>
      <c r="AD10" s="14">
        <v>0.423908360191463</v>
      </c>
      <c r="AE10" s="14"/>
      <c r="AF10" s="14">
        <v>0.31899822804915601</v>
      </c>
      <c r="AG10" s="14">
        <v>0.26423795716825799</v>
      </c>
      <c r="AH10" s="14">
        <v>0.24219359895862699</v>
      </c>
      <c r="AI10" s="14"/>
      <c r="AJ10" s="14" t="s">
        <v>79</v>
      </c>
      <c r="AK10" s="14" t="s">
        <v>79</v>
      </c>
      <c r="AL10" s="14" t="s">
        <v>79</v>
      </c>
      <c r="AM10" s="14" t="s">
        <v>79</v>
      </c>
      <c r="AN10" s="14" t="s">
        <v>79</v>
      </c>
      <c r="AO10" s="14"/>
      <c r="AP10" s="14">
        <v>0.38533750867745598</v>
      </c>
      <c r="AQ10" s="14">
        <v>0.22111886247027299</v>
      </c>
      <c r="AR10" s="14">
        <v>0.32100275254708199</v>
      </c>
      <c r="AS10" s="14"/>
      <c r="AT10" s="14">
        <v>0.24622550462475501</v>
      </c>
      <c r="AU10" s="14">
        <v>0.27005210041212402</v>
      </c>
      <c r="AV10" s="14">
        <v>0.30299883540557299</v>
      </c>
      <c r="AW10" s="14">
        <v>0.267805378654144</v>
      </c>
      <c r="AX10" s="14">
        <v>0.346678218784984</v>
      </c>
    </row>
    <row r="11" spans="2:50" ht="30" x14ac:dyDescent="0.25">
      <c r="B11" s="15" t="s">
        <v>514</v>
      </c>
      <c r="C11" s="14">
        <v>0.17019932050810499</v>
      </c>
      <c r="D11" s="14">
        <v>0.181324318272714</v>
      </c>
      <c r="E11" s="14">
        <v>0.15933046574831899</v>
      </c>
      <c r="F11" s="14"/>
      <c r="G11" s="14">
        <v>0.18937912027189899</v>
      </c>
      <c r="H11" s="14">
        <v>0.190534488448622</v>
      </c>
      <c r="I11" s="14">
        <v>0.13913365134275699</v>
      </c>
      <c r="J11" s="14">
        <v>0.16321649256220899</v>
      </c>
      <c r="K11" s="14">
        <v>0.13100816600975301</v>
      </c>
      <c r="L11" s="14">
        <v>0.195518635044763</v>
      </c>
      <c r="M11" s="14"/>
      <c r="N11" s="14">
        <v>0.19336359007727899</v>
      </c>
      <c r="O11" s="14">
        <v>0.19556521158606099</v>
      </c>
      <c r="P11" s="14">
        <v>0.119188139795607</v>
      </c>
      <c r="Q11" s="14">
        <v>0.16965583477910401</v>
      </c>
      <c r="R11" s="14"/>
      <c r="S11" s="14">
        <v>0.151994285837872</v>
      </c>
      <c r="T11" s="14">
        <v>0.18938988116887501</v>
      </c>
      <c r="U11" s="14">
        <v>0.184808599609049</v>
      </c>
      <c r="V11" s="14">
        <v>0.22274217800306101</v>
      </c>
      <c r="W11" s="14">
        <v>0.15290749095391801</v>
      </c>
      <c r="X11" s="14">
        <v>0.220025616961706</v>
      </c>
      <c r="Y11" s="14">
        <v>9.9742968657342806E-2</v>
      </c>
      <c r="Z11" s="14">
        <v>0.139779931213311</v>
      </c>
      <c r="AA11" s="14">
        <v>0.16395182922219101</v>
      </c>
      <c r="AB11" s="14">
        <v>0.11185302333932599</v>
      </c>
      <c r="AC11" s="14">
        <v>0.29039016276368801</v>
      </c>
      <c r="AD11" s="14">
        <v>0.128451842339664</v>
      </c>
      <c r="AE11" s="14"/>
      <c r="AF11" s="14">
        <v>0.19210057229001201</v>
      </c>
      <c r="AG11" s="14">
        <v>0.15289036027712899</v>
      </c>
      <c r="AH11" s="14">
        <v>0.18205402985876901</v>
      </c>
      <c r="AI11" s="14"/>
      <c r="AJ11" s="14" t="s">
        <v>79</v>
      </c>
      <c r="AK11" s="14" t="s">
        <v>79</v>
      </c>
      <c r="AL11" s="14" t="s">
        <v>79</v>
      </c>
      <c r="AM11" s="14" t="s">
        <v>79</v>
      </c>
      <c r="AN11" s="14" t="s">
        <v>79</v>
      </c>
      <c r="AO11" s="14"/>
      <c r="AP11" s="14">
        <v>0.15018513549436499</v>
      </c>
      <c r="AQ11" s="14">
        <v>0.198462231266504</v>
      </c>
      <c r="AR11" s="14">
        <v>0.150726197226454</v>
      </c>
      <c r="AS11" s="14"/>
      <c r="AT11" s="14">
        <v>0.170668818375245</v>
      </c>
      <c r="AU11" s="14">
        <v>0.18403479184063701</v>
      </c>
      <c r="AV11" s="14">
        <v>0.174282879913574</v>
      </c>
      <c r="AW11" s="14">
        <v>0.22035000894794299</v>
      </c>
      <c r="AX11" s="14">
        <v>0.14115986647797399</v>
      </c>
    </row>
    <row r="12" spans="2:50" x14ac:dyDescent="0.25">
      <c r="B12" s="15" t="s">
        <v>515</v>
      </c>
      <c r="C12" s="14">
        <v>0.1174609352153</v>
      </c>
      <c r="D12" s="14">
        <v>0.138320485800736</v>
      </c>
      <c r="E12" s="14">
        <v>9.8174142453899299E-2</v>
      </c>
      <c r="F12" s="14"/>
      <c r="G12" s="14">
        <v>9.7244110286211105E-2</v>
      </c>
      <c r="H12" s="14">
        <v>0.146324651505822</v>
      </c>
      <c r="I12" s="14">
        <v>0.126186558852944</v>
      </c>
      <c r="J12" s="14">
        <v>0.15612058515407601</v>
      </c>
      <c r="K12" s="14">
        <v>8.0247427128346094E-2</v>
      </c>
      <c r="L12" s="14">
        <v>9.0016292308395196E-2</v>
      </c>
      <c r="M12" s="14"/>
      <c r="N12" s="14">
        <v>0.11667928146645599</v>
      </c>
      <c r="O12" s="14">
        <v>0.110776290396015</v>
      </c>
      <c r="P12" s="14">
        <v>0.106198872991825</v>
      </c>
      <c r="Q12" s="14">
        <v>0.136628088363973</v>
      </c>
      <c r="R12" s="14"/>
      <c r="S12" s="14">
        <v>0.144762608283133</v>
      </c>
      <c r="T12" s="14">
        <v>0.106262769312404</v>
      </c>
      <c r="U12" s="14">
        <v>8.3611808630213905E-2</v>
      </c>
      <c r="V12" s="14">
        <v>7.9286136409083594E-2</v>
      </c>
      <c r="W12" s="14">
        <v>7.3255488168652599E-2</v>
      </c>
      <c r="X12" s="14">
        <v>0.106835149016373</v>
      </c>
      <c r="Y12" s="14">
        <v>0.14180646259962701</v>
      </c>
      <c r="Z12" s="14">
        <v>0.21707754367832399</v>
      </c>
      <c r="AA12" s="14">
        <v>0.16662513599364601</v>
      </c>
      <c r="AB12" s="14">
        <v>8.8667575447271302E-2</v>
      </c>
      <c r="AC12" s="14">
        <v>0.163997090508469</v>
      </c>
      <c r="AD12" s="14">
        <v>5.35353583509676E-2</v>
      </c>
      <c r="AE12" s="14"/>
      <c r="AF12" s="14">
        <v>8.1649926737067599E-2</v>
      </c>
      <c r="AG12" s="14">
        <v>0.14482623625690799</v>
      </c>
      <c r="AH12" s="14">
        <v>0.113322269060196</v>
      </c>
      <c r="AI12" s="14"/>
      <c r="AJ12" s="14" t="s">
        <v>79</v>
      </c>
      <c r="AK12" s="14" t="s">
        <v>79</v>
      </c>
      <c r="AL12" s="14" t="s">
        <v>79</v>
      </c>
      <c r="AM12" s="14" t="s">
        <v>79</v>
      </c>
      <c r="AN12" s="14" t="s">
        <v>79</v>
      </c>
      <c r="AO12" s="14"/>
      <c r="AP12" s="14">
        <v>5.4573591306068502E-2</v>
      </c>
      <c r="AQ12" s="14">
        <v>0.192679787699785</v>
      </c>
      <c r="AR12" s="14">
        <v>0.107201197041271</v>
      </c>
      <c r="AS12" s="14"/>
      <c r="AT12" s="14">
        <v>0.10261362251410699</v>
      </c>
      <c r="AU12" s="14">
        <v>0.115759993877376</v>
      </c>
      <c r="AV12" s="14">
        <v>0.12907099542353601</v>
      </c>
      <c r="AW12" s="14">
        <v>0.18565938070934301</v>
      </c>
      <c r="AX12" s="14">
        <v>0.18628923648478901</v>
      </c>
    </row>
    <row r="13" spans="2:50" x14ac:dyDescent="0.25">
      <c r="B13" s="15" t="s">
        <v>516</v>
      </c>
      <c r="C13" s="14">
        <v>9.3566386952544406E-2</v>
      </c>
      <c r="D13" s="14">
        <v>9.3170240200541904E-2</v>
      </c>
      <c r="E13" s="14">
        <v>9.3084315247697794E-2</v>
      </c>
      <c r="F13" s="14"/>
      <c r="G13" s="14">
        <v>0.10094413172490301</v>
      </c>
      <c r="H13" s="14">
        <v>5.50973133166184E-2</v>
      </c>
      <c r="I13" s="14">
        <v>0.10942160432077799</v>
      </c>
      <c r="J13" s="14">
        <v>0.13233904324767501</v>
      </c>
      <c r="K13" s="14">
        <v>0.13610991370619799</v>
      </c>
      <c r="L13" s="14">
        <v>5.0499864705141E-2</v>
      </c>
      <c r="M13" s="14"/>
      <c r="N13" s="14">
        <v>0.125813168013101</v>
      </c>
      <c r="O13" s="14">
        <v>8.3601063319850899E-2</v>
      </c>
      <c r="P13" s="14">
        <v>0.108986662062264</v>
      </c>
      <c r="Q13" s="14">
        <v>5.46868849696409E-2</v>
      </c>
      <c r="R13" s="14"/>
      <c r="S13" s="14">
        <v>8.9752344424994399E-2</v>
      </c>
      <c r="T13" s="14">
        <v>0.151458806257324</v>
      </c>
      <c r="U13" s="14">
        <v>5.3977177267427401E-2</v>
      </c>
      <c r="V13" s="14">
        <v>0.120046028972617</v>
      </c>
      <c r="W13" s="14">
        <v>6.6949378880369698E-2</v>
      </c>
      <c r="X13" s="14">
        <v>7.2544072479827096E-2</v>
      </c>
      <c r="Y13" s="14">
        <v>9.6363274917558694E-2</v>
      </c>
      <c r="Z13" s="14">
        <v>3.8249729827024001E-2</v>
      </c>
      <c r="AA13" s="14">
        <v>7.1182723113515006E-2</v>
      </c>
      <c r="AB13" s="14">
        <v>0.105877081684808</v>
      </c>
      <c r="AC13" s="14">
        <v>9.6515762426994306E-2</v>
      </c>
      <c r="AD13" s="14">
        <v>0.10674374057114699</v>
      </c>
      <c r="AE13" s="14"/>
      <c r="AF13" s="14">
        <v>5.6976196845891502E-2</v>
      </c>
      <c r="AG13" s="14">
        <v>0.11454256444398001</v>
      </c>
      <c r="AH13" s="14">
        <v>9.6956113139802902E-2</v>
      </c>
      <c r="AI13" s="14"/>
      <c r="AJ13" s="14" t="s">
        <v>79</v>
      </c>
      <c r="AK13" s="14" t="s">
        <v>79</v>
      </c>
      <c r="AL13" s="14" t="s">
        <v>79</v>
      </c>
      <c r="AM13" s="14" t="s">
        <v>79</v>
      </c>
      <c r="AN13" s="14" t="s">
        <v>79</v>
      </c>
      <c r="AO13" s="14"/>
      <c r="AP13" s="14">
        <v>1.7668699086549201E-2</v>
      </c>
      <c r="AQ13" s="14">
        <v>0.12655058829277199</v>
      </c>
      <c r="AR13" s="14">
        <v>4.7537498042144799E-2</v>
      </c>
      <c r="AS13" s="14"/>
      <c r="AT13" s="14">
        <v>9.6246675533683906E-2</v>
      </c>
      <c r="AU13" s="14">
        <v>9.1341555293352902E-2</v>
      </c>
      <c r="AV13" s="14">
        <v>9.5115191764773899E-2</v>
      </c>
      <c r="AW13" s="14">
        <v>7.1310690704598195E-2</v>
      </c>
      <c r="AX13" s="14">
        <v>0.115072250093286</v>
      </c>
    </row>
    <row r="14" spans="2:50" x14ac:dyDescent="0.25">
      <c r="B14" s="15" t="s">
        <v>103</v>
      </c>
      <c r="C14" s="23">
        <v>8.4965768431098307E-2</v>
      </c>
      <c r="D14" s="23">
        <v>6.62310175044519E-2</v>
      </c>
      <c r="E14" s="23">
        <v>0.104284109832147</v>
      </c>
      <c r="F14" s="23"/>
      <c r="G14" s="23">
        <v>0.106728340675945</v>
      </c>
      <c r="H14" s="23">
        <v>0.114831460207881</v>
      </c>
      <c r="I14" s="23">
        <v>8.9492115189099899E-2</v>
      </c>
      <c r="J14" s="23">
        <v>5.7073927374587698E-2</v>
      </c>
      <c r="K14" s="23">
        <v>6.6531099060987101E-2</v>
      </c>
      <c r="L14" s="23">
        <v>7.3736540270278997E-2</v>
      </c>
      <c r="M14" s="23"/>
      <c r="N14" s="23">
        <v>8.7250622315862295E-2</v>
      </c>
      <c r="O14" s="23">
        <v>7.1696176925343705E-2</v>
      </c>
      <c r="P14" s="23">
        <v>0.10101722560778501</v>
      </c>
      <c r="Q14" s="23">
        <v>8.1308573887945407E-2</v>
      </c>
      <c r="R14" s="23"/>
      <c r="S14" s="23">
        <v>0.107689641969772</v>
      </c>
      <c r="T14" s="23">
        <v>7.1379184355997494E-2</v>
      </c>
      <c r="U14" s="23">
        <v>0.15553563571252901</v>
      </c>
      <c r="V14" s="23">
        <v>0.12614908840262701</v>
      </c>
      <c r="W14" s="23">
        <v>0.130841880916437</v>
      </c>
      <c r="X14" s="23">
        <v>7.2096623723788195E-2</v>
      </c>
      <c r="Y14" s="23">
        <v>4.2265698138754901E-2</v>
      </c>
      <c r="Z14" s="23">
        <v>0.115418534222213</v>
      </c>
      <c r="AA14" s="23">
        <v>6.4749064700458506E-2</v>
      </c>
      <c r="AB14" s="23">
        <v>5.5817425287699403E-2</v>
      </c>
      <c r="AC14" s="23">
        <v>6.3520669938880198E-2</v>
      </c>
      <c r="AD14" s="23">
        <v>0</v>
      </c>
      <c r="AE14" s="23"/>
      <c r="AF14" s="23">
        <v>7.7533490199190494E-2</v>
      </c>
      <c r="AG14" s="23">
        <v>7.5064395041860105E-2</v>
      </c>
      <c r="AH14" s="23">
        <v>0.109673806268762</v>
      </c>
      <c r="AI14" s="23"/>
      <c r="AJ14" s="23" t="s">
        <v>79</v>
      </c>
      <c r="AK14" s="23" t="s">
        <v>79</v>
      </c>
      <c r="AL14" s="23" t="s">
        <v>79</v>
      </c>
      <c r="AM14" s="23" t="s">
        <v>79</v>
      </c>
      <c r="AN14" s="23" t="s">
        <v>79</v>
      </c>
      <c r="AO14" s="23"/>
      <c r="AP14" s="23">
        <v>3.4857409291817201E-2</v>
      </c>
      <c r="AQ14" s="23">
        <v>5.99681463050998E-2</v>
      </c>
      <c r="AR14" s="23">
        <v>5.8738863377079398E-2</v>
      </c>
      <c r="AS14" s="23"/>
      <c r="AT14" s="23">
        <v>7.3922096925260999E-2</v>
      </c>
      <c r="AU14" s="23">
        <v>7.3247951557011998E-2</v>
      </c>
      <c r="AV14" s="23">
        <v>8.56264981031849E-2</v>
      </c>
      <c r="AW14" s="23">
        <v>8.9858649434889498E-2</v>
      </c>
      <c r="AX14" s="23">
        <v>9.3132295003155799E-2</v>
      </c>
    </row>
    <row r="15" spans="2:50" x14ac:dyDescent="0.25">
      <c r="B15" s="16" t="s">
        <v>105</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97"/>
  <sheetViews>
    <sheetView showGridLines="0" workbookViewId="0">
      <selection activeCell="D15" sqref="D15"/>
    </sheetView>
  </sheetViews>
  <sheetFormatPr defaultColWidth="10.85546875" defaultRowHeight="15" x14ac:dyDescent="0.25"/>
  <cols>
    <col min="4" max="4" width="100.7109375" customWidth="1"/>
    <col min="5" max="5" width="20.7109375" customWidth="1"/>
  </cols>
  <sheetData>
    <row r="2" spans="3:6" ht="39.950000000000003" customHeight="1" x14ac:dyDescent="0.25">
      <c r="D2" s="1" t="s">
        <v>10</v>
      </c>
    </row>
    <row r="6" spans="3:6" x14ac:dyDescent="0.25">
      <c r="D6" s="8" t="str">
        <f>HYPERLINK("#'Full Results'!A1", "Full Results")</f>
        <v>Full Results</v>
      </c>
    </row>
    <row r="8" spans="3:6" x14ac:dyDescent="0.25">
      <c r="D8" s="6" t="s">
        <v>11</v>
      </c>
      <c r="E8" s="6" t="s">
        <v>12</v>
      </c>
      <c r="F8" s="6" t="s">
        <v>13</v>
      </c>
    </row>
    <row r="9" spans="3:6" x14ac:dyDescent="0.25">
      <c r="C9">
        <v>1</v>
      </c>
      <c r="D9" s="8" t="str">
        <f>HYPERLINK("#'Table 1'!A1", "Grid Summary: Do you agree or disagree with the following?")</f>
        <v>Grid Summary: Do you agree or disagree with the following?</v>
      </c>
      <c r="E9" s="7"/>
      <c r="F9" t="s">
        <v>77</v>
      </c>
    </row>
    <row r="10" spans="3:6" x14ac:dyDescent="0.25">
      <c r="C10">
        <v>2</v>
      </c>
      <c r="D10" s="8" t="str">
        <f>HYPERLINK("#'Table 2'!A1", "Do you agree or disagree with the following?: There are too many problems now to worry about the future")</f>
        <v>Do you agree or disagree with the following?: There are too many problems now to worry about the future</v>
      </c>
      <c r="E10" s="21" t="str">
        <f>HYPERLINK("#'Full Results'!A11", "11")</f>
        <v>11</v>
      </c>
      <c r="F10" t="s">
        <v>77</v>
      </c>
    </row>
    <row r="11" spans="3:6" x14ac:dyDescent="0.25">
      <c r="C11">
        <v>3</v>
      </c>
      <c r="D11" s="8" t="str">
        <f>HYPERLINK("#'Table 3'!A1", "Do you agree or disagree with the following?: There are too many problems in our own country to worry about problems in other countries")</f>
        <v>Do you agree or disagree with the following?: There are too many problems in our own country to worry about problems in other countries</v>
      </c>
      <c r="E11" s="21" t="str">
        <f>HYPERLINK("#'Full Results'!A23", "23")</f>
        <v>23</v>
      </c>
      <c r="F11" t="s">
        <v>77</v>
      </c>
    </row>
    <row r="12" spans="3:6" x14ac:dyDescent="0.25">
      <c r="C12">
        <v>4</v>
      </c>
      <c r="D12" s="8" t="str">
        <f>HYPERLINK("#'Table 4'!A1", " Which of the following comes closest to your view?")</f>
        <v xml:space="preserve"> Which of the following comes closest to your view?</v>
      </c>
      <c r="E12" s="21" t="str">
        <f>HYPERLINK("#'Full Results'!A35", "35")</f>
        <v>35</v>
      </c>
      <c r="F12" t="s">
        <v>77</v>
      </c>
    </row>
    <row r="13" spans="3:6" x14ac:dyDescent="0.25">
      <c r="C13">
        <v>5</v>
      </c>
      <c r="D13" s="8" t="str">
        <f>HYPERLINK("#'Table 5'!A1", " Which of the following comes closest to your view?")</f>
        <v xml:space="preserve"> Which of the following comes closest to your view?</v>
      </c>
      <c r="E13" s="21" t="str">
        <f>HYPERLINK("#'Full Results'!A42", "42")</f>
        <v>42</v>
      </c>
      <c r="F13" t="s">
        <v>77</v>
      </c>
    </row>
    <row r="14" spans="3:6" x14ac:dyDescent="0.25">
      <c r="C14">
        <v>6</v>
      </c>
      <c r="D14" s="8" t="str">
        <f>HYPERLINK("#'Table 6'!A1", "Below are some examples of activities which may be carried out by businesses, Governments, Universities, charities or others. Looking at the below, which of the following words or phrases do you think you would personally use to describe these De...")</f>
        <v>Below are some examples of activities which may be carried out by businesses, Governments, Universities, charities or others. Looking at the below, which of the following words or phrases do you think you would personally use to describe these De...</v>
      </c>
      <c r="E14" s="21" t="str">
        <f>HYPERLINK("#'Full Results'!A49", "49")</f>
        <v>49</v>
      </c>
      <c r="F14" t="s">
        <v>77</v>
      </c>
    </row>
    <row r="15" spans="3:6" x14ac:dyDescent="0.25">
      <c r="C15">
        <v>7</v>
      </c>
      <c r="D15" s="8" t="str">
        <f>HYPERLINK("#'Table 7'!A1", " And if you had to select one of these phrases which you think best describes all the examples as a group, which would you select?Select only ONE of the following Examples: Designing new energy-efficient boilers that could cut energy bills  	  	S...")</f>
        <v xml:space="preserve"> And if you had to select one of these phrases which you think best describes all the examples as a group, which would you select?Select only ONE of the following Examples: Designing new energy-efficient boilers that could cut energy bills  	  	S...</v>
      </c>
      <c r="E15" s="21" t="str">
        <f>HYPERLINK("#'Full Results'!A62", "62")</f>
        <v>62</v>
      </c>
      <c r="F15" t="s">
        <v>77</v>
      </c>
    </row>
    <row r="16" spans="3:6" x14ac:dyDescent="0.25">
      <c r="C16">
        <v>8</v>
      </c>
      <c r="D16" s="8" t="str">
        <f>HYPERLINK("#'Table 8'!A1", " Have you ever heard the phrase “Research &amp; Development” before?")</f>
        <v xml:space="preserve"> Have you ever heard the phrase “Research &amp; Development” before?</v>
      </c>
      <c r="E16" s="21" t="str">
        <f>HYPERLINK("#'Full Results'!A66", "66")</f>
        <v>66</v>
      </c>
      <c r="F16" t="s">
        <v>105</v>
      </c>
    </row>
    <row r="17" spans="3:6" x14ac:dyDescent="0.25">
      <c r="C17">
        <v>9</v>
      </c>
      <c r="D17" s="8" t="str">
        <f>HYPERLINK("#'Table 9'!A1", " Have you ever heard the phrase “Research &amp; Innovation” before?")</f>
        <v xml:space="preserve"> Have you ever heard the phrase “Research &amp; Innovation” before?</v>
      </c>
      <c r="E17" s="21" t="str">
        <f>HYPERLINK("#'Full Results'!A73", "73")</f>
        <v>73</v>
      </c>
      <c r="F17" t="s">
        <v>105</v>
      </c>
    </row>
    <row r="18" spans="3:6" x14ac:dyDescent="0.25">
      <c r="C18">
        <v>10</v>
      </c>
      <c r="D18" s="8" t="str">
        <f>HYPERLINK("#'Table 10'!A1", "You said you have heard the phrase “Research &amp; Development” before, or something like it. As far as you remember, where have you encountered the phrase before?Select any which apply")</f>
        <v>You said you have heard the phrase “Research &amp; Development” before, or something like it. As far as you remember, where have you encountered the phrase before?Select any which apply</v>
      </c>
      <c r="E18" s="21" t="str">
        <f>HYPERLINK("#'Full Results'!A80", "80")</f>
        <v>80</v>
      </c>
      <c r="F18" t="s">
        <v>534</v>
      </c>
    </row>
    <row r="19" spans="3:6" x14ac:dyDescent="0.25">
      <c r="C19">
        <v>11</v>
      </c>
      <c r="D19" s="8" t="str">
        <f>HYPERLINK("#'Table 11'!A1", "You said you have heard the phrase “Research &amp; Innovation” before, or something like it. As far as you remember, where have you encountered the phrase before?Select any which apply")</f>
        <v>You said you have heard the phrase “Research &amp; Innovation” before, or something like it. As far as you remember, where have you encountered the phrase before?Select any which apply</v>
      </c>
      <c r="E19" s="21" t="str">
        <f>HYPERLINK("#'Full Results'!A90", "90")</f>
        <v>90</v>
      </c>
      <c r="F19" t="s">
        <v>535</v>
      </c>
    </row>
    <row r="20" spans="3:6" x14ac:dyDescent="0.25">
      <c r="C20">
        <v>12</v>
      </c>
      <c r="D20" s="8" t="str">
        <f>HYPERLINK("#'Table 12'!A1", " How familiar, if at all, are you with the term “R&amp;D”?")</f>
        <v xml:space="preserve"> How familiar, if at all, are you with the term “R&amp;D”?</v>
      </c>
      <c r="E20" s="21" t="str">
        <f>HYPERLINK("#'Full Results'!A100", "100")</f>
        <v>100</v>
      </c>
      <c r="F20" t="s">
        <v>536</v>
      </c>
    </row>
    <row r="21" spans="3:6" x14ac:dyDescent="0.25">
      <c r="C21">
        <v>13</v>
      </c>
      <c r="D21" s="8" t="str">
        <f>HYPERLINK("#'Table 13'!A1", " “R&amp;D” stands for Research &amp; Development. Prior to taking this survey, have you heard of this phrase before?")</f>
        <v xml:space="preserve"> “R&amp;D” stands for Research &amp; Development. Prior to taking this survey, have you heard of this phrase before?</v>
      </c>
      <c r="E21" s="21" t="str">
        <f>HYPERLINK("#'Full Results'!A107", "107")</f>
        <v>107</v>
      </c>
      <c r="F21" t="s">
        <v>536</v>
      </c>
    </row>
    <row r="22" spans="3:6" x14ac:dyDescent="0.25">
      <c r="C22">
        <v>14</v>
      </c>
      <c r="D22" s="8" t="str">
        <f>HYPERLINK("#'Table 14'!A1", " How much would you say that you know about Research &amp; Development?")</f>
        <v xml:space="preserve"> How much would you say that you know about Research &amp; Development?</v>
      </c>
      <c r="E22" s="21" t="str">
        <f>HYPERLINK("#'Full Results'!A113", "113")</f>
        <v>113</v>
      </c>
      <c r="F22" t="s">
        <v>536</v>
      </c>
    </row>
    <row r="23" spans="3:6" x14ac:dyDescent="0.25">
      <c r="C23">
        <v>15</v>
      </c>
      <c r="D23" s="8" t="str">
        <f>HYPERLINK("#'Table 15'!A1", " Based on what you know, how important, if at all, do you think it is for the UK to support Research &amp; Development?")</f>
        <v xml:space="preserve"> Based on what you know, how important, if at all, do you think it is for the UK to support Research &amp; Development?</v>
      </c>
      <c r="E23" s="21" t="str">
        <f>HYPERLINK("#'Full Results'!A120", "120")</f>
        <v>120</v>
      </c>
      <c r="F23" t="s">
        <v>536</v>
      </c>
    </row>
    <row r="24" spans="3:6" x14ac:dyDescent="0.25">
      <c r="C24">
        <v>16</v>
      </c>
      <c r="D24" s="8" t="str">
        <f>HYPERLINK("#'Table 16'!A1", " Based on what you know, how important, if at all, do you think it is for the UK to support Research &amp; Innovation?")</f>
        <v xml:space="preserve"> Based on what you know, how important, if at all, do you think it is for the UK to support Research &amp; Innovation?</v>
      </c>
      <c r="E24" s="21" t="str">
        <f>HYPERLINK("#'Full Results'!A132", "132")</f>
        <v>132</v>
      </c>
      <c r="F24" t="s">
        <v>537</v>
      </c>
    </row>
    <row r="25" spans="3:6" x14ac:dyDescent="0.25">
      <c r="C25">
        <v>17</v>
      </c>
      <c r="D25" s="8" t="str">
        <f>HYPERLINK("#'Table 17'!A1", "Grid Summary: In general, how much Research &amp; Development would you say each of the following carries out in the UK?")</f>
        <v>Grid Summary: In general, how much Research &amp; Development would you say each of the following carries out in the UK?</v>
      </c>
      <c r="E25" s="7"/>
      <c r="F25" t="s">
        <v>536</v>
      </c>
    </row>
    <row r="26" spans="3:6" x14ac:dyDescent="0.25">
      <c r="C26">
        <v>18</v>
      </c>
      <c r="D26" s="8" t="str">
        <f>HYPERLINK("#'Table 18'!A1", "In general, how much Research &amp; Development would you say each of the following carries out in the UK?: Universities in the UK")</f>
        <v>In general, how much Research &amp; Development would you say each of the following carries out in the UK?: Universities in the UK</v>
      </c>
      <c r="E26" s="21" t="str">
        <f>HYPERLINK("#'Full Results'!A144", "144")</f>
        <v>144</v>
      </c>
      <c r="F26" t="s">
        <v>536</v>
      </c>
    </row>
    <row r="27" spans="3:6" x14ac:dyDescent="0.25">
      <c r="C27">
        <v>19</v>
      </c>
      <c r="D27" s="8" t="str">
        <f>HYPERLINK("#'Table 19'!A1", "In general, how much Research &amp; Development would you say each of the following carries out in the UK?: Large businesses in the UK")</f>
        <v>In general, how much Research &amp; Development would you say each of the following carries out in the UK?: Large businesses in the UK</v>
      </c>
      <c r="E27" s="21" t="str">
        <f>HYPERLINK("#'Full Results'!A152", "152")</f>
        <v>152</v>
      </c>
      <c r="F27" t="s">
        <v>536</v>
      </c>
    </row>
    <row r="28" spans="3:6" x14ac:dyDescent="0.25">
      <c r="C28">
        <v>20</v>
      </c>
      <c r="D28" s="8" t="str">
        <f>HYPERLINK("#'Table 20'!A1", "In general, how much Research &amp; Development would you say each of the following carries out in the UK?: Small and medium-sized businesses in the UK")</f>
        <v>In general, how much Research &amp; Development would you say each of the following carries out in the UK?: Small and medium-sized businesses in the UK</v>
      </c>
      <c r="E28" s="21" t="str">
        <f>HYPERLINK("#'Full Results'!A160", "160")</f>
        <v>160</v>
      </c>
      <c r="F28" t="s">
        <v>536</v>
      </c>
    </row>
    <row r="29" spans="3:6" x14ac:dyDescent="0.25">
      <c r="C29">
        <v>21</v>
      </c>
      <c r="D29" s="8" t="str">
        <f>HYPERLINK("#'Table 21'!A1", "In general, how much Research &amp; Development would you say each of the following carries out in the UK?: The UK Government")</f>
        <v>In general, how much Research &amp; Development would you say each of the following carries out in the UK?: The UK Government</v>
      </c>
      <c r="E29" s="21" t="str">
        <f>HYPERLINK("#'Full Results'!A168", "168")</f>
        <v>168</v>
      </c>
      <c r="F29" t="s">
        <v>536</v>
      </c>
    </row>
    <row r="30" spans="3:6" x14ac:dyDescent="0.25">
      <c r="C30">
        <v>22</v>
      </c>
      <c r="D30" s="8" t="str">
        <f>HYPERLINK("#'Table 22'!A1", "In general, how much Research &amp; Development would you say each of the following carries out in the UK?: Local government")</f>
        <v>In general, how much Research &amp; Development would you say each of the following carries out in the UK?: Local government</v>
      </c>
      <c r="E30" s="21" t="str">
        <f>HYPERLINK("#'Full Results'!A176", "176")</f>
        <v>176</v>
      </c>
      <c r="F30" t="s">
        <v>536</v>
      </c>
    </row>
    <row r="31" spans="3:6" x14ac:dyDescent="0.25">
      <c r="C31">
        <v>23</v>
      </c>
      <c r="D31" s="8" t="str">
        <f>HYPERLINK("#'Table 23'!A1", "In general, how much Research &amp; Development would you say each of the following carries out in the UK?: Charities in the UK")</f>
        <v>In general, how much Research &amp; Development would you say each of the following carries out in the UK?: Charities in the UK</v>
      </c>
      <c r="E31" s="21" t="str">
        <f>HYPERLINK("#'Full Results'!A184", "184")</f>
        <v>184</v>
      </c>
      <c r="F31" t="s">
        <v>536</v>
      </c>
    </row>
    <row r="32" spans="3:6" x14ac:dyDescent="0.25">
      <c r="C32">
        <v>24</v>
      </c>
      <c r="D32" s="8" t="str">
        <f>HYPERLINK("#'Table 24'!A1", "In general, how much Research &amp; Development would you say each of the following carries out in the UK?: Public bodies like the NHS")</f>
        <v>In general, how much Research &amp; Development would you say each of the following carries out in the UK?: Public bodies like the NHS</v>
      </c>
      <c r="E32" s="21" t="str">
        <f>HYPERLINK("#'Full Results'!A192", "192")</f>
        <v>192</v>
      </c>
      <c r="F32" t="s">
        <v>536</v>
      </c>
    </row>
    <row r="33" spans="3:6" x14ac:dyDescent="0.25">
      <c r="C33">
        <v>25</v>
      </c>
      <c r="D33" s="8" t="str">
        <f>HYPERLINK("#'Table 25'!A1", "Grid Summary: In general, how much Research &amp; Innovation would you say each of the following carries out in the UK?")</f>
        <v>Grid Summary: In general, how much Research &amp; Innovation would you say each of the following carries out in the UK?</v>
      </c>
      <c r="E33" s="7"/>
      <c r="F33" t="s">
        <v>537</v>
      </c>
    </row>
    <row r="34" spans="3:6" x14ac:dyDescent="0.25">
      <c r="C34">
        <v>26</v>
      </c>
      <c r="D34" s="8" t="str">
        <f>HYPERLINK("#'Table 26'!A1", "In general, how much Research &amp; Innovation would you say each of the following carries out in the UK?: Large businesses in the UK")</f>
        <v>In general, how much Research &amp; Innovation would you say each of the following carries out in the UK?: Large businesses in the UK</v>
      </c>
      <c r="E34" s="21" t="str">
        <f>HYPERLINK("#'Full Results'!A200", "200")</f>
        <v>200</v>
      </c>
      <c r="F34" t="s">
        <v>537</v>
      </c>
    </row>
    <row r="35" spans="3:6" x14ac:dyDescent="0.25">
      <c r="C35">
        <v>27</v>
      </c>
      <c r="D35" s="8" t="str">
        <f>HYPERLINK("#'Table 27'!A1", "In general, how much Research &amp; Innovation would you say each of the following carries out in the UK?: Public bodies like the NHS")</f>
        <v>In general, how much Research &amp; Innovation would you say each of the following carries out in the UK?: Public bodies like the NHS</v>
      </c>
      <c r="E35" s="21" t="str">
        <f>HYPERLINK("#'Full Results'!A208", "208")</f>
        <v>208</v>
      </c>
      <c r="F35" t="s">
        <v>537</v>
      </c>
    </row>
    <row r="36" spans="3:6" x14ac:dyDescent="0.25">
      <c r="C36">
        <v>28</v>
      </c>
      <c r="D36" s="8" t="str">
        <f>HYPERLINK("#'Table 28'!A1", "In general, how much Research &amp; Innovation would you say each of the following carries out in the UK?: Small and medium-sized businesses in the UK")</f>
        <v>In general, how much Research &amp; Innovation would you say each of the following carries out in the UK?: Small and medium-sized businesses in the UK</v>
      </c>
      <c r="E36" s="21" t="str">
        <f>HYPERLINK("#'Full Results'!A216", "216")</f>
        <v>216</v>
      </c>
      <c r="F36" t="s">
        <v>537</v>
      </c>
    </row>
    <row r="37" spans="3:6" x14ac:dyDescent="0.25">
      <c r="C37">
        <v>29</v>
      </c>
      <c r="D37" s="8" t="str">
        <f>HYPERLINK("#'Table 29'!A1", "In general, how much Research &amp; Innovation would you say each of the following carries out in the UK?: Universities in the UK")</f>
        <v>In general, how much Research &amp; Innovation would you say each of the following carries out in the UK?: Universities in the UK</v>
      </c>
      <c r="E37" s="21" t="str">
        <f>HYPERLINK("#'Full Results'!A224", "224")</f>
        <v>224</v>
      </c>
      <c r="F37" t="s">
        <v>537</v>
      </c>
    </row>
    <row r="38" spans="3:6" x14ac:dyDescent="0.25">
      <c r="C38">
        <v>30</v>
      </c>
      <c r="D38" s="8" t="str">
        <f>HYPERLINK("#'Table 30'!A1", "In general, how much Research &amp; Innovation would you say each of the following carries out in the UK?: Charities in the UK")</f>
        <v>In general, how much Research &amp; Innovation would you say each of the following carries out in the UK?: Charities in the UK</v>
      </c>
      <c r="E38" s="21" t="str">
        <f>HYPERLINK("#'Full Results'!A232", "232")</f>
        <v>232</v>
      </c>
      <c r="F38" t="s">
        <v>537</v>
      </c>
    </row>
    <row r="39" spans="3:6" x14ac:dyDescent="0.25">
      <c r="C39">
        <v>31</v>
      </c>
      <c r="D39" s="8" t="str">
        <f>HYPERLINK("#'Table 31'!A1", "In general, how much Research &amp; Innovation would you say each of the following carries out in the UK?: Local government")</f>
        <v>In general, how much Research &amp; Innovation would you say each of the following carries out in the UK?: Local government</v>
      </c>
      <c r="E39" s="21" t="str">
        <f>HYPERLINK("#'Full Results'!A240", "240")</f>
        <v>240</v>
      </c>
      <c r="F39" t="s">
        <v>537</v>
      </c>
    </row>
    <row r="40" spans="3:6" x14ac:dyDescent="0.25">
      <c r="C40">
        <v>32</v>
      </c>
      <c r="D40" s="8" t="str">
        <f>HYPERLINK("#'Table 32'!A1", "In general, how much Research &amp; Innovation would you say each of the following carries out in the UK?: The UK Government")</f>
        <v>In general, how much Research &amp; Innovation would you say each of the following carries out in the UK?: The UK Government</v>
      </c>
      <c r="E40" s="21" t="str">
        <f>HYPERLINK("#'Full Results'!A248", "248")</f>
        <v>248</v>
      </c>
      <c r="F40" t="s">
        <v>537</v>
      </c>
    </row>
    <row r="41" spans="3:6" x14ac:dyDescent="0.25">
      <c r="C41">
        <v>33</v>
      </c>
      <c r="D41" s="8" t="str">
        <f>HYPERLINK("#'Table 33'!A1", "Which of the following groups do you expect to be best able to explain how Research &amp; Development in the UK works?Select up to three of the following")</f>
        <v>Which of the following groups do you expect to be best able to explain how Research &amp; Development in the UK works?Select up to three of the following</v>
      </c>
      <c r="E41" s="21" t="str">
        <f>HYPERLINK("#'Full Results'!A256", "256")</f>
        <v>256</v>
      </c>
      <c r="F41" t="s">
        <v>536</v>
      </c>
    </row>
    <row r="42" spans="3:6" x14ac:dyDescent="0.25">
      <c r="C42">
        <v>34</v>
      </c>
      <c r="D42" s="8" t="str">
        <f>HYPERLINK("#'Table 34'!A1", "Which of the following groups do you expect to be best able to explain how Research &amp; Innovation in the UK works?Select up to three of the following")</f>
        <v>Which of the following groups do you expect to be best able to explain how Research &amp; Innovation in the UK works?Select up to three of the following</v>
      </c>
      <c r="E42" s="21" t="str">
        <f>HYPERLINK("#'Full Results'!A270", "270")</f>
        <v>270</v>
      </c>
      <c r="F42" t="s">
        <v>537</v>
      </c>
    </row>
    <row r="43" spans="3:6" x14ac:dyDescent="0.25">
      <c r="C43">
        <v>35</v>
      </c>
      <c r="D43" s="8" t="str">
        <f>HYPERLINK("#'Table 35'!A1", " How much Research &amp; Development would you say is carried out in your local area?")</f>
        <v xml:space="preserve"> How much Research &amp; Development would you say is carried out in your local area?</v>
      </c>
      <c r="E43" s="21" t="str">
        <f>HYPERLINK("#'Full Results'!A284", "284")</f>
        <v>284</v>
      </c>
      <c r="F43" t="s">
        <v>536</v>
      </c>
    </row>
    <row r="44" spans="3:6" x14ac:dyDescent="0.25">
      <c r="C44">
        <v>36</v>
      </c>
      <c r="D44" s="8" t="str">
        <f>HYPERLINK("#'Table 36'!A1", " How much Research &amp; Innovation would you say is carried out in your local area?")</f>
        <v xml:space="preserve"> How much Research &amp; Innovation would you say is carried out in your local area?</v>
      </c>
      <c r="E44" s="21" t="str">
        <f>HYPERLINK("#'Full Results'!A292", "292")</f>
        <v>292</v>
      </c>
      <c r="F44" t="s">
        <v>537</v>
      </c>
    </row>
    <row r="45" spans="3:6" x14ac:dyDescent="0.25">
      <c r="C45">
        <v>37</v>
      </c>
      <c r="D45" s="8" t="str">
        <f>HYPERLINK("#'Table 37'!A1", " Would you personally like to see more Research &amp; Development carried out in your local area, or not?")</f>
        <v xml:space="preserve"> Would you personally like to see more Research &amp; Development carried out in your local area, or not?</v>
      </c>
      <c r="E45" s="21" t="str">
        <f>HYPERLINK("#'Full Results'!A300", "300")</f>
        <v>300</v>
      </c>
      <c r="F45" t="s">
        <v>536</v>
      </c>
    </row>
    <row r="46" spans="3:6" x14ac:dyDescent="0.25">
      <c r="C46">
        <v>38</v>
      </c>
      <c r="D46" s="8" t="str">
        <f>HYPERLINK("#'Table 38'!A1", " Would you personally like to see more Research &amp; Innovation carried out in your local area, or not?")</f>
        <v xml:space="preserve"> Would you personally like to see more Research &amp; Innovation carried out in your local area, or not?</v>
      </c>
      <c r="E46" s="21" t="str">
        <f>HYPERLINK("#'Full Results'!A309", "309")</f>
        <v>309</v>
      </c>
      <c r="F46" t="s">
        <v>537</v>
      </c>
    </row>
    <row r="47" spans="3:6" x14ac:dyDescent="0.25">
      <c r="C47">
        <v>39</v>
      </c>
      <c r="D47" s="8" t="str">
        <f>HYPERLINK("#'Table 39'!A1", " Which of the following comes closest to your view?")</f>
        <v xml:space="preserve"> Which of the following comes closest to your view?</v>
      </c>
      <c r="E47" s="21" t="str">
        <f>HYPERLINK("#'Full Results'!A318", "318")</f>
        <v>318</v>
      </c>
      <c r="F47" t="s">
        <v>536</v>
      </c>
    </row>
    <row r="48" spans="3:6" x14ac:dyDescent="0.25">
      <c r="C48">
        <v>40</v>
      </c>
      <c r="D48" s="8" t="str">
        <f>HYPERLINK("#'Table 40'!A1", " Which of the following comes closest to your view?")</f>
        <v xml:space="preserve"> Which of the following comes closest to your view?</v>
      </c>
      <c r="E48" s="21" t="str">
        <f>HYPERLINK("#'Full Results'!A325", "325")</f>
        <v>325</v>
      </c>
      <c r="F48" t="s">
        <v>537</v>
      </c>
    </row>
    <row r="49" spans="3:6" x14ac:dyDescent="0.25">
      <c r="C49">
        <v>41</v>
      </c>
      <c r="D49" s="8" t="str">
        <f>HYPERLINK("#'Table 41'!A1", " Which of the following comes closest to your view?")</f>
        <v xml:space="preserve"> Which of the following comes closest to your view?</v>
      </c>
      <c r="E49" s="21" t="str">
        <f>HYPERLINK("#'Full Results'!A332", "332")</f>
        <v>332</v>
      </c>
      <c r="F49" t="s">
        <v>536</v>
      </c>
    </row>
    <row r="50" spans="3:6" x14ac:dyDescent="0.25">
      <c r="C50">
        <v>42</v>
      </c>
      <c r="D50" s="8" t="str">
        <f>HYPERLINK("#'Table 42'!A1", " Which of the following comes closest to your view?")</f>
        <v xml:space="preserve"> Which of the following comes closest to your view?</v>
      </c>
      <c r="E50" s="21" t="str">
        <f>HYPERLINK("#'Full Results'!A339", "339")</f>
        <v>339</v>
      </c>
      <c r="F50" t="s">
        <v>537</v>
      </c>
    </row>
    <row r="51" spans="3:6" x14ac:dyDescent="0.25">
      <c r="C51">
        <v>43</v>
      </c>
      <c r="D51" s="8" t="str">
        <f>HYPERLINK("#'Table 43'!A1", "Which of the following, if any, do you think of advantages to your local area of having more Research &amp; Development carried out in your area?Select any which apply")</f>
        <v>Which of the following, if any, do you think of advantages to your local area of having more Research &amp; Development carried out in your area?Select any which apply</v>
      </c>
      <c r="E51" s="21" t="str">
        <f>HYPERLINK("#'Full Results'!A346", "346")</f>
        <v>346</v>
      </c>
      <c r="F51" t="s">
        <v>536</v>
      </c>
    </row>
    <row r="52" spans="3:6" x14ac:dyDescent="0.25">
      <c r="C52">
        <v>44</v>
      </c>
      <c r="D52" s="8" t="str">
        <f>HYPERLINK("#'Table 44'!A1", "Which of the following, if any, do you think of advantages to your local area of having more Research &amp; Innovation carried out in your area?Select any which apply")</f>
        <v>Which of the following, if any, do you think of advantages to your local area of having more Research &amp; Innovation carried out in your area?Select any which apply</v>
      </c>
      <c r="E52" s="21" t="str">
        <f>HYPERLINK("#'Full Results'!A357", "357")</f>
        <v>357</v>
      </c>
      <c r="F52" t="s">
        <v>537</v>
      </c>
    </row>
    <row r="53" spans="3:6" x14ac:dyDescent="0.25">
      <c r="C53">
        <v>45</v>
      </c>
      <c r="D53" s="8" t="str">
        <f>HYPERLINK("#'Table 45'!A1", " Imagine there was a proposal to build a new laboratory for carrying out Research &amp; Development on your nearest high street. Would you support or oppose this proposal?")</f>
        <v xml:space="preserve"> Imagine there was a proposal to build a new laboratory for carrying out Research &amp; Development on your nearest high street. Would you support or oppose this proposal?</v>
      </c>
      <c r="E53" s="21" t="str">
        <f>HYPERLINK("#'Full Results'!A369", "369")</f>
        <v>369</v>
      </c>
      <c r="F53" t="s">
        <v>536</v>
      </c>
    </row>
    <row r="54" spans="3:6" x14ac:dyDescent="0.25">
      <c r="C54">
        <v>46</v>
      </c>
      <c r="D54" s="8" t="str">
        <f>HYPERLINK("#'Table 46'!A1", " Imagine there was a proposal to build a new laboratory for carrying out Research &amp; Innovation on your nearest high street. Would you support or oppose this proposal?")</f>
        <v xml:space="preserve"> Imagine there was a proposal to build a new laboratory for carrying out Research &amp; Innovation on your nearest high street. Would you support or oppose this proposal?</v>
      </c>
      <c r="E54" s="21" t="str">
        <f>HYPERLINK("#'Full Results'!A381", "381")</f>
        <v>381</v>
      </c>
      <c r="F54" t="s">
        <v>537</v>
      </c>
    </row>
    <row r="55" spans="3:6" x14ac:dyDescent="0.25">
      <c r="C55">
        <v>47</v>
      </c>
      <c r="D55" s="8" t="str">
        <f>HYPERLINK("#'Table 47'!A1", "Thinking about jobs in the Research &amp; Development industry, which of the following words would you use to describe these jobs, if any?Select any which apply")</f>
        <v>Thinking about jobs in the Research &amp; Development industry, which of the following words would you use to describe these jobs, if any?Select any which apply</v>
      </c>
      <c r="E55" s="21" t="str">
        <f>HYPERLINK("#'Full Results'!A393", "393")</f>
        <v>393</v>
      </c>
      <c r="F55" t="s">
        <v>536</v>
      </c>
    </row>
    <row r="56" spans="3:6" x14ac:dyDescent="0.25">
      <c r="C56">
        <v>48</v>
      </c>
      <c r="D56" s="8" t="str">
        <f>HYPERLINK("#'Table 48'!A1", "Thinking about jobs in the Research &amp; Innovation industry, which of the following words would you use to describe these jobs, if any?Select any which apply")</f>
        <v>Thinking about jobs in the Research &amp; Innovation industry, which of the following words would you use to describe these jobs, if any?Select any which apply</v>
      </c>
      <c r="E56" s="21" t="str">
        <f>HYPERLINK("#'Full Results'!A412", "412")</f>
        <v>412</v>
      </c>
      <c r="F56" t="s">
        <v>537</v>
      </c>
    </row>
    <row r="57" spans="3:6" x14ac:dyDescent="0.25">
      <c r="C57">
        <v>49</v>
      </c>
      <c r="D57" s="8" t="str">
        <f>HYPERLINK("#'Table 49'!A1", " How important, if at all, do you think it is for schools to give children the skills they need for jobs in Research &amp; Development?")</f>
        <v xml:space="preserve"> How important, if at all, do you think it is for schools to give children the skills they need for jobs in Research &amp; Development?</v>
      </c>
      <c r="E57" s="21" t="str">
        <f>HYPERLINK("#'Full Results'!A431", "431")</f>
        <v>431</v>
      </c>
      <c r="F57" t="s">
        <v>536</v>
      </c>
    </row>
    <row r="58" spans="3:6" x14ac:dyDescent="0.25">
      <c r="C58">
        <v>50</v>
      </c>
      <c r="D58" s="8" t="str">
        <f>HYPERLINK("#'Table 50'!A1", " How important, if at all, do you think it is for schools to give children the skills they need for jobs in Research &amp; Innovation?")</f>
        <v xml:space="preserve"> How important, if at all, do you think it is for schools to give children the skills they need for jobs in Research &amp; Innovation?</v>
      </c>
      <c r="E58" s="21" t="str">
        <f>HYPERLINK("#'Full Results'!A439", "439")</f>
        <v>439</v>
      </c>
      <c r="F58" t="s">
        <v>537</v>
      </c>
    </row>
    <row r="59" spans="3:6" x14ac:dyDescent="0.25">
      <c r="C59">
        <v>51</v>
      </c>
      <c r="D59" s="8" t="str">
        <f>HYPERLINK("#'Table 51'!A1", " Jobs in Research &amp; Development can include people who carry out research and those who support them, for instance technicians and staff working in admin and finance. Would you personally be interested in a job in the Research &amp; Development indus...")</f>
        <v xml:space="preserve"> Jobs in Research &amp; Development can include people who carry out research and those who support them, for instance technicians and staff working in admin and finance. Would you personally be interested in a job in the Research &amp; Development indus...</v>
      </c>
      <c r="E59" s="21" t="str">
        <f>HYPERLINK("#'Full Results'!A447", "447")</f>
        <v>447</v>
      </c>
      <c r="F59" t="s">
        <v>536</v>
      </c>
    </row>
    <row r="60" spans="3:6" x14ac:dyDescent="0.25">
      <c r="C60">
        <v>52</v>
      </c>
      <c r="D60" s="8" t="str">
        <f>HYPERLINK("#'Table 52'!A1", " Jobs in Research &amp; Innovation can include people who carry out research and those who support them, for instance technicians and staff working in admin and finance. Would you personally be interested in a job in the Research &amp; Innovation industr...")</f>
        <v xml:space="preserve"> Jobs in Research &amp; Innovation can include people who carry out research and those who support them, for instance technicians and staff working in admin and finance. Would you personally be interested in a job in the Research &amp; Innovation industr...</v>
      </c>
      <c r="E60" s="21" t="str">
        <f>HYPERLINK("#'Full Results'!A456", "456")</f>
        <v>456</v>
      </c>
      <c r="F60" t="s">
        <v>537</v>
      </c>
    </row>
    <row r="61" spans="3:6" x14ac:dyDescent="0.25">
      <c r="C61">
        <v>53</v>
      </c>
      <c r="D61" s="8" t="str">
        <f>HYPERLINK("#'Table 53'!A1", " Which of the following comes closest to your view?")</f>
        <v xml:space="preserve"> Which of the following comes closest to your view?</v>
      </c>
      <c r="E61" s="21" t="str">
        <f>HYPERLINK("#'Full Results'!A465", "465")</f>
        <v>465</v>
      </c>
      <c r="F61" t="s">
        <v>536</v>
      </c>
    </row>
    <row r="62" spans="3:6" x14ac:dyDescent="0.25">
      <c r="C62">
        <v>54</v>
      </c>
      <c r="D62" s="8" t="str">
        <f>HYPERLINK("#'Table 54'!A1", " Which of the following comes closest to your view?")</f>
        <v xml:space="preserve"> Which of the following comes closest to your view?</v>
      </c>
      <c r="E62" s="21" t="str">
        <f>HYPERLINK("#'Full Results'!A471", "471")</f>
        <v>471</v>
      </c>
      <c r="F62" t="s">
        <v>537</v>
      </c>
    </row>
    <row r="63" spans="3:6" x14ac:dyDescent="0.25">
      <c r="C63">
        <v>55</v>
      </c>
      <c r="D63" s="8" t="str">
        <f>HYPERLINK("#'Table 55'!A1", " Imagine the Government announced that the UK would renew its focus on Research &amp; Development by doubling the amount invested. Would you support or oppose this announcement?")</f>
        <v xml:space="preserve"> Imagine the Government announced that the UK would renew its focus on Research &amp; Development by doubling the amount invested. Would you support or oppose this announcement?</v>
      </c>
      <c r="E63" s="21" t="str">
        <f>HYPERLINK("#'Full Results'!A477", "477")</f>
        <v>477</v>
      </c>
      <c r="F63" t="s">
        <v>536</v>
      </c>
    </row>
    <row r="64" spans="3:6" x14ac:dyDescent="0.25">
      <c r="C64">
        <v>56</v>
      </c>
      <c r="D64" s="8" t="str">
        <f>HYPERLINK("#'Table 56'!A1", " Imagine the Government announced that the UK would renew its focus on Research &amp; Innovation by doubling the amount invested. Would you support or oppose this announcement?")</f>
        <v xml:space="preserve"> Imagine the Government announced that the UK would renew its focus on Research &amp; Innovation by doubling the amount invested. Would you support or oppose this announcement?</v>
      </c>
      <c r="E64" s="21" t="str">
        <f>HYPERLINK("#'Full Results'!A489", "489")</f>
        <v>489</v>
      </c>
      <c r="F64" t="s">
        <v>537</v>
      </c>
    </row>
    <row r="65" spans="3:6" x14ac:dyDescent="0.25">
      <c r="C65">
        <v>57</v>
      </c>
      <c r="D65" s="8" t="str">
        <f>HYPERLINK("#'Table 57'!A1", "If there was a Government proposal to renew focus on Research &amp; Development in the UK by doubling investment, which of the following words would you use to describe this?Select any which apply  ")</f>
        <v>If there was a Government proposal to renew focus on Research &amp; Development in the UK by doubling investment, which of the following words would you use to describe this?Select any which apply  </v>
      </c>
      <c r="E65" s="21" t="str">
        <f>HYPERLINK("#'Full Results'!A501", "501")</f>
        <v>501</v>
      </c>
      <c r="F65" t="s">
        <v>536</v>
      </c>
    </row>
    <row r="66" spans="3:6" x14ac:dyDescent="0.25">
      <c r="C66">
        <v>58</v>
      </c>
      <c r="D66" s="8" t="str">
        <f>HYPERLINK("#'Table 58'!A1", "If there was a Government proposal to renew focus on Research &amp; Innovation in the UK by doubling investment, which of the following words would you use to describe this?Select any which apply  ")</f>
        <v>If there was a Government proposal to renew focus on Research &amp; Innovation in the UK by doubling investment, which of the following words would you use to describe this?Select any which apply  </v>
      </c>
      <c r="E66" s="21" t="str">
        <f>HYPERLINK("#'Full Results'!A519", "519")</f>
        <v>519</v>
      </c>
      <c r="F66" t="s">
        <v>537</v>
      </c>
    </row>
    <row r="67" spans="3:6" x14ac:dyDescent="0.25">
      <c r="C67">
        <v>59</v>
      </c>
      <c r="D67" s="8" t="str">
        <f>HYPERLINK("#'Table 59'!A1", " In general, do you think Research &amp; Development is a greater priority for the Conservative party or Labour party?")</f>
        <v xml:space="preserve"> In general, do you think Research &amp; Development is a greater priority for the Conservative party or Labour party?</v>
      </c>
      <c r="E67" s="21" t="str">
        <f>HYPERLINK("#'Full Results'!A537", "537")</f>
        <v>537</v>
      </c>
      <c r="F67" t="s">
        <v>536</v>
      </c>
    </row>
    <row r="68" spans="3:6" x14ac:dyDescent="0.25">
      <c r="C68">
        <v>60</v>
      </c>
      <c r="D68" s="8" t="str">
        <f>HYPERLINK("#'Table 60'!A1", " In general, do you think Research &amp; Innovation is a greater priority for the Conservative party or Labour party?")</f>
        <v xml:space="preserve"> In general, do you think Research &amp; Innovation is a greater priority for the Conservative party or Labour party?</v>
      </c>
      <c r="E68" s="21" t="str">
        <f>HYPERLINK("#'Full Results'!A545", "545")</f>
        <v>545</v>
      </c>
      <c r="F68" t="s">
        <v>537</v>
      </c>
    </row>
    <row r="69" spans="3:6" x14ac:dyDescent="0.25">
      <c r="C69">
        <v>61</v>
      </c>
      <c r="D69" s="8" t="str">
        <f>HYPERLINK("#'Table 61'!A1", " Which of the following comes closest to your view?")</f>
        <v xml:space="preserve"> Which of the following comes closest to your view?</v>
      </c>
      <c r="E69" s="21" t="str">
        <f>HYPERLINK("#'Full Results'!A553", "553")</f>
        <v>553</v>
      </c>
      <c r="F69" t="s">
        <v>536</v>
      </c>
    </row>
    <row r="70" spans="3:6" x14ac:dyDescent="0.25">
      <c r="C70">
        <v>62</v>
      </c>
      <c r="D70" s="8" t="str">
        <f>HYPERLINK("#'Table 62'!A1", " Which of the following comes closest to your view?")</f>
        <v xml:space="preserve"> Which of the following comes closest to your view?</v>
      </c>
      <c r="E70" s="21" t="str">
        <f>HYPERLINK("#'Full Results'!A560", "560")</f>
        <v>560</v>
      </c>
      <c r="F70" t="s">
        <v>537</v>
      </c>
    </row>
    <row r="71" spans="3:6" x14ac:dyDescent="0.25">
      <c r="C71">
        <v>63</v>
      </c>
      <c r="D71" s="8" t="str">
        <f>HYPERLINK("#'Table 63'!A1", "Grid Summary: Do you agree or disagree with the following?")</f>
        <v>Grid Summary: Do you agree or disagree with the following?</v>
      </c>
      <c r="E71" s="7"/>
      <c r="F71" t="s">
        <v>536</v>
      </c>
    </row>
    <row r="72" spans="3:6" x14ac:dyDescent="0.25">
      <c r="C72">
        <v>64</v>
      </c>
      <c r="D72" s="8" t="str">
        <f>HYPERLINK("#'Table 64'!A1", "Do you agree or disagree with the following?: The Government should be investing more in Research &amp; Development")</f>
        <v>Do you agree or disagree with the following?: The Government should be investing more in Research &amp; Development</v>
      </c>
      <c r="E72" s="21" t="str">
        <f>HYPERLINK("#'Full Results'!A567", "567")</f>
        <v>567</v>
      </c>
      <c r="F72" t="s">
        <v>536</v>
      </c>
    </row>
    <row r="73" spans="3:6" x14ac:dyDescent="0.25">
      <c r="C73">
        <v>65</v>
      </c>
      <c r="D73" s="8" t="str">
        <f>HYPERLINK("#'Table 65'!A1", "Do you agree or disagree with the following?: The UK should lead the world in Research &amp; Development")</f>
        <v>Do you agree or disagree with the following?: The UK should lead the world in Research &amp; Development</v>
      </c>
      <c r="E73" s="21" t="str">
        <f>HYPERLINK("#'Full Results'!A579", "579")</f>
        <v>579</v>
      </c>
      <c r="F73" t="s">
        <v>536</v>
      </c>
    </row>
    <row r="74" spans="3:6" x14ac:dyDescent="0.25">
      <c r="C74">
        <v>66</v>
      </c>
      <c r="D74" s="8" t="str">
        <f>HYPERLINK("#'Table 66'!A1", "Do you agree or disagree with the following?: Research &amp; Development has a positive impact on my life")</f>
        <v>Do you agree or disagree with the following?: Research &amp; Development has a positive impact on my life</v>
      </c>
      <c r="E74" s="21" t="str">
        <f>HYPERLINK("#'Full Results'!A591", "591")</f>
        <v>591</v>
      </c>
      <c r="F74" t="s">
        <v>536</v>
      </c>
    </row>
    <row r="75" spans="3:6" x14ac:dyDescent="0.25">
      <c r="C75">
        <v>67</v>
      </c>
      <c r="D75" s="8" t="str">
        <f>HYPERLINK("#'Table 67'!A1", "Do you agree or disagree with the following?: UK business should invest more in Research &amp; Development")</f>
        <v>Do you agree or disagree with the following?: UK business should invest more in Research &amp; Development</v>
      </c>
      <c r="E75" s="21" t="str">
        <f>HYPERLINK("#'Full Results'!A603", "603")</f>
        <v>603</v>
      </c>
      <c r="F75" t="s">
        <v>536</v>
      </c>
    </row>
    <row r="76" spans="3:6" x14ac:dyDescent="0.25">
      <c r="C76">
        <v>68</v>
      </c>
      <c r="D76" s="8" t="str">
        <f>HYPERLINK("#'Table 68'!A1", "Grid Summary: Do you agree or disagree with the following?")</f>
        <v>Grid Summary: Do you agree or disagree with the following?</v>
      </c>
      <c r="E76" s="7"/>
      <c r="F76" t="s">
        <v>537</v>
      </c>
    </row>
    <row r="77" spans="3:6" x14ac:dyDescent="0.25">
      <c r="C77">
        <v>69</v>
      </c>
      <c r="D77" s="8" t="str">
        <f>HYPERLINK("#'Table 69'!A1", "Do you agree or disagree with the following?: Research &amp; Innovation has a positive impact on my life")</f>
        <v>Do you agree or disagree with the following?: Research &amp; Innovation has a positive impact on my life</v>
      </c>
      <c r="E77" s="21" t="str">
        <f>HYPERLINK("#'Full Results'!A615", "615")</f>
        <v>615</v>
      </c>
      <c r="F77" t="s">
        <v>537</v>
      </c>
    </row>
    <row r="78" spans="3:6" x14ac:dyDescent="0.25">
      <c r="C78">
        <v>70</v>
      </c>
      <c r="D78" s="8" t="str">
        <f>HYPERLINK("#'Table 70'!A1", "Do you agree or disagree with the following?: The Government should be investing more in Research &amp; Innovation")</f>
        <v>Do you agree or disagree with the following?: The Government should be investing more in Research &amp; Innovation</v>
      </c>
      <c r="E78" s="21" t="str">
        <f>HYPERLINK("#'Full Results'!A627", "627")</f>
        <v>627</v>
      </c>
      <c r="F78" t="s">
        <v>537</v>
      </c>
    </row>
    <row r="79" spans="3:6" x14ac:dyDescent="0.25">
      <c r="C79">
        <v>71</v>
      </c>
      <c r="D79" s="8" t="str">
        <f>HYPERLINK("#'Table 71'!A1", "Do you agree or disagree with the following?: UK business should invest more in Research &amp; Innovation")</f>
        <v>Do you agree or disagree with the following?: UK business should invest more in Research &amp; Innovation</v>
      </c>
      <c r="E79" s="21" t="str">
        <f>HYPERLINK("#'Full Results'!A639", "639")</f>
        <v>639</v>
      </c>
      <c r="F79" t="s">
        <v>537</v>
      </c>
    </row>
    <row r="80" spans="3:6" x14ac:dyDescent="0.25">
      <c r="C80">
        <v>72</v>
      </c>
      <c r="D80" s="8" t="str">
        <f>HYPERLINK("#'Table 72'!A1", "Do you agree or disagree with the following?: The UK should lead the world in Research &amp; Innovation")</f>
        <v>Do you agree or disagree with the following?: The UK should lead the world in Research &amp; Innovation</v>
      </c>
      <c r="E80" s="21" t="str">
        <f>HYPERLINK("#'Full Results'!A651", "651")</f>
        <v>651</v>
      </c>
      <c r="F80" t="s">
        <v>537</v>
      </c>
    </row>
    <row r="81" spans="3:6" x14ac:dyDescent="0.25">
      <c r="C81">
        <v>73</v>
      </c>
      <c r="D81" s="8" t="str">
        <f>HYPERLINK("#'Table 73'!A1", " How familiar, if at all, are you with the term “R&amp;D”?")</f>
        <v xml:space="preserve"> How familiar, if at all, are you with the term “R&amp;D”?</v>
      </c>
      <c r="E81" s="21" t="str">
        <f>HYPERLINK("#'Full Results'!A663", "663")</f>
        <v>663</v>
      </c>
      <c r="F81" t="s">
        <v>537</v>
      </c>
    </row>
    <row r="82" spans="3:6" x14ac:dyDescent="0.25">
      <c r="C82">
        <v>74</v>
      </c>
      <c r="D82" s="8" t="str">
        <f>HYPERLINK("#'Table 74'!A1", " “R&amp;D” stands for Research &amp; Development. Prior to taking this survey, have you heard of this phrase before?")</f>
        <v xml:space="preserve"> “R&amp;D” stands for Research &amp; Development. Prior to taking this survey, have you heard of this phrase before?</v>
      </c>
      <c r="E82" s="21" t="str">
        <f>HYPERLINK("#'Full Results'!A670", "670")</f>
        <v>670</v>
      </c>
      <c r="F82" t="s">
        <v>537</v>
      </c>
    </row>
    <row r="83" spans="3:6" x14ac:dyDescent="0.25">
      <c r="C83">
        <v>75</v>
      </c>
      <c r="D83" s="8" t="str">
        <f>HYPERLINK("#'Table 75'!A1", " How much would you say that you know about Research &amp; Development?")</f>
        <v xml:space="preserve"> How much would you say that you know about Research &amp; Development?</v>
      </c>
      <c r="E83" s="21" t="str">
        <f>HYPERLINK("#'Full Results'!A676", "676")</f>
        <v>676</v>
      </c>
      <c r="F83" t="s">
        <v>537</v>
      </c>
    </row>
    <row r="84" spans="3:6" x14ac:dyDescent="0.25">
      <c r="C84">
        <v>76</v>
      </c>
      <c r="D84" s="8" t="str">
        <f>HYPERLINK("#'Table 76'!A1", "Grid Summary: Do you agree or disagree with the following?")</f>
        <v>Grid Summary: Do you agree or disagree with the following?</v>
      </c>
      <c r="E84" s="7"/>
      <c r="F84" t="s">
        <v>77</v>
      </c>
    </row>
    <row r="85" spans="3:6" x14ac:dyDescent="0.25">
      <c r="C85">
        <v>77</v>
      </c>
      <c r="D85" s="8" t="str">
        <f>HYPERLINK("#'Table 77'!A1", "Do you agree or disagree with the following?: Research and development has improved my life")</f>
        <v>Do you agree or disagree with the following?: Research and development has improved my life</v>
      </c>
      <c r="E85" s="21" t="str">
        <f>HYPERLINK("#'Full Results'!A683", "683")</f>
        <v>683</v>
      </c>
      <c r="F85" t="s">
        <v>77</v>
      </c>
    </row>
    <row r="86" spans="3:6" x14ac:dyDescent="0.25">
      <c r="C86">
        <v>78</v>
      </c>
      <c r="D86" s="8" t="str">
        <f>HYPERLINK("#'Table 78'!A1", "Do you agree or disagree with the following?: I am interested in hearing about the results of new research")</f>
        <v>Do you agree or disagree with the following?: I am interested in hearing about the results of new research</v>
      </c>
      <c r="E86" s="21" t="str">
        <f>HYPERLINK("#'Full Results'!A695", "695")</f>
        <v>695</v>
      </c>
      <c r="F86" t="s">
        <v>77</v>
      </c>
    </row>
    <row r="87" spans="3:6" x14ac:dyDescent="0.25">
      <c r="C87">
        <v>79</v>
      </c>
      <c r="D87" s="8" t="str">
        <f>HYPERLINK("#'Table 79'!A1", "Do you agree or disagree with the following?: I am excited by new products and technologies")</f>
        <v>Do you agree or disagree with the following?: I am excited by new products and technologies</v>
      </c>
      <c r="E87" s="21" t="str">
        <f>HYPERLINK("#'Full Results'!A707", "707")</f>
        <v>707</v>
      </c>
      <c r="F87" t="s">
        <v>77</v>
      </c>
    </row>
    <row r="88" spans="3:6" x14ac:dyDescent="0.25">
      <c r="C88">
        <v>80</v>
      </c>
      <c r="D88" s="8" t="str">
        <f>HYPERLINK("#'Table 80'!A1", "Do you agree or disagree with the following?: I don’t really know what a researcher does")</f>
        <v>Do you agree or disagree with the following?: I don’t really know what a researcher does</v>
      </c>
      <c r="E88" s="21" t="str">
        <f>HYPERLINK("#'Full Results'!A719", "719")</f>
        <v>719</v>
      </c>
      <c r="F88" t="s">
        <v>77</v>
      </c>
    </row>
    <row r="89" spans="3:6" x14ac:dyDescent="0.25">
      <c r="C89">
        <v>81</v>
      </c>
      <c r="D89" s="8" t="str">
        <f>HYPERLINK("#'Table 81'!A1", "Do you agree or disagree with the following?: I don’t really know what a scientist does")</f>
        <v>Do you agree or disagree with the following?: I don’t really know what a scientist does</v>
      </c>
      <c r="E89" s="21" t="str">
        <f>HYPERLINK("#'Full Results'!A731", "731")</f>
        <v>731</v>
      </c>
      <c r="F89" t="s">
        <v>77</v>
      </c>
    </row>
    <row r="90" spans="3:6" x14ac:dyDescent="0.25">
      <c r="C90">
        <v>82</v>
      </c>
      <c r="D90" s="8" t="str">
        <f>HYPERLINK("#'Table 82'!A1", "Do you agree or disagree with the following?: Research and development should NOT be funded by taxpayers")</f>
        <v>Do you agree or disagree with the following?: Research and development should NOT be funded by taxpayers</v>
      </c>
      <c r="E90" s="21" t="str">
        <f>HYPERLINK("#'Full Results'!A743", "743")</f>
        <v>743</v>
      </c>
      <c r="F90" t="s">
        <v>77</v>
      </c>
    </row>
    <row r="91" spans="3:6" x14ac:dyDescent="0.25">
      <c r="C91">
        <v>83</v>
      </c>
      <c r="D91" s="8" t="str">
        <f>HYPERLINK("#'Table 83'!A1", "Do you agree or disagree with the following?: I go out of my way to find out about new discoveries and inventions")</f>
        <v>Do you agree or disagree with the following?: I go out of my way to find out about new discoveries and inventions</v>
      </c>
      <c r="E91" s="21" t="str">
        <f>HYPERLINK("#'Full Results'!A755", "755")</f>
        <v>755</v>
      </c>
      <c r="F91" t="s">
        <v>77</v>
      </c>
    </row>
    <row r="92" spans="3:6" x14ac:dyDescent="0.25">
      <c r="C92">
        <v>84</v>
      </c>
      <c r="D92" s="8" t="str">
        <f>HYPERLINK("#'Table 84'!A1", " Which of the following comes closest to your view?")</f>
        <v xml:space="preserve"> Which of the following comes closest to your view?</v>
      </c>
      <c r="E92" s="21" t="str">
        <f>HYPERLINK("#'Full Results'!A767", "767")</f>
        <v>767</v>
      </c>
      <c r="F92" t="s">
        <v>77</v>
      </c>
    </row>
    <row r="93" spans="3:6" x14ac:dyDescent="0.25">
      <c r="C93">
        <v>85</v>
      </c>
      <c r="D93" s="8" t="str">
        <f>HYPERLINK("#'Table 85'!A1", " Some people refer to the practice of creating new ideas, products or inventions as Research &amp; Development, while others refer to it as Research &amp; Innovation. Comparing these terms, which of the following comes closest to your view?")</f>
        <v xml:space="preserve"> Some people refer to the practice of creating new ideas, products or inventions as Research &amp; Development, while others refer to it as Research &amp; Innovation. Comparing these terms, which of the following comes closest to your view?</v>
      </c>
      <c r="E93" s="21" t="str">
        <f>HYPERLINK("#'Full Results'!A774", "774")</f>
        <v>774</v>
      </c>
      <c r="F93" t="s">
        <v>77</v>
      </c>
    </row>
    <row r="94" spans="3:6" x14ac:dyDescent="0.25">
      <c r="C94">
        <v>86</v>
      </c>
      <c r="D94" s="8" t="str">
        <f>HYPERLINK("#'Table 86'!A1", "Grid Summary: Looking at the following groups of people, do you think it makes more sense for them to talk about “Research &amp; Development” or “Research &amp; Innovation”, or is there not much difference?")</f>
        <v>Grid Summary: Looking at the following groups of people, do you think it makes more sense for them to talk about “Research &amp; Development” or “Research &amp; Innovation”, or is there not much difference?</v>
      </c>
      <c r="E94" s="7"/>
      <c r="F94" t="s">
        <v>77</v>
      </c>
    </row>
    <row r="95" spans="3:6" x14ac:dyDescent="0.25">
      <c r="C95">
        <v>87</v>
      </c>
      <c r="D95" s="8" t="str">
        <f>HYPERLINK("#'Table 87'!A1", "Looking at the following groups of people, do you think it makes more sense for them to talk about “Research &amp; Development” or “Research &amp; Innovation”, or is there not much difference?: Researchers at a university ")</f>
        <v xml:space="preserve">Looking at the following groups of people, do you think it makes more sense for them to talk about “Research &amp; Development” or “Research &amp; Innovation”, or is there not much difference?: Researchers at a university </v>
      </c>
      <c r="E95" s="21" t="str">
        <f>HYPERLINK("#'Full Results'!A781", "781")</f>
        <v>781</v>
      </c>
      <c r="F95" t="s">
        <v>77</v>
      </c>
    </row>
    <row r="96" spans="3:6" x14ac:dyDescent="0.25">
      <c r="C96">
        <v>88</v>
      </c>
      <c r="D96" s="8" t="str">
        <f>HYPERLINK("#'Table 88'!A1", "Looking at the following groups of people, do you think it makes more sense for them to talk about “Research &amp; Development” or “Research &amp; Innovation”, or is there not much difference?: Researchers at a companies developing new medicines")</f>
        <v>Looking at the following groups of people, do you think it makes more sense for them to talk about “Research &amp; Development” or “Research &amp; Innovation”, or is there not much difference?: Researchers at a companies developing new medicines</v>
      </c>
      <c r="E96" s="21" t="str">
        <f>HYPERLINK("#'Full Results'!A788", "788")</f>
        <v>788</v>
      </c>
      <c r="F96" t="s">
        <v>77</v>
      </c>
    </row>
    <row r="97" spans="3:6" x14ac:dyDescent="0.25">
      <c r="C97">
        <v>89</v>
      </c>
      <c r="D97" s="8" t="str">
        <f>HYPERLINK("#'Table 89'!A1", "Looking at the following groups of people, do you think it makes more sense for them to talk about “Research &amp; Development” or “Research &amp; Innovation”, or is there not much difference?: Researchers at manufacturing companies, like car manufacturers")</f>
        <v>Looking at the following groups of people, do you think it makes more sense for them to talk about “Research &amp; Development” or “Research &amp; Innovation”, or is there not much difference?: Researchers at manufacturing companies, like car manufacturers</v>
      </c>
      <c r="E97" s="21" t="str">
        <f>HYPERLINK("#'Full Results'!A795", "795")</f>
        <v>795</v>
      </c>
      <c r="F97" t="s">
        <v>77</v>
      </c>
    </row>
    <row r="98" spans="3:6" x14ac:dyDescent="0.25">
      <c r="C98">
        <v>90</v>
      </c>
      <c r="D98" s="8" t="str">
        <f>HYPERLINK("#'Table 90'!A1", "Looking at the following groups of people, do you think it makes more sense for them to talk about “Research &amp; Development” or “Research &amp; Innovation”, or is there not much difference?: Researchers at technology companies, like companies that mak...")</f>
        <v>Looking at the following groups of people, do you think it makes more sense for them to talk about “Research &amp; Development” or “Research &amp; Innovation”, or is there not much difference?: Researchers at technology companies, like companies that mak...</v>
      </c>
      <c r="E98" s="21" t="str">
        <f>HYPERLINK("#'Full Results'!A802", "802")</f>
        <v>802</v>
      </c>
      <c r="F98" t="s">
        <v>77</v>
      </c>
    </row>
    <row r="99" spans="3:6" x14ac:dyDescent="0.25">
      <c r="C99">
        <v>91</v>
      </c>
      <c r="D99" s="8" t="str">
        <f>HYPERLINK("#'Table 91'!A1", "Looking at the following groups of people, do you think it makes more sense for them to talk about “Research &amp; Development” or “Research &amp; Innovation”, or is there not much difference?: Researchers funded by a medical research charity, like Cance...")</f>
        <v>Looking at the following groups of people, do you think it makes more sense for them to talk about “Research &amp; Development” or “Research &amp; Innovation”, or is there not much difference?: Researchers funded by a medical research charity, like Cance...</v>
      </c>
      <c r="E99" s="21" t="str">
        <f>HYPERLINK("#'Full Results'!A809", "809")</f>
        <v>809</v>
      </c>
      <c r="F99" t="s">
        <v>77</v>
      </c>
    </row>
    <row r="100" spans="3:6" x14ac:dyDescent="0.25">
      <c r="C100">
        <v>92</v>
      </c>
      <c r="D100" s="8" t="str">
        <f>HYPERLINK("#'Table 92'!A1", "Looking at the following groups of people, do you think it makes more sense for them to talk about “Research &amp; Development” or “Research &amp; Innovation”, or is there not much difference?: Researchers trying to understand and tackle the cost of livi...")</f>
        <v>Looking at the following groups of people, do you think it makes more sense for them to talk about “Research &amp; Development” or “Research &amp; Innovation”, or is there not much difference?: Researchers trying to understand and tackle the cost of livi...</v>
      </c>
      <c r="E100" s="21" t="str">
        <f>HYPERLINK("#'Full Results'!A816", "816")</f>
        <v>816</v>
      </c>
      <c r="F100" t="s">
        <v>77</v>
      </c>
    </row>
    <row r="101" spans="3:6" x14ac:dyDescent="0.25">
      <c r="C101">
        <v>93</v>
      </c>
      <c r="D101" s="8" t="str">
        <f>HYPERLINK("#'Table 93'!A1", "Looking at the following groups of people, do you think it makes more sense for them to talk about “Research &amp; Development” or “Research &amp; Innovation”, or is there not much difference?: Researchers trying to understand and tackle climate change")</f>
        <v>Looking at the following groups of people, do you think it makes more sense for them to talk about “Research &amp; Development” or “Research &amp; Innovation”, or is there not much difference?: Researchers trying to understand and tackle climate change</v>
      </c>
      <c r="E101" s="21" t="str">
        <f>HYPERLINK("#'Full Results'!A823", "823")</f>
        <v>823</v>
      </c>
      <c r="F101" t="s">
        <v>77</v>
      </c>
    </row>
    <row r="102" spans="3:6" x14ac:dyDescent="0.25">
      <c r="C102">
        <v>94</v>
      </c>
      <c r="D102" s="8" t="str">
        <f>HYPERLINK("#'Table 94'!A1", "Looking at the following groups of people, do you think it makes more sense for them to talk about “Research &amp; Development” or “Research &amp; Innovation”, or is there not much difference?: Researchers trying to understand and improve the quality of ...")</f>
        <v>Looking at the following groups of people, do you think it makes more sense for them to talk about “Research &amp; Development” or “Research &amp; Innovation”, or is there not much difference?: Researchers trying to understand and improve the quality of ...</v>
      </c>
      <c r="E102" s="21" t="str">
        <f>HYPERLINK("#'Full Results'!A830", "830")</f>
        <v>830</v>
      </c>
      <c r="F102" t="s">
        <v>77</v>
      </c>
    </row>
    <row r="103" spans="3:6" x14ac:dyDescent="0.25">
      <c r="C103">
        <v>95</v>
      </c>
      <c r="D103" s="8" t="str">
        <f>HYPERLINK("#'Table 95'!A1", "Looking at the following groups of people, do you think it makes more sense for them to talk about “Research &amp; Development” or “Research &amp; Innovation”, or is there not much difference?: Researchers trying to understand and improve the UK’s economy")</f>
        <v>Looking at the following groups of people, do you think it makes more sense for them to talk about “Research &amp; Development” or “Research &amp; Innovation”, or is there not much difference?: Researchers trying to understand and improve the UK’s economy</v>
      </c>
      <c r="E103" s="21" t="str">
        <f>HYPERLINK("#'Full Results'!A837", "837")</f>
        <v>837</v>
      </c>
      <c r="F103" t="s">
        <v>77</v>
      </c>
    </row>
    <row r="104" spans="3:6" x14ac:dyDescent="0.25">
      <c r="C104">
        <v>96</v>
      </c>
      <c r="D104" s="8" t="str">
        <f>HYPERLINK("#'Table 96'!A1", "Looking at the following groups of people, do you think it makes more sense for them to talk about “Research &amp; Development” or “Research &amp; Innovation”, or is there not much difference?: Researchers working in the humanities in topics like histori...")</f>
        <v>Looking at the following groups of people, do you think it makes more sense for them to talk about “Research &amp; Development” or “Research &amp; Innovation”, or is there not much difference?: Researchers working in the humanities in topics like histori...</v>
      </c>
      <c r="E104" s="21" t="str">
        <f>HYPERLINK("#'Full Results'!A844", "844")</f>
        <v>844</v>
      </c>
      <c r="F104" t="s">
        <v>77</v>
      </c>
    </row>
    <row r="105" spans="3:6" x14ac:dyDescent="0.25">
      <c r="C105">
        <v>97</v>
      </c>
      <c r="D105" s="8" t="str">
        <f>HYPERLINK("#'Table 97'!A1", "Looking at the following groups of people, do you think it makes more sense for them to talk about “Research &amp; Development” or “Research &amp; Innovation”, or is there not much difference?: Researchers working on Artificial Intelligence (AI)")</f>
        <v>Looking at the following groups of people, do you think it makes more sense for them to talk about “Research &amp; Development” or “Research &amp; Innovation”, or is there not much difference?: Researchers working on Artificial Intelligence (AI)</v>
      </c>
      <c r="E105" s="21" t="str">
        <f>HYPERLINK("#'Full Results'!A851", "851")</f>
        <v>851</v>
      </c>
      <c r="F105" t="s">
        <v>77</v>
      </c>
    </row>
    <row r="106" spans="3:6" x14ac:dyDescent="0.25">
      <c r="C106">
        <v>98</v>
      </c>
      <c r="D106" s="8" t="str">
        <f>HYPERLINK("#'Table 98'!A1", " In general, if you had to choose, which of the two phrases - “Research &amp; Development” and “Research &amp; Innovation” - do you prefer?")</f>
        <v xml:space="preserve"> In general, if you had to choose, which of the two phrases - “Research &amp; Development” and “Research &amp; Innovation” - do you prefer?</v>
      </c>
      <c r="E106" s="21" t="str">
        <f>HYPERLINK("#'Full Results'!A858", "858")</f>
        <v>858</v>
      </c>
      <c r="F106" t="s">
        <v>77</v>
      </c>
    </row>
    <row r="107" spans="3:6" x14ac:dyDescent="0.25">
      <c r="C107">
        <v>99</v>
      </c>
      <c r="D107" s="8" t="str">
        <f>HYPERLINK("#'Table 99'!A1", "Grid Summary: Look at the following image Which of the following could you imagine using this logo?")</f>
        <v>Grid Summary: Look at the following image Which of the following could you imagine using this logo?</v>
      </c>
      <c r="E107" s="7"/>
      <c r="F107" t="s">
        <v>77</v>
      </c>
    </row>
    <row r="108" spans="3:6" x14ac:dyDescent="0.25">
      <c r="C108">
        <v>100</v>
      </c>
      <c r="D108" s="8" t="str">
        <f>HYPERLINK("#'Table 100'!A1", "Look at the following image Which of the following could you imagine using this logo?: Universities in the UK")</f>
        <v>Look at the following image Which of the following could you imagine using this logo?: Universities in the UK</v>
      </c>
      <c r="E108" s="21" t="str">
        <f>HYPERLINK("#'Full Results'!A863", "863")</f>
        <v>863</v>
      </c>
      <c r="F108" t="s">
        <v>77</v>
      </c>
    </row>
    <row r="109" spans="3:6" x14ac:dyDescent="0.25">
      <c r="C109">
        <v>101</v>
      </c>
      <c r="D109" s="8" t="str">
        <f>HYPERLINK("#'Table 101'!A1", "Look at the following image Which of the following could you imagine using this logo?: The UK Government")</f>
        <v>Look at the following image Which of the following could you imagine using this logo?: The UK Government</v>
      </c>
      <c r="E109" s="21" t="str">
        <f>HYPERLINK("#'Full Results'!A869", "869")</f>
        <v>869</v>
      </c>
      <c r="F109" t="s">
        <v>77</v>
      </c>
    </row>
    <row r="110" spans="3:6" x14ac:dyDescent="0.25">
      <c r="C110">
        <v>102</v>
      </c>
      <c r="D110" s="8" t="str">
        <f>HYPERLINK("#'Table 102'!A1", "Look at the following image Which of the following could you imagine using this logo?: Charities with a focus on research")</f>
        <v>Look at the following image Which of the following could you imagine using this logo?: Charities with a focus on research</v>
      </c>
      <c r="E110" s="21" t="str">
        <f>HYPERLINK("#'Full Results'!A875", "875")</f>
        <v>875</v>
      </c>
      <c r="F110" t="s">
        <v>77</v>
      </c>
    </row>
    <row r="111" spans="3:6" x14ac:dyDescent="0.25">
      <c r="C111">
        <v>103</v>
      </c>
      <c r="D111" s="8" t="str">
        <f>HYPERLINK("#'Table 103'!A1", "Look at the following image Which of the following could you imagine using this logo?: Businesses in the UK")</f>
        <v>Look at the following image Which of the following could you imagine using this logo?: Businesses in the UK</v>
      </c>
      <c r="E111" s="21" t="str">
        <f>HYPERLINK("#'Full Results'!A881", "881")</f>
        <v>881</v>
      </c>
      <c r="F111" t="s">
        <v>77</v>
      </c>
    </row>
    <row r="112" spans="3:6" x14ac:dyDescent="0.25">
      <c r="C112">
        <v>104</v>
      </c>
      <c r="D112" s="8" t="str">
        <f>HYPERLINK("#'Table 104'!A1", " And which of the following words, if any, would you use to describe the logo?")</f>
        <v xml:space="preserve"> And which of the following words, if any, would you use to describe the logo?</v>
      </c>
      <c r="E112" s="21" t="str">
        <f>HYPERLINK("#'Full Results'!A887", "887")</f>
        <v>887</v>
      </c>
      <c r="F112" t="s">
        <v>77</v>
      </c>
    </row>
    <row r="113" spans="3:6" x14ac:dyDescent="0.25">
      <c r="C113">
        <v>105</v>
      </c>
      <c r="D113" s="8" t="str">
        <f>HYPERLINK("#'Table 105'!A1", "Grid Summary: Look at the following image Which of the following could you imagine using this logo?")</f>
        <v>Grid Summary: Look at the following image Which of the following could you imagine using this logo?</v>
      </c>
      <c r="E113" s="7"/>
      <c r="F113" t="s">
        <v>77</v>
      </c>
    </row>
    <row r="114" spans="3:6" x14ac:dyDescent="0.25">
      <c r="C114">
        <v>106</v>
      </c>
      <c r="D114" s="8" t="str">
        <f>HYPERLINK("#'Table 106'!A1", "Look at the following image Which of the following could you imagine using this logo?: Universities in the UK")</f>
        <v>Look at the following image Which of the following could you imagine using this logo?: Universities in the UK</v>
      </c>
      <c r="E114" s="21" t="str">
        <f>HYPERLINK("#'Full Results'!A905", "905")</f>
        <v>905</v>
      </c>
      <c r="F114" t="s">
        <v>77</v>
      </c>
    </row>
    <row r="115" spans="3:6" x14ac:dyDescent="0.25">
      <c r="C115">
        <v>107</v>
      </c>
      <c r="D115" s="8" t="str">
        <f>HYPERLINK("#'Table 107'!A1", "Look at the following image Which of the following could you imagine using this logo?: The UK Government")</f>
        <v>Look at the following image Which of the following could you imagine using this logo?: The UK Government</v>
      </c>
      <c r="E115" s="21" t="str">
        <f>HYPERLINK("#'Full Results'!A911", "911")</f>
        <v>911</v>
      </c>
      <c r="F115" t="s">
        <v>77</v>
      </c>
    </row>
    <row r="116" spans="3:6" x14ac:dyDescent="0.25">
      <c r="C116">
        <v>108</v>
      </c>
      <c r="D116" s="8" t="str">
        <f>HYPERLINK("#'Table 108'!A1", "Look at the following image Which of the following could you imagine using this logo?: Charities with a focus on research")</f>
        <v>Look at the following image Which of the following could you imagine using this logo?: Charities with a focus on research</v>
      </c>
      <c r="E116" s="21" t="str">
        <f>HYPERLINK("#'Full Results'!A917", "917")</f>
        <v>917</v>
      </c>
      <c r="F116" t="s">
        <v>77</v>
      </c>
    </row>
    <row r="117" spans="3:6" x14ac:dyDescent="0.25">
      <c r="C117">
        <v>109</v>
      </c>
      <c r="D117" s="8" t="str">
        <f>HYPERLINK("#'Table 109'!A1", "Look at the following image Which of the following could you imagine using this logo?: Businesses in the UK")</f>
        <v>Look at the following image Which of the following could you imagine using this logo?: Businesses in the UK</v>
      </c>
      <c r="E117" s="21" t="str">
        <f>HYPERLINK("#'Full Results'!A923", "923")</f>
        <v>923</v>
      </c>
      <c r="F117" t="s">
        <v>77</v>
      </c>
    </row>
    <row r="118" spans="3:6" x14ac:dyDescent="0.25">
      <c r="C118">
        <v>110</v>
      </c>
      <c r="D118" s="8" t="str">
        <f>HYPERLINK("#'Table 110'!A1", " And which of the following words, if any, would you use to describe the logo?")</f>
        <v xml:space="preserve"> And which of the following words, if any, would you use to describe the logo?</v>
      </c>
      <c r="E118" s="21" t="str">
        <f>HYPERLINK("#'Full Results'!A929", "929")</f>
        <v>929</v>
      </c>
      <c r="F118" t="s">
        <v>77</v>
      </c>
    </row>
    <row r="119" spans="3:6" x14ac:dyDescent="0.25">
      <c r="C119">
        <v>111</v>
      </c>
      <c r="D119" s="8" t="str">
        <f>HYPERLINK("#'Table 111'!A1", " Some research can take time to have results or solve the problems it is trying to solve. Imagine the Government was planning to invest money into a new program of research, which was expected to take a year to achieve the desired results. Which ...")</f>
        <v xml:space="preserve"> Some research can take time to have results or solve the problems it is trying to solve. Imagine the Government was planning to invest money into a new program of research, which was expected to take a year to achieve the desired results. Which ...</v>
      </c>
      <c r="E119" s="21" t="str">
        <f>HYPERLINK("#'Full Results'!A947", "947")</f>
        <v>947</v>
      </c>
      <c r="F119" t="s">
        <v>105</v>
      </c>
    </row>
    <row r="120" spans="3:6" x14ac:dyDescent="0.25">
      <c r="C120">
        <v>112</v>
      </c>
      <c r="D120" s="8" t="str">
        <f>HYPERLINK("#'Table 112'!A1", " Some research can take time to have results or solve the problems it is trying to solve. Imagine the Government was planning to invest money into a new program of research, which was expected to take 5 years to achieve the desired results. Which...")</f>
        <v xml:space="preserve"> Some research can take time to have results or solve the problems it is trying to solve. Imagine the Government was planning to invest money into a new program of research, which was expected to take 5 years to achieve the desired results. Which...</v>
      </c>
      <c r="E120" s="21" t="str">
        <f>HYPERLINK("#'Full Results'!A954", "954")</f>
        <v>954</v>
      </c>
      <c r="F120" t="s">
        <v>105</v>
      </c>
    </row>
    <row r="121" spans="3:6" x14ac:dyDescent="0.25">
      <c r="C121">
        <v>113</v>
      </c>
      <c r="D121" s="8" t="str">
        <f>HYPERLINK("#'Table 113'!A1", " Some research can take time to have results or solve the problems it is trying to solve. Imagine the Government was planning to invest money into a new program of research, which was expected to take 10 years to achieve the desired results. Whic...")</f>
        <v xml:space="preserve"> Some research can take time to have results or solve the problems it is trying to solve. Imagine the Government was planning to invest money into a new program of research, which was expected to take 10 years to achieve the desired results. Whic...</v>
      </c>
      <c r="E121" s="21" t="str">
        <f>HYPERLINK("#'Full Results'!A961", "961")</f>
        <v>961</v>
      </c>
      <c r="F121" t="s">
        <v>105</v>
      </c>
    </row>
    <row r="122" spans="3:6" x14ac:dyDescent="0.25">
      <c r="C122">
        <v>114</v>
      </c>
      <c r="D122" s="8" t="str">
        <f>HYPERLINK("#'Table 114'!A1", " Some research can take time to have results or solve the problems it is trying to solve. Imagine the Government was planning to invest money into a new program of research, which was expected to take 25 years to achieve the desired results. Whic...")</f>
        <v xml:space="preserve"> Some research can take time to have results or solve the problems it is trying to solve. Imagine the Government was planning to invest money into a new program of research, which was expected to take 25 years to achieve the desired results. Whic...</v>
      </c>
      <c r="E122" s="21" t="str">
        <f>HYPERLINK("#'Full Results'!A968", "968")</f>
        <v>968</v>
      </c>
      <c r="F122" t="s">
        <v>105</v>
      </c>
    </row>
    <row r="123" spans="3:6" x14ac:dyDescent="0.25">
      <c r="C123">
        <v>115</v>
      </c>
      <c r="D123" s="8" t="str">
        <f>HYPERLINK("#'Table 115'!A1", " In general, how long should research take to get results to be worth investing Government money in?")</f>
        <v xml:space="preserve"> In general, how long should research take to get results to be worth investing Government money in?</v>
      </c>
      <c r="E123" s="21" t="str">
        <f>HYPERLINK("#'Full Results'!A975", "975")</f>
        <v>975</v>
      </c>
      <c r="F123" t="s">
        <v>77</v>
      </c>
    </row>
    <row r="124" spans="3:6" x14ac:dyDescent="0.25">
      <c r="C124">
        <v>116</v>
      </c>
      <c r="D124" s="8" t="str">
        <f>HYPERLINK("#'Table 116'!A1", " Imagine the Government was planning to invest money into a new program of research, exploring solutions to climate change which is expected to have results within a year. Which of the following comes closest to your view?")</f>
        <v xml:space="preserve"> Imagine the Government was planning to invest money into a new program of research, exploring solutions to climate change which is expected to have results within a year. Which of the following comes closest to your view?</v>
      </c>
      <c r="E124" s="21" t="str">
        <f>HYPERLINK("#'Full Results'!A985", "985")</f>
        <v>985</v>
      </c>
      <c r="F124" t="s">
        <v>105</v>
      </c>
    </row>
    <row r="125" spans="3:6" x14ac:dyDescent="0.25">
      <c r="C125">
        <v>117</v>
      </c>
      <c r="D125" s="8" t="str">
        <f>HYPERLINK("#'Table 117'!A1", " Imagine the Government was planning to invest money into a new program of research, exploring solutions to climate change which is expected to have results within 5 years. Which of the following comes closest to your view?")</f>
        <v xml:space="preserve"> Imagine the Government was planning to invest money into a new program of research, exploring solutions to climate change which is expected to have results within 5 years. Which of the following comes closest to your view?</v>
      </c>
      <c r="E125" s="21" t="str">
        <f>HYPERLINK("#'Full Results'!A992", "992")</f>
        <v>992</v>
      </c>
      <c r="F125" t="s">
        <v>105</v>
      </c>
    </row>
    <row r="126" spans="3:6" x14ac:dyDescent="0.25">
      <c r="C126">
        <v>118</v>
      </c>
      <c r="D126" s="8" t="str">
        <f>HYPERLINK("#'Table 118'!A1", " Imagine the Government was planning to invest money into a new program of research, exploring solutions to climate change which is expected to have results within 10 years. Which of the following comes closest to your view?")</f>
        <v xml:space="preserve"> Imagine the Government was planning to invest money into a new program of research, exploring solutions to climate change which is expected to have results within 10 years. Which of the following comes closest to your view?</v>
      </c>
      <c r="E126" s="21" t="str">
        <f>HYPERLINK("#'Full Results'!A999", "999")</f>
        <v>999</v>
      </c>
      <c r="F126" t="s">
        <v>105</v>
      </c>
    </row>
    <row r="127" spans="3:6" x14ac:dyDescent="0.25">
      <c r="C127">
        <v>119</v>
      </c>
      <c r="D127" s="8" t="str">
        <f>HYPERLINK("#'Table 119'!A1", " Imagine the Government was planning to invest money into a new program of research, exploring solutions to climate change which is expected to have results within 25 years. Which of the following comes closest to your view?")</f>
        <v xml:space="preserve"> Imagine the Government was planning to invest money into a new program of research, exploring solutions to climate change which is expected to have results within 25 years. Which of the following comes closest to your view?</v>
      </c>
      <c r="E127" s="21" t="str">
        <f>HYPERLINK("#'Full Results'!A1006", "1006")</f>
        <v>1006</v>
      </c>
      <c r="F127" t="s">
        <v>105</v>
      </c>
    </row>
    <row r="128" spans="3:6" x14ac:dyDescent="0.25">
      <c r="C128">
        <v>120</v>
      </c>
      <c r="D128" s="8" t="str">
        <f>HYPERLINK("#'Table 120'!A1", " Imagine the Government was planning to invest money into a new program of research, exploring solutions to the rising cost of living which is expected to have results within a year. Which of the following comes closest to your view?")</f>
        <v xml:space="preserve"> Imagine the Government was planning to invest money into a new program of research, exploring solutions to the rising cost of living which is expected to have results within a year. Which of the following comes closest to your view?</v>
      </c>
      <c r="E128" s="21" t="str">
        <f>HYPERLINK("#'Full Results'!A1013", "1013")</f>
        <v>1013</v>
      </c>
      <c r="F128" t="s">
        <v>105</v>
      </c>
    </row>
    <row r="129" spans="3:6" x14ac:dyDescent="0.25">
      <c r="C129">
        <v>121</v>
      </c>
      <c r="D129" s="8" t="str">
        <f>HYPERLINK("#'Table 121'!A1", " Imagine the Government was planning to invest money into a new program of research, exploring solutions to the rising cost of living which is expected to have results within 5 years. Which of the following comes closest to your view?")</f>
        <v xml:space="preserve"> Imagine the Government was planning to invest money into a new program of research, exploring solutions to the rising cost of living which is expected to have results within 5 years. Which of the following comes closest to your view?</v>
      </c>
      <c r="E129" s="21" t="str">
        <f>HYPERLINK("#'Full Results'!A1020", "1020")</f>
        <v>1020</v>
      </c>
      <c r="F129" t="s">
        <v>105</v>
      </c>
    </row>
    <row r="130" spans="3:6" x14ac:dyDescent="0.25">
      <c r="C130">
        <v>122</v>
      </c>
      <c r="D130" s="8" t="str">
        <f>HYPERLINK("#'Table 122'!A1", " Imagine the Government was planning to invest money into a new program of research, exploring solutions to the rising cost of living which is expected to have results within 10 years. Which of the following comes closest to your view?")</f>
        <v xml:space="preserve"> Imagine the Government was planning to invest money into a new program of research, exploring solutions to the rising cost of living which is expected to have results within 10 years. Which of the following comes closest to your view?</v>
      </c>
      <c r="E130" s="21" t="str">
        <f>HYPERLINK("#'Full Results'!A1027", "1027")</f>
        <v>1027</v>
      </c>
      <c r="F130" t="s">
        <v>105</v>
      </c>
    </row>
    <row r="131" spans="3:6" x14ac:dyDescent="0.25">
      <c r="C131">
        <v>123</v>
      </c>
      <c r="D131" s="8" t="str">
        <f>HYPERLINK("#'Table 123'!A1", " Imagine the Government was planning to invest money into a new program of research, exploring solutions to the rising cost of living which is expected to have results within 25 years. Which of the following comes closest to your view?")</f>
        <v xml:space="preserve"> Imagine the Government was planning to invest money into a new program of research, exploring solutions to the rising cost of living which is expected to have results within 25 years. Which of the following comes closest to your view?</v>
      </c>
      <c r="E131" s="21" t="str">
        <f>HYPERLINK("#'Full Results'!A1034", "1034")</f>
        <v>1034</v>
      </c>
      <c r="F131" t="s">
        <v>105</v>
      </c>
    </row>
    <row r="132" spans="3:6" x14ac:dyDescent="0.25">
      <c r="C132">
        <v>124</v>
      </c>
      <c r="D132" s="8" t="str">
        <f>HYPERLINK("#'Table 124'!A1", " Imagine the Government was planning to invest money into a new program of research, exploring new medical treatments which might help the NHS which is expected to have results within a year. Which of the following comes closest to your view?")</f>
        <v xml:space="preserve"> Imagine the Government was planning to invest money into a new program of research, exploring new medical treatments which might help the NHS which is expected to have results within a year. Which of the following comes closest to your view?</v>
      </c>
      <c r="E132" s="21" t="str">
        <f>HYPERLINK("#'Full Results'!A1041", "1041")</f>
        <v>1041</v>
      </c>
      <c r="F132" t="s">
        <v>105</v>
      </c>
    </row>
    <row r="133" spans="3:6" x14ac:dyDescent="0.25">
      <c r="C133">
        <v>125</v>
      </c>
      <c r="D133" s="8" t="str">
        <f>HYPERLINK("#'Table 125'!A1", " Imagine the Government was planning to invest money into a new program of research, exploring new medical treatments which might help the NHS which is expected to have results within 5 years. Which of the following comes closest to your view?")</f>
        <v xml:space="preserve"> Imagine the Government was planning to invest money into a new program of research, exploring new medical treatments which might help the NHS which is expected to have results within 5 years. Which of the following comes closest to your view?</v>
      </c>
      <c r="E133" s="21" t="str">
        <f>HYPERLINK("#'Full Results'!A1048", "1048")</f>
        <v>1048</v>
      </c>
      <c r="F133" t="s">
        <v>105</v>
      </c>
    </row>
    <row r="134" spans="3:6" x14ac:dyDescent="0.25">
      <c r="C134">
        <v>126</v>
      </c>
      <c r="D134" s="8" t="str">
        <f>HYPERLINK("#'Table 126'!A1", " Imagine the Government was planning to invest money into a new program of research, exploring new medical treatments which might help the NHS which is expected to have results within 10 years. Which of the following comes closest to your view?")</f>
        <v xml:space="preserve"> Imagine the Government was planning to invest money into a new program of research, exploring new medical treatments which might help the NHS which is expected to have results within 10 years. Which of the following comes closest to your view?</v>
      </c>
      <c r="E134" s="21" t="str">
        <f>HYPERLINK("#'Full Results'!A1055", "1055")</f>
        <v>1055</v>
      </c>
      <c r="F134" t="s">
        <v>105</v>
      </c>
    </row>
    <row r="135" spans="3:6" x14ac:dyDescent="0.25">
      <c r="C135">
        <v>127</v>
      </c>
      <c r="D135" s="8" t="str">
        <f>HYPERLINK("#'Table 127'!A1", " Imagine the Government was planning to invest money into a new program of research, exploring new medical treatments which might help the NHS which is expected to have results within 25 years. Which of the following comes closest to your view?")</f>
        <v xml:space="preserve"> Imagine the Government was planning to invest money into a new program of research, exploring new medical treatments which might help the NHS which is expected to have results within 25 years. Which of the following comes closest to your view?</v>
      </c>
      <c r="E135" s="21" t="str">
        <f>HYPERLINK("#'Full Results'!A1062", "1062")</f>
        <v>1062</v>
      </c>
      <c r="F135" t="s">
        <v>105</v>
      </c>
    </row>
    <row r="136" spans="3:6" x14ac:dyDescent="0.25">
      <c r="C136">
        <v>128</v>
      </c>
      <c r="D136" s="8" t="str">
        <f>HYPERLINK("#'Table 128'!A1", " Some have said that if the UK invests in Research &amp; Innovation today, we’ll be richer as a country in the future. Do you agree or disagree with this view?")</f>
        <v xml:space="preserve"> Some have said that if the UK invests in Research &amp; Innovation today, we’ll be richer as a country in the future. Do you agree or disagree with this view?</v>
      </c>
      <c r="E136" s="21" t="str">
        <f>HYPERLINK("#'Full Results'!A1069", "1069")</f>
        <v>1069</v>
      </c>
      <c r="F136" t="s">
        <v>105</v>
      </c>
    </row>
    <row r="137" spans="3:6" x14ac:dyDescent="0.25">
      <c r="C137">
        <v>129</v>
      </c>
      <c r="D137" s="8" t="str">
        <f>HYPERLINK("#'Table 129'!A1", " Some have said that if the UK does not invest in Research &amp; Innovation today, we’ll be poorer as a country in the future. Do you agree or disagree with this view?")</f>
        <v xml:space="preserve"> Some have said that if the UK does not invest in Research &amp; Innovation today, we’ll be poorer as a country in the future. Do you agree or disagree with this view?</v>
      </c>
      <c r="E137" s="21" t="str">
        <f>HYPERLINK("#'Full Results'!A1081", "1081")</f>
        <v>1081</v>
      </c>
      <c r="F137" t="s">
        <v>105</v>
      </c>
    </row>
    <row r="138" spans="3:6" x14ac:dyDescent="0.25">
      <c r="C138">
        <v>130</v>
      </c>
      <c r="D138" s="8" t="str">
        <f>HYPERLINK("#'Table 130'!A1", " Imagine it was shown that investing in Research &amp; Innovation (R&amp;I) today would make the UK richer in the future. Which of the following comes closest to your view?")</f>
        <v xml:space="preserve"> Imagine it was shown that investing in Research &amp; Innovation (R&amp;I) today would make the UK richer in the future. Which of the following comes closest to your view?</v>
      </c>
      <c r="E138" s="21" t="str">
        <f>HYPERLINK("#'Full Results'!A1093", "1093")</f>
        <v>1093</v>
      </c>
      <c r="F138" t="s">
        <v>542</v>
      </c>
    </row>
    <row r="139" spans="3:6" x14ac:dyDescent="0.25">
      <c r="C139">
        <v>131</v>
      </c>
      <c r="D139" s="8" t="str">
        <f>HYPERLINK("#'Table 131'!A1", " Imagine it was shown that not investing in Research &amp; Innovation (R&amp;I) today would make the UK poorer in the future. Which of the following comes closest to your view?")</f>
        <v xml:space="preserve"> Imagine it was shown that not investing in Research &amp; Innovation (R&amp;I) today would make the UK poorer in the future. Which of the following comes closest to your view?</v>
      </c>
      <c r="E139" s="21" t="str">
        <f>HYPERLINK("#'Full Results'!A1100", "1100")</f>
        <v>1100</v>
      </c>
      <c r="F139" t="s">
        <v>543</v>
      </c>
    </row>
    <row r="140" spans="3:6" x14ac:dyDescent="0.25">
      <c r="C140">
        <v>132</v>
      </c>
      <c r="D140" s="8" t="str">
        <f>HYPERLINK("#'Table 132'!A1", "Grid Summary: Do you agree or disagree with the following?")</f>
        <v>Grid Summary: Do you agree or disagree with the following?</v>
      </c>
      <c r="E140" s="7"/>
      <c r="F140" t="s">
        <v>542</v>
      </c>
    </row>
    <row r="141" spans="3:6" x14ac:dyDescent="0.25">
      <c r="C141">
        <v>133</v>
      </c>
      <c r="D141" s="8" t="str">
        <f>HYPERLINK("#'Table 133'!A1", "Do you agree or disagree with the following?: If the UK invested more in R&amp;I, we would have a stronger economy than other countries")</f>
        <v>Do you agree or disagree with the following?: If the UK invested more in R&amp;I, we would have a stronger economy than other countries</v>
      </c>
      <c r="E141" s="21" t="str">
        <f>HYPERLINK("#'Full Results'!A1107", "1107")</f>
        <v>1107</v>
      </c>
      <c r="F141" t="s">
        <v>542</v>
      </c>
    </row>
    <row r="142" spans="3:6" x14ac:dyDescent="0.25">
      <c r="C142">
        <v>134</v>
      </c>
      <c r="D142" s="8" t="str">
        <f>HYPERLINK("#'Table 134'!A1", "Do you agree or disagree with the following?: If the UK invested more in R&amp;I, we would have more jobs available in the country")</f>
        <v>Do you agree or disagree with the following?: If the UK invested more in R&amp;I, we would have more jobs available in the country</v>
      </c>
      <c r="E142" s="21" t="str">
        <f>HYPERLINK("#'Full Results'!A1119", "1119")</f>
        <v>1119</v>
      </c>
      <c r="F142" t="s">
        <v>542</v>
      </c>
    </row>
    <row r="143" spans="3:6" x14ac:dyDescent="0.25">
      <c r="C143">
        <v>135</v>
      </c>
      <c r="D143" s="8" t="str">
        <f>HYPERLINK("#'Table 135'!A1", "Do you agree or disagree with the following?: If the UK invested more in R&amp;I, new businesses would set up their operations here")</f>
        <v>Do you agree or disagree with the following?: If the UK invested more in R&amp;I, new businesses would set up their operations here</v>
      </c>
      <c r="E143" s="21" t="str">
        <f>HYPERLINK("#'Full Results'!A1131", "1131")</f>
        <v>1131</v>
      </c>
      <c r="F143" t="s">
        <v>542</v>
      </c>
    </row>
    <row r="144" spans="3:6" x14ac:dyDescent="0.25">
      <c r="C144">
        <v>136</v>
      </c>
      <c r="D144" s="8" t="str">
        <f>HYPERLINK("#'Table 136'!A1", "Grid Summary: Do you agree or disagree with the following?")</f>
        <v>Grid Summary: Do you agree or disagree with the following?</v>
      </c>
      <c r="E144" s="7"/>
      <c r="F144" t="s">
        <v>543</v>
      </c>
    </row>
    <row r="145" spans="3:6" x14ac:dyDescent="0.25">
      <c r="C145">
        <v>137</v>
      </c>
      <c r="D145" s="8" t="str">
        <f>HYPERLINK("#'Table 137'!A1", "Do you agree or disagree with the following?: If the UK invests less in R&amp;I, we would fall behind other countries in our economy")</f>
        <v>Do you agree or disagree with the following?: If the UK invests less in R&amp;I, we would fall behind other countries in our economy</v>
      </c>
      <c r="E145" s="21" t="str">
        <f>HYPERLINK("#'Full Results'!A1143", "1143")</f>
        <v>1143</v>
      </c>
      <c r="F145" t="s">
        <v>543</v>
      </c>
    </row>
    <row r="146" spans="3:6" x14ac:dyDescent="0.25">
      <c r="C146">
        <v>138</v>
      </c>
      <c r="D146" s="8" t="str">
        <f>HYPERLINK("#'Table 138'!A1", "Do you agree or disagree with the following?: If the UK invested less in R&amp;I, we would have fewer jobs available in the country")</f>
        <v>Do you agree or disagree with the following?: If the UK invested less in R&amp;I, we would have fewer jobs available in the country</v>
      </c>
      <c r="E146" s="21" t="str">
        <f>HYPERLINK("#'Full Results'!A1155", "1155")</f>
        <v>1155</v>
      </c>
      <c r="F146" t="s">
        <v>543</v>
      </c>
    </row>
    <row r="147" spans="3:6" x14ac:dyDescent="0.25">
      <c r="C147">
        <v>139</v>
      </c>
      <c r="D147" s="8" t="str">
        <f>HYPERLINK("#'Table 139'!A1", "Do you agree or disagree with the following?: If the UK invested less in R&amp;I, businesses would leave for other countries")</f>
        <v>Do you agree or disagree with the following?: If the UK invested less in R&amp;I, businesses would leave for other countries</v>
      </c>
      <c r="E147" s="21" t="str">
        <f>HYPERLINK("#'Full Results'!A1167", "1167")</f>
        <v>1167</v>
      </c>
      <c r="F147" t="s">
        <v>543</v>
      </c>
    </row>
    <row r="148" spans="3:6" x14ac:dyDescent="0.25">
      <c r="C148">
        <v>140</v>
      </c>
      <c r="D148" s="8" t="str">
        <f>HYPERLINK("#'Table 140'!A1", "Grid Summary: Below are some reasons it has been suggested that the UK should invest more in Research &amp; Innovation. Looking at each of the following, do you think these things mean that the UK should be investing more in R&amp;I, or not?")</f>
        <v>Grid Summary: Below are some reasons it has been suggested that the UK should invest more in Research &amp; Innovation. Looking at each of the following, do you think these things mean that the UK should be investing more in R&amp;I, or not?</v>
      </c>
      <c r="E148" s="7"/>
      <c r="F148" t="s">
        <v>77</v>
      </c>
    </row>
    <row r="149" spans="3:6" x14ac:dyDescent="0.25">
      <c r="C149">
        <v>141</v>
      </c>
      <c r="D149" s="8" t="str">
        <f>HYPERLINK("#'Table 141'!A1", "Below are some reasons it has been suggested that the UK should invest more in Research &amp; Innovation. Looking at each of the following, do you think these things mean that the UK should be investing more in R&amp;I, or not?: The rise of China as a gl...")</f>
        <v>Below are some reasons it has been suggested that the UK should invest more in Research &amp; Innovation. Looking at each of the following, do you think these things mean that the UK should be investing more in R&amp;I, or not?: The rise of China as a gl...</v>
      </c>
      <c r="E149" s="21" t="str">
        <f>HYPERLINK("#'Full Results'!A1179", "1179")</f>
        <v>1179</v>
      </c>
      <c r="F149" t="s">
        <v>77</v>
      </c>
    </row>
    <row r="150" spans="3:6" x14ac:dyDescent="0.25">
      <c r="C150">
        <v>142</v>
      </c>
      <c r="D150" s="8" t="str">
        <f>HYPERLINK("#'Table 142'!A1", "Below are some reasons it has been suggested that the UK should invest more in Research &amp; Innovation. Looking at each of the following, do you think these things mean that the UK should be investing more in R&amp;I, or not?: The rise of Russia as a g...")</f>
        <v>Below are some reasons it has been suggested that the UK should invest more in Research &amp; Innovation. Looking at each of the following, do you think these things mean that the UK should be investing more in R&amp;I, or not?: The rise of Russia as a g...</v>
      </c>
      <c r="E150" s="21" t="str">
        <f>HYPERLINK("#'Full Results'!A1185", "1185")</f>
        <v>1185</v>
      </c>
      <c r="F150" t="s">
        <v>77</v>
      </c>
    </row>
    <row r="151" spans="3:6" x14ac:dyDescent="0.25">
      <c r="C151">
        <v>143</v>
      </c>
      <c r="D151" s="8" t="str">
        <f>HYPERLINK("#'Table 143'!A1", "Below are some reasons it has been suggested that the UK should invest more in Research &amp; Innovation. Looking at each of the following, do you think these things mean that the UK should be investing more in R&amp;I, or not?: The need to compete with ...")</f>
        <v>Below are some reasons it has been suggested that the UK should invest more in Research &amp; Innovation. Looking at each of the following, do you think these things mean that the UK should be investing more in R&amp;I, or not?: The need to compete with ...</v>
      </c>
      <c r="E151" s="21" t="str">
        <f>HYPERLINK("#'Full Results'!A1191", "1191")</f>
        <v>1191</v>
      </c>
      <c r="F151" t="s">
        <v>77</v>
      </c>
    </row>
    <row r="152" spans="3:6" x14ac:dyDescent="0.25">
      <c r="C152">
        <v>144</v>
      </c>
      <c r="D152" s="8" t="str">
        <f>HYPERLINK("#'Table 144'!A1", "Below are some reasons it has been suggested that the UK should invest more in Research &amp; Innovation. Looking at each of the following, do you think these things mean that the UK should be investing more in R&amp;I, or not?: The increasing risk of gl...")</f>
        <v>Below are some reasons it has been suggested that the UK should invest more in Research &amp; Innovation. Looking at each of the following, do you think these things mean that the UK should be investing more in R&amp;I, or not?: The increasing risk of gl...</v>
      </c>
      <c r="E152" s="21" t="str">
        <f>HYPERLINK("#'Full Results'!A1197", "1197")</f>
        <v>1197</v>
      </c>
      <c r="F152" t="s">
        <v>77</v>
      </c>
    </row>
    <row r="153" spans="3:6" x14ac:dyDescent="0.25">
      <c r="C153">
        <v>145</v>
      </c>
      <c r="D153" s="8" t="str">
        <f>HYPERLINK("#'Table 145'!A1", "Below are some reasons it has been suggested that the UK should invest more in Research &amp; Innovation. Looking at each of the following, do you think these things mean that the UK should be investing more in R&amp;I, or not?: The rise of Artificial In...")</f>
        <v>Below are some reasons it has been suggested that the UK should invest more in Research &amp; Innovation. Looking at each of the following, do you think these things mean that the UK should be investing more in R&amp;I, or not?: The rise of Artificial In...</v>
      </c>
      <c r="E153" s="21" t="str">
        <f>HYPERLINK("#'Full Results'!A1203", "1203")</f>
        <v>1203</v>
      </c>
      <c r="F153" t="s">
        <v>77</v>
      </c>
    </row>
    <row r="154" spans="3:6" x14ac:dyDescent="0.25">
      <c r="C154">
        <v>146</v>
      </c>
      <c r="D154" s="8" t="str">
        <f>HYPERLINK("#'Table 146'!A1", "Below are some reasons it has been suggested that the UK should invest more in Research &amp; Innovation. Looking at each of the following, do you think these things mean that the UK should be investing more in R&amp;I, or not?: Risks of cyber attacks or...")</f>
        <v>Below are some reasons it has been suggested that the UK should invest more in Research &amp; Innovation. Looking at each of the following, do you think these things mean that the UK should be investing more in R&amp;I, or not?: Risks of cyber attacks or...</v>
      </c>
      <c r="E154" s="21" t="str">
        <f>HYPERLINK("#'Full Results'!A1209", "1209")</f>
        <v>1209</v>
      </c>
      <c r="F154" t="s">
        <v>77</v>
      </c>
    </row>
    <row r="155" spans="3:6" x14ac:dyDescent="0.25">
      <c r="C155">
        <v>147</v>
      </c>
      <c r="D155" s="8" t="str">
        <f>HYPERLINK("#'Table 147'!A1", "Below are some reasons it has been suggested that the UK should invest more in Research &amp; Innovation. Looking at each of the following, do you think these things mean that the UK should be investing more in R&amp;I, or not?: The ageing population in ...")</f>
        <v>Below are some reasons it has been suggested that the UK should invest more in Research &amp; Innovation. Looking at each of the following, do you think these things mean that the UK should be investing more in R&amp;I, or not?: The ageing population in ...</v>
      </c>
      <c r="E155" s="21" t="str">
        <f>HYPERLINK("#'Full Results'!A1215", "1215")</f>
        <v>1215</v>
      </c>
      <c r="F155" t="s">
        <v>77</v>
      </c>
    </row>
    <row r="156" spans="3:6" x14ac:dyDescent="0.25">
      <c r="C156">
        <v>148</v>
      </c>
      <c r="D156" s="8" t="str">
        <f>HYPERLINK("#'Table 148'!A1", "Below are some reasons it has been suggested that the UK should invest more in Research &amp; Innovation. Looking at each of the following, do you think these things mean that the UK should be investing more in R&amp;I, or not?: The risk of future pandem...")</f>
        <v>Below are some reasons it has been suggested that the UK should invest more in Research &amp; Innovation. Looking at each of the following, do you think these things mean that the UK should be investing more in R&amp;I, or not?: The risk of future pandem...</v>
      </c>
      <c r="E156" s="21" t="str">
        <f>HYPERLINK("#'Full Results'!A1221", "1221")</f>
        <v>1221</v>
      </c>
      <c r="F156" t="s">
        <v>77</v>
      </c>
    </row>
    <row r="157" spans="3:6" x14ac:dyDescent="0.25">
      <c r="C157">
        <v>149</v>
      </c>
      <c r="D157" s="8" t="str">
        <f>HYPERLINK("#'Table 149'!A1", " Which of the following comes closest to your view on the UK’s role in research?")</f>
        <v xml:space="preserve"> Which of the following comes closest to your view on the UK’s role in research?</v>
      </c>
      <c r="E157" s="21" t="str">
        <f>HYPERLINK("#'Full Results'!A1227", "1227")</f>
        <v>1227</v>
      </c>
      <c r="F157" t="s">
        <v>77</v>
      </c>
    </row>
    <row r="158" spans="3:6" x14ac:dyDescent="0.25">
      <c r="C158">
        <v>150</v>
      </c>
      <c r="D158" s="8" t="str">
        <f>HYPERLINK("#'Table 150'!A1", "Grid Summary: Which would you support or oppose the Government taking action to make happen?")</f>
        <v>Grid Summary: Which would you support or oppose the Government taking action to make happen?</v>
      </c>
      <c r="E158" s="7"/>
      <c r="F158" t="s">
        <v>77</v>
      </c>
    </row>
    <row r="159" spans="3:6" x14ac:dyDescent="0.25">
      <c r="C159">
        <v>151</v>
      </c>
      <c r="D159" s="8" t="str">
        <f>HYPERLINK("#'Table 151'!A1", "Which would you support or oppose the Government taking action to make happen?: Making the UK the first country in the world to have no impact on climate change (Net Zero)")</f>
        <v>Which would you support or oppose the Government taking action to make happen?: Making the UK the first country in the world to have no impact on climate change (Net Zero)</v>
      </c>
      <c r="E159" s="21" t="str">
        <f>HYPERLINK("#'Full Results'!A1234", "1234")</f>
        <v>1234</v>
      </c>
      <c r="F159" t="s">
        <v>77</v>
      </c>
    </row>
    <row r="160" spans="3:6" x14ac:dyDescent="0.25">
      <c r="C160">
        <v>152</v>
      </c>
      <c r="D160" s="8" t="str">
        <f>HYPERLINK("#'Table 152'!A1", "Which would you support or oppose the Government taking action to make happen?: Making the UK the country with the best Universities in the world")</f>
        <v>Which would you support or oppose the Government taking action to make happen?: Making the UK the country with the best Universities in the world</v>
      </c>
      <c r="E160" s="21" t="str">
        <f>HYPERLINK("#'Full Results'!A1243", "1243")</f>
        <v>1243</v>
      </c>
      <c r="F160" t="s">
        <v>77</v>
      </c>
    </row>
    <row r="161" spans="3:6" x14ac:dyDescent="0.25">
      <c r="C161">
        <v>153</v>
      </c>
      <c r="D161" s="8" t="str">
        <f>HYPERLINK("#'Table 153'!A1", "Which would you support or oppose the Government taking action to make happen?: Making the UK a global leader in Artificial Intelligence (AI) research")</f>
        <v>Which would you support or oppose the Government taking action to make happen?: Making the UK a global leader in Artificial Intelligence (AI) research</v>
      </c>
      <c r="E161" s="21" t="str">
        <f>HYPERLINK("#'Full Results'!A1252", "1252")</f>
        <v>1252</v>
      </c>
      <c r="F161" t="s">
        <v>77</v>
      </c>
    </row>
    <row r="162" spans="3:6" x14ac:dyDescent="0.25">
      <c r="C162">
        <v>154</v>
      </c>
      <c r="D162" s="8" t="str">
        <f>HYPERLINK("#'Table 154'!A1", "Which would you support or oppose the Government taking action to make happen?: Making the UK the best place for a company to set up its research department")</f>
        <v>Which would you support or oppose the Government taking action to make happen?: Making the UK the best place for a company to set up its research department</v>
      </c>
      <c r="E162" s="21" t="str">
        <f>HYPERLINK("#'Full Results'!A1261", "1261")</f>
        <v>1261</v>
      </c>
      <c r="F162" t="s">
        <v>77</v>
      </c>
    </row>
    <row r="163" spans="3:6" x14ac:dyDescent="0.25">
      <c r="C163">
        <v>155</v>
      </c>
      <c r="D163" s="8" t="str">
        <f>HYPERLINK("#'Table 155'!A1", "Which would you support or oppose the Government taking action to make happen?: Making the UK the global leader in new inventions")</f>
        <v>Which would you support or oppose the Government taking action to make happen?: Making the UK the global leader in new inventions</v>
      </c>
      <c r="E163" s="21" t="str">
        <f>HYPERLINK("#'Full Results'!A1270", "1270")</f>
        <v>1270</v>
      </c>
      <c r="F163" t="s">
        <v>77</v>
      </c>
    </row>
    <row r="164" spans="3:6" x14ac:dyDescent="0.25">
      <c r="C164">
        <v>156</v>
      </c>
      <c r="D164" s="8" t="str">
        <f>HYPERLINK("#'Table 156'!A1", "Grid Summary: Thinking about the next election, which will likely take place in 2024, would you trust the Conservative party or the Labour party more on each of the following?")</f>
        <v>Grid Summary: Thinking about the next election, which will likely take place in 2024, would you trust the Conservative party or the Labour party more on each of the following?</v>
      </c>
      <c r="E164" s="7"/>
      <c r="F164" t="s">
        <v>77</v>
      </c>
    </row>
    <row r="165" spans="3:6" x14ac:dyDescent="0.25">
      <c r="C165">
        <v>157</v>
      </c>
      <c r="D165" s="8" t="str">
        <f>HYPERLINK("#'Table 157'!A1", "Thinking about the next election, which will likely take place in 2024, would you trust the Conservative party or the Labour party more on each of the following?: Improving the Universities in the UK")</f>
        <v>Thinking about the next election, which will likely take place in 2024, would you trust the Conservative party or the Labour party more on each of the following?: Improving the Universities in the UK</v>
      </c>
      <c r="E165" s="21" t="str">
        <f>HYPERLINK("#'Full Results'!A1279", "1279")</f>
        <v>1279</v>
      </c>
      <c r="F165" t="s">
        <v>77</v>
      </c>
    </row>
    <row r="166" spans="3:6" x14ac:dyDescent="0.25">
      <c r="C166">
        <v>158</v>
      </c>
      <c r="D166" s="8" t="str">
        <f>HYPERLINK("#'Table 158'!A1", "Thinking about the next election, which will likely take place in 2024, would you trust the Conservative party or the Labour party more on each of the following?: Making the UK a world leader in research")</f>
        <v>Thinking about the next election, which will likely take place in 2024, would you trust the Conservative party or the Labour party more on each of the following?: Making the UK a world leader in research</v>
      </c>
      <c r="E166" s="21" t="str">
        <f>HYPERLINK("#'Full Results'!A1286", "1286")</f>
        <v>1286</v>
      </c>
      <c r="F166" t="s">
        <v>77</v>
      </c>
    </row>
    <row r="167" spans="3:6" x14ac:dyDescent="0.25">
      <c r="C167">
        <v>159</v>
      </c>
      <c r="D167" s="8" t="str">
        <f>HYPERLINK("#'Table 159'!A1", "Thinking about the next election, which will likely take place in 2024, would you trust the Conservative party or the Labour party more on each of the following?: Responding to the rise of Artificial Intelligence (AI)")</f>
        <v>Thinking about the next election, which will likely take place in 2024, would you trust the Conservative party or the Labour party more on each of the following?: Responding to the rise of Artificial Intelligence (AI)</v>
      </c>
      <c r="E167" s="21" t="str">
        <f>HYPERLINK("#'Full Results'!A1293", "1293")</f>
        <v>1293</v>
      </c>
      <c r="F167" t="s">
        <v>77</v>
      </c>
    </row>
    <row r="168" spans="3:6" x14ac:dyDescent="0.25">
      <c r="C168">
        <v>160</v>
      </c>
      <c r="D168" s="8" t="str">
        <f>HYPERLINK("#'Table 160'!A1", "Thinking about the next election, which will likely take place in 2024, would you trust the Conservative party or the Labour party more on each of the following?: Growing the UK economy")</f>
        <v>Thinking about the next election, which will likely take place in 2024, would you trust the Conservative party or the Labour party more on each of the following?: Growing the UK economy</v>
      </c>
      <c r="E168" s="21" t="str">
        <f>HYPERLINK("#'Full Results'!A1300", "1300")</f>
        <v>1300</v>
      </c>
      <c r="F168" t="s">
        <v>77</v>
      </c>
    </row>
    <row r="169" spans="3:6" x14ac:dyDescent="0.25">
      <c r="C169">
        <v>161</v>
      </c>
      <c r="D169" s="8" t="str">
        <f>HYPERLINK("#'Table 161'!A1", "Thinking about the next election, which will likely take place in 2024, would you trust the Conservative party or the Labour party more on each of the following?: Preparing the UK for the future")</f>
        <v>Thinking about the next election, which will likely take place in 2024, would you trust the Conservative party or the Labour party more on each of the following?: Preparing the UK for the future</v>
      </c>
      <c r="E169" s="21" t="str">
        <f>HYPERLINK("#'Full Results'!A1307", "1307")</f>
        <v>1307</v>
      </c>
      <c r="F169" t="s">
        <v>77</v>
      </c>
    </row>
    <row r="170" spans="3:6" x14ac:dyDescent="0.25">
      <c r="C170">
        <v>162</v>
      </c>
      <c r="D170" s="8" t="str">
        <f>HYPERLINK("#'Table 162'!A1", "Thinking about the next election, which will likely take place in 2024, would you trust the Conservative party or the Labour party more on each of the following?: Making it desirable for businesses to set up their research centres in the UK")</f>
        <v>Thinking about the next election, which will likely take place in 2024, would you trust the Conservative party or the Labour party more on each of the following?: Making it desirable for businesses to set up their research centres in the UK</v>
      </c>
      <c r="E170" s="21" t="str">
        <f>HYPERLINK("#'Full Results'!A1314", "1314")</f>
        <v>1314</v>
      </c>
      <c r="F170" t="s">
        <v>77</v>
      </c>
    </row>
    <row r="171" spans="3:6" x14ac:dyDescent="0.25">
      <c r="C171">
        <v>163</v>
      </c>
      <c r="D171" s="8" t="str">
        <f>HYPERLINK("#'Table 163'!A1", "Thinking about the next election, which will likely take place in 2024, would you trust the Conservative party or the Labour party more on each of the following?: Creating new jobs in research")</f>
        <v>Thinking about the next election, which will likely take place in 2024, would you trust the Conservative party or the Labour party more on each of the following?: Creating new jobs in research</v>
      </c>
      <c r="E171" s="21" t="str">
        <f>HYPERLINK("#'Full Results'!A1321", "1321")</f>
        <v>1321</v>
      </c>
      <c r="F171" t="s">
        <v>77</v>
      </c>
    </row>
    <row r="172" spans="3:6" x14ac:dyDescent="0.25">
      <c r="C172">
        <v>164</v>
      </c>
      <c r="D172" s="8" t="str">
        <f>HYPERLINK("#'Table 164'!A1", "Thinking about the next election, which will likely take place in 2024, would you trust the Conservative party or the Labour party more on each of the following?: Helping those from poorer areas get to University")</f>
        <v>Thinking about the next election, which will likely take place in 2024, would you trust the Conservative party or the Labour party more on each of the following?: Helping those from poorer areas get to University</v>
      </c>
      <c r="E172" s="21" t="str">
        <f>HYPERLINK("#'Full Results'!A1328", "1328")</f>
        <v>1328</v>
      </c>
      <c r="F172" t="s">
        <v>77</v>
      </c>
    </row>
    <row r="173" spans="3:6" x14ac:dyDescent="0.25">
      <c r="C173">
        <v>165</v>
      </c>
      <c r="D173" s="8" t="str">
        <f>HYPERLINK("#'Table 165'!A1", "Thinking about the next election, which will likely take place in 2024, would you trust the Conservative party or the Labour party more on each of the following?: Helping those from poorer areas get jobs in research")</f>
        <v>Thinking about the next election, which will likely take place in 2024, would you trust the Conservative party or the Labour party more on each of the following?: Helping those from poorer areas get jobs in research</v>
      </c>
      <c r="E173" s="21" t="str">
        <f>HYPERLINK("#'Full Results'!A1335", "1335")</f>
        <v>1335</v>
      </c>
      <c r="F173" t="s">
        <v>77</v>
      </c>
    </row>
    <row r="174" spans="3:6" x14ac:dyDescent="0.25">
      <c r="C174">
        <v>166</v>
      </c>
      <c r="D174" s="8" t="str">
        <f>HYPERLINK("#'Table 166'!A1", "Grid Summary: In your view how much of a priority should the political parties in the UK be putting in the following areas?")</f>
        <v>Grid Summary: In your view how much of a priority should the political parties in the UK be putting in the following areas?</v>
      </c>
      <c r="E174" s="7"/>
      <c r="F174" t="s">
        <v>77</v>
      </c>
    </row>
    <row r="175" spans="3:6" x14ac:dyDescent="0.25">
      <c r="C175">
        <v>167</v>
      </c>
      <c r="D175" s="8" t="str">
        <f>HYPERLINK("#'Table 167'!A1", "In your view how much of a priority should the political parties in the UK be putting in the following areas?: Helping the NHS")</f>
        <v>In your view how much of a priority should the political parties in the UK be putting in the following areas?: Helping the NHS</v>
      </c>
      <c r="E175" s="21" t="str">
        <f>HYPERLINK("#'Full Results'!A1342", "1342")</f>
        <v>1342</v>
      </c>
      <c r="F175" t="s">
        <v>77</v>
      </c>
    </row>
    <row r="176" spans="3:6" x14ac:dyDescent="0.25">
      <c r="C176">
        <v>168</v>
      </c>
      <c r="D176" s="8" t="str">
        <f>HYPERLINK("#'Table 168'!A1", "In your view how much of a priority should the political parties in the UK be putting in the following areas?: Bringing down the cost of living")</f>
        <v>In your view how much of a priority should the political parties in the UK be putting in the following areas?: Bringing down the cost of living</v>
      </c>
      <c r="E176" s="21" t="str">
        <f>HYPERLINK("#'Full Results'!A1351", "1351")</f>
        <v>1351</v>
      </c>
      <c r="F176" t="s">
        <v>77</v>
      </c>
    </row>
    <row r="177" spans="3:6" x14ac:dyDescent="0.25">
      <c r="C177">
        <v>169</v>
      </c>
      <c r="D177" s="8" t="str">
        <f>HYPERLINK("#'Table 169'!A1", "In your view how much of a priority should the political parties in the UK be putting in the following areas?: Tackling climate change")</f>
        <v>In your view how much of a priority should the political parties in the UK be putting in the following areas?: Tackling climate change</v>
      </c>
      <c r="E177" s="21" t="str">
        <f>HYPERLINK("#'Full Results'!A1360", "1360")</f>
        <v>1360</v>
      </c>
      <c r="F177" t="s">
        <v>77</v>
      </c>
    </row>
    <row r="178" spans="3:6" x14ac:dyDescent="0.25">
      <c r="C178">
        <v>170</v>
      </c>
      <c r="D178" s="8" t="str">
        <f>HYPERLINK("#'Table 170'!A1", "In your view how much of a priority should the political parties in the UK be putting in the following areas?: Funding research generally in the UK")</f>
        <v>In your view how much of a priority should the political parties in the UK be putting in the following areas?: Funding research generally in the UK</v>
      </c>
      <c r="E178" s="21" t="str">
        <f>HYPERLINK("#'Full Results'!A1369", "1369")</f>
        <v>1369</v>
      </c>
      <c r="F178" t="s">
        <v>77</v>
      </c>
    </row>
    <row r="179" spans="3:6" x14ac:dyDescent="0.25">
      <c r="C179">
        <v>171</v>
      </c>
      <c r="D179" s="8" t="str">
        <f>HYPERLINK("#'Table 171'!A1", "In your view how much of a priority should the political parties in the UK be putting in the following areas?: Supporting research into new medicines in the UK")</f>
        <v>In your view how much of a priority should the political parties in the UK be putting in the following areas?: Supporting research into new medicines in the UK</v>
      </c>
      <c r="E179" s="21" t="str">
        <f>HYPERLINK("#'Full Results'!A1378", "1378")</f>
        <v>1378</v>
      </c>
      <c r="F179" t="s">
        <v>77</v>
      </c>
    </row>
    <row r="180" spans="3:6" x14ac:dyDescent="0.25">
      <c r="C180">
        <v>172</v>
      </c>
      <c r="D180" s="8" t="str">
        <f>HYPERLINK("#'Table 172'!A1", "In your view how much of a priority should the political parties in the UK be putting in the following areas?: Incentivising businesses to hire more researchers in the UK")</f>
        <v>In your view how much of a priority should the political parties in the UK be putting in the following areas?: Incentivising businesses to hire more researchers in the UK</v>
      </c>
      <c r="E180" s="21" t="str">
        <f>HYPERLINK("#'Full Results'!A1387", "1387")</f>
        <v>1387</v>
      </c>
      <c r="F180" t="s">
        <v>77</v>
      </c>
    </row>
    <row r="181" spans="3:6" x14ac:dyDescent="0.25">
      <c r="C181">
        <v>173</v>
      </c>
      <c r="D181" s="8" t="str">
        <f>HYPERLINK("#'Table 173'!A1", "In your view how much of a priority should the political parties in the UK be putting in the following areas?: Supporting UK Universities")</f>
        <v>In your view how much of a priority should the political parties in the UK be putting in the following areas?: Supporting UK Universities</v>
      </c>
      <c r="E181" s="21" t="str">
        <f>HYPERLINK("#'Full Results'!A1396", "1396")</f>
        <v>1396</v>
      </c>
      <c r="F181" t="s">
        <v>77</v>
      </c>
    </row>
    <row r="182" spans="3:6" x14ac:dyDescent="0.25">
      <c r="C182">
        <v>174</v>
      </c>
      <c r="D182" s="8" t="str">
        <f>HYPERLINK("#'Table 174'!A1", "Grid Summary: Thinking about the Labour Party, how much of a priority do you believe the following are for them?")</f>
        <v>Grid Summary: Thinking about the Labour Party, how much of a priority do you believe the following are for them?</v>
      </c>
      <c r="E182" s="7"/>
      <c r="F182" t="s">
        <v>105</v>
      </c>
    </row>
    <row r="183" spans="3:6" x14ac:dyDescent="0.25">
      <c r="C183">
        <v>175</v>
      </c>
      <c r="D183" s="8" t="str">
        <f>HYPERLINK("#'Table 175'!A1", "Thinking about the Labour Party, how much of a priority do you believe the following are for them?: Helping the NHS")</f>
        <v>Thinking about the Labour Party, how much of a priority do you believe the following are for them?: Helping the NHS</v>
      </c>
      <c r="E183" s="21" t="str">
        <f>HYPERLINK("#'Full Results'!A1405", "1405")</f>
        <v>1405</v>
      </c>
      <c r="F183" t="s">
        <v>105</v>
      </c>
    </row>
    <row r="184" spans="3:6" x14ac:dyDescent="0.25">
      <c r="C184">
        <v>176</v>
      </c>
      <c r="D184" s="8" t="str">
        <f>HYPERLINK("#'Table 176'!A1", "Thinking about the Labour Party, how much of a priority do you believe the following are for them?: Bringing down the cost of living")</f>
        <v>Thinking about the Labour Party, how much of a priority do you believe the following are for them?: Bringing down the cost of living</v>
      </c>
      <c r="E184" s="21" t="str">
        <f>HYPERLINK("#'Full Results'!A1414", "1414")</f>
        <v>1414</v>
      </c>
      <c r="F184" t="s">
        <v>105</v>
      </c>
    </row>
    <row r="185" spans="3:6" x14ac:dyDescent="0.25">
      <c r="C185">
        <v>177</v>
      </c>
      <c r="D185" s="8" t="str">
        <f>HYPERLINK("#'Table 177'!A1", "Thinking about the Labour Party, how much of a priority do you believe the following are for them?: Tackling climate change")</f>
        <v>Thinking about the Labour Party, how much of a priority do you believe the following are for them?: Tackling climate change</v>
      </c>
      <c r="E185" s="21" t="str">
        <f>HYPERLINK("#'Full Results'!A1423", "1423")</f>
        <v>1423</v>
      </c>
      <c r="F185" t="s">
        <v>105</v>
      </c>
    </row>
    <row r="186" spans="3:6" x14ac:dyDescent="0.25">
      <c r="C186">
        <v>178</v>
      </c>
      <c r="D186" s="8" t="str">
        <f>HYPERLINK("#'Table 178'!A1", "Thinking about the Labour Party, how much of a priority do you believe the following are for them?: Funding research generally in the UK")</f>
        <v>Thinking about the Labour Party, how much of a priority do you believe the following are for them?: Funding research generally in the UK</v>
      </c>
      <c r="E186" s="21" t="str">
        <f>HYPERLINK("#'Full Results'!A1432", "1432")</f>
        <v>1432</v>
      </c>
      <c r="F186" t="s">
        <v>105</v>
      </c>
    </row>
    <row r="187" spans="3:6" x14ac:dyDescent="0.25">
      <c r="C187">
        <v>179</v>
      </c>
      <c r="D187" s="8" t="str">
        <f>HYPERLINK("#'Table 179'!A1", "Thinking about the Labour Party, how much of a priority do you believe the following are for them?: Supporting research into new medicines in the UK")</f>
        <v>Thinking about the Labour Party, how much of a priority do you believe the following are for them?: Supporting research into new medicines in the UK</v>
      </c>
      <c r="E187" s="21" t="str">
        <f>HYPERLINK("#'Full Results'!A1441", "1441")</f>
        <v>1441</v>
      </c>
      <c r="F187" t="s">
        <v>105</v>
      </c>
    </row>
    <row r="188" spans="3:6" x14ac:dyDescent="0.25">
      <c r="C188">
        <v>180</v>
      </c>
      <c r="D188" s="8" t="str">
        <f>HYPERLINK("#'Table 180'!A1", "Thinking about the Labour Party, how much of a priority do you believe the following are for them?: Incentivising businesses to hire more researchers in the UK")</f>
        <v>Thinking about the Labour Party, how much of a priority do you believe the following are for them?: Incentivising businesses to hire more researchers in the UK</v>
      </c>
      <c r="E188" s="21" t="str">
        <f>HYPERLINK("#'Full Results'!A1450", "1450")</f>
        <v>1450</v>
      </c>
      <c r="F188" t="s">
        <v>105</v>
      </c>
    </row>
    <row r="189" spans="3:6" x14ac:dyDescent="0.25">
      <c r="C189">
        <v>181</v>
      </c>
      <c r="D189" s="8" t="str">
        <f>HYPERLINK("#'Table 181'!A1", "Thinking about the Labour Party, how much of a priority do you believe the following are for them?: Supporting UK Universities")</f>
        <v>Thinking about the Labour Party, how much of a priority do you believe the following are for them?: Supporting UK Universities</v>
      </c>
      <c r="E189" s="21" t="str">
        <f>HYPERLINK("#'Full Results'!A1459", "1459")</f>
        <v>1459</v>
      </c>
      <c r="F189" t="s">
        <v>105</v>
      </c>
    </row>
    <row r="190" spans="3:6" x14ac:dyDescent="0.25">
      <c r="C190">
        <v>182</v>
      </c>
      <c r="D190" s="8" t="str">
        <f>HYPERLINK("#'Table 182'!A1", "Grid Summary: Thinking about the Conservative Party, how much of a priority do you believe the following are for them?")</f>
        <v>Grid Summary: Thinking about the Conservative Party, how much of a priority do you believe the following are for them?</v>
      </c>
      <c r="E190" s="7"/>
      <c r="F190" t="s">
        <v>105</v>
      </c>
    </row>
    <row r="191" spans="3:6" x14ac:dyDescent="0.25">
      <c r="C191">
        <v>183</v>
      </c>
      <c r="D191" s="8" t="str">
        <f>HYPERLINK("#'Table 183'!A1", "Thinking about the Conservative Party, how much of a priority do you believe the following are for them?: Supporting UK Universities")</f>
        <v>Thinking about the Conservative Party, how much of a priority do you believe the following are for them?: Supporting UK Universities</v>
      </c>
      <c r="E191" s="21" t="str">
        <f>HYPERLINK("#'Full Results'!A1468", "1468")</f>
        <v>1468</v>
      </c>
      <c r="F191" t="s">
        <v>105</v>
      </c>
    </row>
    <row r="192" spans="3:6" x14ac:dyDescent="0.25">
      <c r="C192">
        <v>184</v>
      </c>
      <c r="D192" s="8" t="str">
        <f>HYPERLINK("#'Table 184'!A1", "Thinking about the Conservative Party, how much of a priority do you believe the following are for them?: Incentivising businesses to hire more researchers in the UK")</f>
        <v>Thinking about the Conservative Party, how much of a priority do you believe the following are for them?: Incentivising businesses to hire more researchers in the UK</v>
      </c>
      <c r="E192" s="21" t="str">
        <f>HYPERLINK("#'Full Results'!A1477", "1477")</f>
        <v>1477</v>
      </c>
      <c r="F192" t="s">
        <v>105</v>
      </c>
    </row>
    <row r="193" spans="3:6" x14ac:dyDescent="0.25">
      <c r="C193">
        <v>185</v>
      </c>
      <c r="D193" s="8" t="str">
        <f>HYPERLINK("#'Table 185'!A1", "Thinking about the Conservative Party, how much of a priority do you believe the following are for them?: Tackling climate change")</f>
        <v>Thinking about the Conservative Party, how much of a priority do you believe the following are for them?: Tackling climate change</v>
      </c>
      <c r="E193" s="21" t="str">
        <f>HYPERLINK("#'Full Results'!A1486", "1486")</f>
        <v>1486</v>
      </c>
      <c r="F193" t="s">
        <v>105</v>
      </c>
    </row>
    <row r="194" spans="3:6" x14ac:dyDescent="0.25">
      <c r="C194">
        <v>186</v>
      </c>
      <c r="D194" s="8" t="str">
        <f>HYPERLINK("#'Table 186'!A1", "Thinking about the Conservative Party, how much of a priority do you believe the following are for them?: Funding research generally in the UK")</f>
        <v>Thinking about the Conservative Party, how much of a priority do you believe the following are for them?: Funding research generally in the UK</v>
      </c>
      <c r="E194" s="21" t="str">
        <f>HYPERLINK("#'Full Results'!A1495", "1495")</f>
        <v>1495</v>
      </c>
      <c r="F194" t="s">
        <v>105</v>
      </c>
    </row>
    <row r="195" spans="3:6" x14ac:dyDescent="0.25">
      <c r="C195">
        <v>187</v>
      </c>
      <c r="D195" s="8" t="str">
        <f>HYPERLINK("#'Table 187'!A1", "Thinking about the Conservative Party, how much of a priority do you believe the following are for them?: Supporting research into new medicines in the UK")</f>
        <v>Thinking about the Conservative Party, how much of a priority do you believe the following are for them?: Supporting research into new medicines in the UK</v>
      </c>
      <c r="E195" s="21" t="str">
        <f>HYPERLINK("#'Full Results'!A1504", "1504")</f>
        <v>1504</v>
      </c>
      <c r="F195" t="s">
        <v>105</v>
      </c>
    </row>
    <row r="196" spans="3:6" x14ac:dyDescent="0.25">
      <c r="C196">
        <v>188</v>
      </c>
      <c r="D196" s="8" t="str">
        <f>HYPERLINK("#'Table 188'!A1", "Thinking about the Conservative Party, how much of a priority do you believe the following are for them?: Bringing down the cost of living")</f>
        <v>Thinking about the Conservative Party, how much of a priority do you believe the following are for them?: Bringing down the cost of living</v>
      </c>
      <c r="E196" s="21" t="str">
        <f>HYPERLINK("#'Full Results'!A1513", "1513")</f>
        <v>1513</v>
      </c>
      <c r="F196" t="s">
        <v>105</v>
      </c>
    </row>
    <row r="197" spans="3:6" x14ac:dyDescent="0.25">
      <c r="C197">
        <v>189</v>
      </c>
      <c r="D197" s="8" t="str">
        <f>HYPERLINK("#'Table 189'!A1", "Thinking about the Conservative Party, how much of a priority do you believe the following are for them?: Helping the NHS")</f>
        <v>Thinking about the Conservative Party, how much of a priority do you believe the following are for them?: Helping the NHS</v>
      </c>
      <c r="E197" s="21" t="str">
        <f>HYPERLINK("#'Full Results'!A1522", "1522")</f>
        <v>1522</v>
      </c>
      <c r="F197" t="s">
        <v>105</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J18"/>
  <sheetViews>
    <sheetView showGridLines="0" topLeftCell="A6" workbookViewId="0">
      <pane xSplit="2" topLeftCell="C1" activePane="topRight" state="frozen"/>
      <selection pane="topRight" activeCell="B12" sqref="B12"/>
    </sheetView>
  </sheetViews>
  <sheetFormatPr defaultColWidth="10.85546875" defaultRowHeight="15" x14ac:dyDescent="0.25"/>
  <cols>
    <col min="2" max="2" width="25.7109375" customWidth="1"/>
    <col min="3" max="10" width="20.7109375" customWidth="1"/>
  </cols>
  <sheetData>
    <row r="2" spans="2:10" ht="39.950000000000003" customHeight="1" x14ac:dyDescent="0.25">
      <c r="D2" s="34" t="s">
        <v>146</v>
      </c>
      <c r="E2" s="30"/>
      <c r="F2" s="30"/>
      <c r="G2" s="30"/>
      <c r="H2" s="30"/>
      <c r="I2" s="30"/>
      <c r="J2" s="30"/>
    </row>
    <row r="6" spans="2:10" ht="50.1" customHeight="1" x14ac:dyDescent="0.25">
      <c r="B6" s="17" t="s">
        <v>14</v>
      </c>
      <c r="C6" s="17" t="s">
        <v>135</v>
      </c>
      <c r="D6" s="17" t="s">
        <v>136</v>
      </c>
      <c r="E6" s="17" t="s">
        <v>137</v>
      </c>
      <c r="F6" s="17" t="s">
        <v>138</v>
      </c>
      <c r="G6" s="17" t="s">
        <v>139</v>
      </c>
      <c r="H6" s="17" t="s">
        <v>140</v>
      </c>
      <c r="I6" s="17" t="s">
        <v>141</v>
      </c>
    </row>
    <row r="7" spans="2:10" ht="30" x14ac:dyDescent="0.25">
      <c r="B7" s="15" t="s">
        <v>142</v>
      </c>
      <c r="C7" s="14">
        <v>0.44193682307533499</v>
      </c>
      <c r="D7" s="14">
        <v>0.28697669975761497</v>
      </c>
      <c r="E7" s="14">
        <v>0.10139755486697</v>
      </c>
      <c r="F7" s="14">
        <v>0.22926380931073301</v>
      </c>
      <c r="G7" s="14">
        <v>8.3281714369485102E-2</v>
      </c>
      <c r="H7" s="14">
        <v>0.16994470233293299</v>
      </c>
      <c r="I7" s="14">
        <v>0.336573345269018</v>
      </c>
    </row>
    <row r="8" spans="2:10" ht="30" x14ac:dyDescent="0.25">
      <c r="B8" s="15" t="s">
        <v>143</v>
      </c>
      <c r="C8" s="14">
        <v>0.33329333872919698</v>
      </c>
      <c r="D8" s="14">
        <v>0.42401549784251402</v>
      </c>
      <c r="E8" s="14">
        <v>0.38365601850307601</v>
      </c>
      <c r="F8" s="14">
        <v>0.37831928268371501</v>
      </c>
      <c r="G8" s="14">
        <v>0.31736325783415098</v>
      </c>
      <c r="H8" s="14">
        <v>0.35770779691596399</v>
      </c>
      <c r="I8" s="14">
        <v>0.386369783454936</v>
      </c>
    </row>
    <row r="9" spans="2:10" ht="45" x14ac:dyDescent="0.25">
      <c r="B9" s="15" t="s">
        <v>144</v>
      </c>
      <c r="C9" s="14">
        <v>0.10373078342084301</v>
      </c>
      <c r="D9" s="14">
        <v>0.15825267611341901</v>
      </c>
      <c r="E9" s="14">
        <v>0.31115655778484602</v>
      </c>
      <c r="F9" s="14">
        <v>0.198008218166489</v>
      </c>
      <c r="G9" s="14">
        <v>0.31636957334263299</v>
      </c>
      <c r="H9" s="14">
        <v>0.23688382711942099</v>
      </c>
      <c r="I9" s="14">
        <v>0.13661538797081699</v>
      </c>
    </row>
    <row r="10" spans="2:10" ht="30" x14ac:dyDescent="0.25">
      <c r="B10" s="15" t="s">
        <v>145</v>
      </c>
      <c r="C10" s="14">
        <v>2.2282236401361798E-2</v>
      </c>
      <c r="D10" s="14">
        <v>2.68499211992087E-2</v>
      </c>
      <c r="E10" s="14">
        <v>6.9213019076605306E-2</v>
      </c>
      <c r="F10" s="14">
        <v>7.0431904345264099E-2</v>
      </c>
      <c r="G10" s="14">
        <v>0.136265169201295</v>
      </c>
      <c r="H10" s="14">
        <v>8.2490530221236605E-2</v>
      </c>
      <c r="I10" s="14">
        <v>3.80798994033048E-2</v>
      </c>
    </row>
    <row r="11" spans="2:10" x14ac:dyDescent="0.25">
      <c r="B11" s="15" t="s">
        <v>70</v>
      </c>
      <c r="C11" s="14">
        <v>9.8756818373262903E-2</v>
      </c>
      <c r="D11" s="14">
        <v>0.103905205087244</v>
      </c>
      <c r="E11" s="14">
        <v>0.13457684976850201</v>
      </c>
      <c r="F11" s="14">
        <v>0.12397678549379799</v>
      </c>
      <c r="G11" s="14">
        <v>0.14672028525243599</v>
      </c>
      <c r="H11" s="14">
        <v>0.15297314341044599</v>
      </c>
      <c r="I11" s="14">
        <v>0.102361583901924</v>
      </c>
    </row>
    <row r="12" spans="2:10" x14ac:dyDescent="0.25">
      <c r="B12" s="27" t="s">
        <v>538</v>
      </c>
      <c r="C12" s="16"/>
      <c r="D12" s="16"/>
      <c r="E12" s="16"/>
      <c r="F12" s="16"/>
      <c r="G12" s="16"/>
      <c r="H12" s="16"/>
      <c r="I12" s="16"/>
    </row>
    <row r="13" spans="2:10" x14ac:dyDescent="0.25">
      <c r="B13" t="s">
        <v>75</v>
      </c>
    </row>
    <row r="14" spans="2:10" x14ac:dyDescent="0.25">
      <c r="B14" t="s">
        <v>76</v>
      </c>
    </row>
    <row r="18" spans="2:2" x14ac:dyDescent="0.25">
      <c r="B18"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X18"/>
  <sheetViews>
    <sheetView showGridLines="0" topLeftCell="A8"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147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142</v>
      </c>
      <c r="C9" s="14">
        <v>0.44193682307533499</v>
      </c>
      <c r="D9" s="14">
        <v>0.469838885558096</v>
      </c>
      <c r="E9" s="14">
        <v>0.41578912384107303</v>
      </c>
      <c r="F9" s="14"/>
      <c r="G9" s="14">
        <v>0.38898009359399199</v>
      </c>
      <c r="H9" s="14">
        <v>0.378689611781729</v>
      </c>
      <c r="I9" s="14">
        <v>0.37590926397125402</v>
      </c>
      <c r="J9" s="14">
        <v>0.45303025514816803</v>
      </c>
      <c r="K9" s="14">
        <v>0.51785425179342603</v>
      </c>
      <c r="L9" s="14">
        <v>0.527717929370774</v>
      </c>
      <c r="M9" s="14"/>
      <c r="N9" s="14">
        <v>0.556081308350173</v>
      </c>
      <c r="O9" s="14">
        <v>0.48378303251853499</v>
      </c>
      <c r="P9" s="14">
        <v>0.38640789567501199</v>
      </c>
      <c r="Q9" s="14">
        <v>0.318876674416947</v>
      </c>
      <c r="R9" s="14"/>
      <c r="S9" s="14">
        <v>0.41282984551117002</v>
      </c>
      <c r="T9" s="14">
        <v>0.41060657617530999</v>
      </c>
      <c r="U9" s="14">
        <v>0.34342709044318698</v>
      </c>
      <c r="V9" s="14">
        <v>0.47295203919608098</v>
      </c>
      <c r="W9" s="14">
        <v>0.46962171701473798</v>
      </c>
      <c r="X9" s="14">
        <v>0.52083056172272502</v>
      </c>
      <c r="Y9" s="14">
        <v>0.43206215714333701</v>
      </c>
      <c r="Z9" s="14">
        <v>0.23842107393519399</v>
      </c>
      <c r="AA9" s="14">
        <v>0.45468672832649498</v>
      </c>
      <c r="AB9" s="14">
        <v>0.54251440154324204</v>
      </c>
      <c r="AC9" s="14">
        <v>0.45171882142088399</v>
      </c>
      <c r="AD9" s="14">
        <v>0.492709424051889</v>
      </c>
      <c r="AE9" s="14"/>
      <c r="AF9" s="14">
        <v>0.39263887839073902</v>
      </c>
      <c r="AG9" s="14">
        <v>0.53441013077117805</v>
      </c>
      <c r="AH9" s="14">
        <v>0.30450383152483901</v>
      </c>
      <c r="AI9" s="14"/>
      <c r="AJ9" s="14" t="s">
        <v>79</v>
      </c>
      <c r="AK9" s="14" t="s">
        <v>79</v>
      </c>
      <c r="AL9" s="14" t="s">
        <v>79</v>
      </c>
      <c r="AM9" s="14" t="s">
        <v>79</v>
      </c>
      <c r="AN9" s="14" t="s">
        <v>79</v>
      </c>
      <c r="AO9" s="14"/>
      <c r="AP9" s="14">
        <v>0.48006705913144798</v>
      </c>
      <c r="AQ9" s="14">
        <v>0.45271598968374999</v>
      </c>
      <c r="AR9" s="14">
        <v>0.49584438582805501</v>
      </c>
      <c r="AS9" s="14"/>
      <c r="AT9" s="14">
        <v>0.33829917285023398</v>
      </c>
      <c r="AU9" s="14">
        <v>0.38585604998497502</v>
      </c>
      <c r="AV9" s="14">
        <v>0.54717969862696003</v>
      </c>
      <c r="AW9" s="14">
        <v>0.56422574272259995</v>
      </c>
      <c r="AX9" s="14">
        <v>0.54538718671397401</v>
      </c>
    </row>
    <row r="10" spans="2:50" ht="30" x14ac:dyDescent="0.25">
      <c r="B10" s="15" t="s">
        <v>143</v>
      </c>
      <c r="C10" s="14">
        <v>0.33329333872919698</v>
      </c>
      <c r="D10" s="14">
        <v>0.334102346734023</v>
      </c>
      <c r="E10" s="14">
        <v>0.32834834016963299</v>
      </c>
      <c r="F10" s="14"/>
      <c r="G10" s="14">
        <v>0.32413265708934003</v>
      </c>
      <c r="H10" s="14">
        <v>0.32350931230568702</v>
      </c>
      <c r="I10" s="14">
        <v>0.42891565691646</v>
      </c>
      <c r="J10" s="14">
        <v>0.335357815953718</v>
      </c>
      <c r="K10" s="14">
        <v>0.286417401890945</v>
      </c>
      <c r="L10" s="14">
        <v>0.29768411675317102</v>
      </c>
      <c r="M10" s="14"/>
      <c r="N10" s="14">
        <v>0.27637526350795599</v>
      </c>
      <c r="O10" s="14">
        <v>0.30207061378440497</v>
      </c>
      <c r="P10" s="14">
        <v>0.37078921667644799</v>
      </c>
      <c r="Q10" s="14">
        <v>0.39471131801433401</v>
      </c>
      <c r="R10" s="14"/>
      <c r="S10" s="14">
        <v>0.34756882183851201</v>
      </c>
      <c r="T10" s="14">
        <v>0.332210559311234</v>
      </c>
      <c r="U10" s="14">
        <v>0.40117928631640198</v>
      </c>
      <c r="V10" s="14">
        <v>0.34335238488969499</v>
      </c>
      <c r="W10" s="14">
        <v>0.33987689907951701</v>
      </c>
      <c r="X10" s="14">
        <v>0.26112666573688897</v>
      </c>
      <c r="Y10" s="14">
        <v>0.31033817721232498</v>
      </c>
      <c r="Z10" s="14">
        <v>0.40608746887004099</v>
      </c>
      <c r="AA10" s="14">
        <v>0.35393733263522098</v>
      </c>
      <c r="AB10" s="14">
        <v>0.25371003678691401</v>
      </c>
      <c r="AC10" s="14">
        <v>0.338269894367761</v>
      </c>
      <c r="AD10" s="14">
        <v>0.36533678374450801</v>
      </c>
      <c r="AE10" s="14"/>
      <c r="AF10" s="14">
        <v>0.38267557373925098</v>
      </c>
      <c r="AG10" s="14">
        <v>0.26885060713808501</v>
      </c>
      <c r="AH10" s="14">
        <v>0.40196219011513301</v>
      </c>
      <c r="AI10" s="14"/>
      <c r="AJ10" s="14" t="s">
        <v>79</v>
      </c>
      <c r="AK10" s="14" t="s">
        <v>79</v>
      </c>
      <c r="AL10" s="14" t="s">
        <v>79</v>
      </c>
      <c r="AM10" s="14" t="s">
        <v>79</v>
      </c>
      <c r="AN10" s="14" t="s">
        <v>79</v>
      </c>
      <c r="AO10" s="14"/>
      <c r="AP10" s="14">
        <v>0.34422567091270101</v>
      </c>
      <c r="AQ10" s="14">
        <v>0.32157453686959703</v>
      </c>
      <c r="AR10" s="14">
        <v>0.36097557852449502</v>
      </c>
      <c r="AS10" s="14"/>
      <c r="AT10" s="14">
        <v>0.36265488637306198</v>
      </c>
      <c r="AU10" s="14">
        <v>0.345849884946754</v>
      </c>
      <c r="AV10" s="14">
        <v>0.29716694615733602</v>
      </c>
      <c r="AW10" s="14">
        <v>0.35578983122454499</v>
      </c>
      <c r="AX10" s="14">
        <v>0.28279747606792399</v>
      </c>
    </row>
    <row r="11" spans="2:50" ht="45" x14ac:dyDescent="0.25">
      <c r="B11" s="15" t="s">
        <v>144</v>
      </c>
      <c r="C11" s="14">
        <v>0.10373078342084301</v>
      </c>
      <c r="D11" s="14">
        <v>9.0722556867552595E-2</v>
      </c>
      <c r="E11" s="14">
        <v>0.11783411585275499</v>
      </c>
      <c r="F11" s="14"/>
      <c r="G11" s="14">
        <v>0.15887694811369699</v>
      </c>
      <c r="H11" s="14">
        <v>0.11079553051487701</v>
      </c>
      <c r="I11" s="14">
        <v>9.3543518716319607E-2</v>
      </c>
      <c r="J11" s="14">
        <v>8.7497262198192302E-2</v>
      </c>
      <c r="K11" s="14">
        <v>0.101022678809051</v>
      </c>
      <c r="L11" s="14">
        <v>8.1766266947566904E-2</v>
      </c>
      <c r="M11" s="14"/>
      <c r="N11" s="14">
        <v>9.1883040738627506E-2</v>
      </c>
      <c r="O11" s="14">
        <v>9.4430397245866299E-2</v>
      </c>
      <c r="P11" s="14">
        <v>0.103355505810228</v>
      </c>
      <c r="Q11" s="14">
        <v>0.12888937393786201</v>
      </c>
      <c r="R11" s="14"/>
      <c r="S11" s="14">
        <v>0.117201585579184</v>
      </c>
      <c r="T11" s="14">
        <v>0.17612222030090899</v>
      </c>
      <c r="U11" s="14">
        <v>0.102075844321947</v>
      </c>
      <c r="V11" s="14">
        <v>7.2897328486602006E-2</v>
      </c>
      <c r="W11" s="14">
        <v>0.12708148803147801</v>
      </c>
      <c r="X11" s="14">
        <v>9.2560981889444602E-2</v>
      </c>
      <c r="Y11" s="14">
        <v>0.13707205230571401</v>
      </c>
      <c r="Z11" s="14">
        <v>6.9021087055573097E-2</v>
      </c>
      <c r="AA11" s="14">
        <v>5.3078472757136098E-2</v>
      </c>
      <c r="AB11" s="14">
        <v>0.106151281624856</v>
      </c>
      <c r="AC11" s="14">
        <v>6.0051986420898699E-2</v>
      </c>
      <c r="AD11" s="14">
        <v>4.2001721627028199E-2</v>
      </c>
      <c r="AE11" s="14"/>
      <c r="AF11" s="14">
        <v>9.7219384970713002E-2</v>
      </c>
      <c r="AG11" s="14">
        <v>9.06096468365888E-2</v>
      </c>
      <c r="AH11" s="14">
        <v>0.138514439665746</v>
      </c>
      <c r="AI11" s="14"/>
      <c r="AJ11" s="14" t="s">
        <v>79</v>
      </c>
      <c r="AK11" s="14" t="s">
        <v>79</v>
      </c>
      <c r="AL11" s="14" t="s">
        <v>79</v>
      </c>
      <c r="AM11" s="14" t="s">
        <v>79</v>
      </c>
      <c r="AN11" s="14" t="s">
        <v>79</v>
      </c>
      <c r="AO11" s="14"/>
      <c r="AP11" s="14">
        <v>8.5226100212135905E-2</v>
      </c>
      <c r="AQ11" s="14">
        <v>0.110454851254926</v>
      </c>
      <c r="AR11" s="14">
        <v>0.107983021480444</v>
      </c>
      <c r="AS11" s="14"/>
      <c r="AT11" s="14">
        <v>0.149286129247136</v>
      </c>
      <c r="AU11" s="14">
        <v>0.12190332030279701</v>
      </c>
      <c r="AV11" s="14">
        <v>6.7327345209636597E-2</v>
      </c>
      <c r="AW11" s="14">
        <v>6.0251128523392997E-2</v>
      </c>
      <c r="AX11" s="14">
        <v>6.1941746733954403E-2</v>
      </c>
    </row>
    <row r="12" spans="2:50" ht="30" x14ac:dyDescent="0.25">
      <c r="B12" s="15" t="s">
        <v>145</v>
      </c>
      <c r="C12" s="14">
        <v>2.2282236401361798E-2</v>
      </c>
      <c r="D12" s="14">
        <v>2.0981892279787501E-2</v>
      </c>
      <c r="E12" s="14">
        <v>2.37930510457608E-2</v>
      </c>
      <c r="F12" s="14"/>
      <c r="G12" s="14">
        <v>3.0684503364956199E-2</v>
      </c>
      <c r="H12" s="14">
        <v>4.4305487477687699E-2</v>
      </c>
      <c r="I12" s="14">
        <v>1.38453859962016E-2</v>
      </c>
      <c r="J12" s="14">
        <v>1.3497077229775599E-2</v>
      </c>
      <c r="K12" s="14">
        <v>2.3049730398080101E-2</v>
      </c>
      <c r="L12" s="14">
        <v>1.14811248009826E-2</v>
      </c>
      <c r="M12" s="14"/>
      <c r="N12" s="14">
        <v>1.7689970504355199E-2</v>
      </c>
      <c r="O12" s="14">
        <v>2.7975848006579301E-2</v>
      </c>
      <c r="P12" s="14">
        <v>1.8784621827300001E-2</v>
      </c>
      <c r="Q12" s="14">
        <v>2.4608663391647499E-2</v>
      </c>
      <c r="R12" s="14"/>
      <c r="S12" s="14">
        <v>4.0221349197097502E-2</v>
      </c>
      <c r="T12" s="14">
        <v>7.7466396882877198E-3</v>
      </c>
      <c r="U12" s="14">
        <v>2.1583855033295098E-2</v>
      </c>
      <c r="V12" s="14">
        <v>7.33916828140143E-3</v>
      </c>
      <c r="W12" s="14">
        <v>2.8841377753903E-2</v>
      </c>
      <c r="X12" s="14">
        <v>3.6101560622184198E-2</v>
      </c>
      <c r="Y12" s="14">
        <v>1.03370312520256E-2</v>
      </c>
      <c r="Z12" s="14">
        <v>1.83388145882959E-2</v>
      </c>
      <c r="AA12" s="14">
        <v>1.49422249623165E-2</v>
      </c>
      <c r="AB12" s="14">
        <v>2.08911792190721E-2</v>
      </c>
      <c r="AC12" s="14">
        <v>2.26875793864608E-2</v>
      </c>
      <c r="AD12" s="14">
        <v>5.5280017536681499E-2</v>
      </c>
      <c r="AE12" s="14"/>
      <c r="AF12" s="14">
        <v>2.9736016699497402E-2</v>
      </c>
      <c r="AG12" s="14">
        <v>1.70501070133217E-2</v>
      </c>
      <c r="AH12" s="14">
        <v>1.8617670888836198E-2</v>
      </c>
      <c r="AI12" s="14"/>
      <c r="AJ12" s="14" t="s">
        <v>79</v>
      </c>
      <c r="AK12" s="14" t="s">
        <v>79</v>
      </c>
      <c r="AL12" s="14" t="s">
        <v>79</v>
      </c>
      <c r="AM12" s="14" t="s">
        <v>79</v>
      </c>
      <c r="AN12" s="14" t="s">
        <v>79</v>
      </c>
      <c r="AO12" s="14"/>
      <c r="AP12" s="14">
        <v>1.8933465981946E-2</v>
      </c>
      <c r="AQ12" s="14">
        <v>2.6236679143962299E-2</v>
      </c>
      <c r="AR12" s="14">
        <v>2.41847670343402E-2</v>
      </c>
      <c r="AS12" s="14"/>
      <c r="AT12" s="14">
        <v>3.4221374442235303E-2</v>
      </c>
      <c r="AU12" s="14">
        <v>2.5642032098269599E-2</v>
      </c>
      <c r="AV12" s="14">
        <v>1.68679478866555E-2</v>
      </c>
      <c r="AW12" s="14">
        <v>0</v>
      </c>
      <c r="AX12" s="14">
        <v>0</v>
      </c>
    </row>
    <row r="13" spans="2:50" x14ac:dyDescent="0.25">
      <c r="B13" s="15" t="s">
        <v>70</v>
      </c>
      <c r="C13" s="23">
        <v>9.8756818373262903E-2</v>
      </c>
      <c r="D13" s="23">
        <v>8.4354318560541194E-2</v>
      </c>
      <c r="E13" s="23">
        <v>0.114235369090778</v>
      </c>
      <c r="F13" s="23"/>
      <c r="G13" s="23">
        <v>9.7325797838014094E-2</v>
      </c>
      <c r="H13" s="23">
        <v>0.14270005792002</v>
      </c>
      <c r="I13" s="23">
        <v>8.7786174399765105E-2</v>
      </c>
      <c r="J13" s="23">
        <v>0.11061758947014599</v>
      </c>
      <c r="K13" s="23">
        <v>7.1655937108497797E-2</v>
      </c>
      <c r="L13" s="23">
        <v>8.1350562127505896E-2</v>
      </c>
      <c r="M13" s="23"/>
      <c r="N13" s="23">
        <v>5.7970416898887503E-2</v>
      </c>
      <c r="O13" s="23">
        <v>9.1740108444613694E-2</v>
      </c>
      <c r="P13" s="23">
        <v>0.120662760011012</v>
      </c>
      <c r="Q13" s="23">
        <v>0.13291397023921001</v>
      </c>
      <c r="R13" s="23"/>
      <c r="S13" s="23">
        <v>8.2178397874036899E-2</v>
      </c>
      <c r="T13" s="23">
        <v>7.3314004524259804E-2</v>
      </c>
      <c r="U13" s="23">
        <v>0.13173392388517</v>
      </c>
      <c r="V13" s="23">
        <v>0.103459079146221</v>
      </c>
      <c r="W13" s="23">
        <v>3.4578518120363097E-2</v>
      </c>
      <c r="X13" s="23">
        <v>8.9380230028756794E-2</v>
      </c>
      <c r="Y13" s="23">
        <v>0.110190582086598</v>
      </c>
      <c r="Z13" s="23">
        <v>0.26813155555089602</v>
      </c>
      <c r="AA13" s="23">
        <v>0.12335524131883099</v>
      </c>
      <c r="AB13" s="23">
        <v>7.6733100825915806E-2</v>
      </c>
      <c r="AC13" s="23">
        <v>0.12727171840399501</v>
      </c>
      <c r="AD13" s="23">
        <v>4.4672053039893397E-2</v>
      </c>
      <c r="AE13" s="23"/>
      <c r="AF13" s="23">
        <v>9.7730146199800402E-2</v>
      </c>
      <c r="AG13" s="23">
        <v>8.9079508240826402E-2</v>
      </c>
      <c r="AH13" s="23">
        <v>0.136401867805446</v>
      </c>
      <c r="AI13" s="23"/>
      <c r="AJ13" s="23" t="s">
        <v>79</v>
      </c>
      <c r="AK13" s="23" t="s">
        <v>79</v>
      </c>
      <c r="AL13" s="23" t="s">
        <v>79</v>
      </c>
      <c r="AM13" s="23" t="s">
        <v>79</v>
      </c>
      <c r="AN13" s="23" t="s">
        <v>79</v>
      </c>
      <c r="AO13" s="23"/>
      <c r="AP13" s="23">
        <v>7.1547703761769194E-2</v>
      </c>
      <c r="AQ13" s="23">
        <v>8.9017943047764503E-2</v>
      </c>
      <c r="AR13" s="23">
        <v>1.10122471326656E-2</v>
      </c>
      <c r="AS13" s="23"/>
      <c r="AT13" s="23">
        <v>0.115538437087332</v>
      </c>
      <c r="AU13" s="23">
        <v>0.120748712667203</v>
      </c>
      <c r="AV13" s="23">
        <v>7.1458062119412094E-2</v>
      </c>
      <c r="AW13" s="23">
        <v>1.97332975294621E-2</v>
      </c>
      <c r="AX13" s="23">
        <v>0.10987359048414699</v>
      </c>
    </row>
    <row r="14" spans="2:50" x14ac:dyDescent="0.25">
      <c r="B14" s="27" t="s">
        <v>538</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X18"/>
  <sheetViews>
    <sheetView showGridLines="0" topLeftCell="A8"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148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142</v>
      </c>
      <c r="C9" s="14">
        <v>0.28697669975761497</v>
      </c>
      <c r="D9" s="14">
        <v>0.34535446521187502</v>
      </c>
      <c r="E9" s="14">
        <v>0.22693396028799101</v>
      </c>
      <c r="F9" s="14"/>
      <c r="G9" s="14">
        <v>0.25894199785053601</v>
      </c>
      <c r="H9" s="14">
        <v>0.244479438606752</v>
      </c>
      <c r="I9" s="14">
        <v>0.26826863267794199</v>
      </c>
      <c r="J9" s="14">
        <v>0.26282246785075603</v>
      </c>
      <c r="K9" s="14">
        <v>0.26936725703265102</v>
      </c>
      <c r="L9" s="14">
        <v>0.38756863469869801</v>
      </c>
      <c r="M9" s="14"/>
      <c r="N9" s="14">
        <v>0.36718782833327501</v>
      </c>
      <c r="O9" s="14">
        <v>0.30541402665419998</v>
      </c>
      <c r="P9" s="14">
        <v>0.234472438955273</v>
      </c>
      <c r="Q9" s="14">
        <v>0.22233481183970499</v>
      </c>
      <c r="R9" s="14"/>
      <c r="S9" s="14">
        <v>0.27548118935796601</v>
      </c>
      <c r="T9" s="14">
        <v>0.28348423857396099</v>
      </c>
      <c r="U9" s="14">
        <v>0.28763330506527901</v>
      </c>
      <c r="V9" s="14">
        <v>0.303060007258179</v>
      </c>
      <c r="W9" s="14">
        <v>0.35773938257840898</v>
      </c>
      <c r="X9" s="14">
        <v>0.18528647278850099</v>
      </c>
      <c r="Y9" s="14">
        <v>0.18921361581446999</v>
      </c>
      <c r="Z9" s="14">
        <v>0.196258453462096</v>
      </c>
      <c r="AA9" s="14">
        <v>0.359113744557231</v>
      </c>
      <c r="AB9" s="14">
        <v>0.344508101333733</v>
      </c>
      <c r="AC9" s="14">
        <v>0.26962865580227702</v>
      </c>
      <c r="AD9" s="14">
        <v>0.37924438044965603</v>
      </c>
      <c r="AE9" s="14"/>
      <c r="AF9" s="14">
        <v>0.31069010350350701</v>
      </c>
      <c r="AG9" s="14">
        <v>0.29548080480729599</v>
      </c>
      <c r="AH9" s="14">
        <v>0.226145506475536</v>
      </c>
      <c r="AI9" s="14"/>
      <c r="AJ9" s="14" t="s">
        <v>79</v>
      </c>
      <c r="AK9" s="14" t="s">
        <v>79</v>
      </c>
      <c r="AL9" s="14" t="s">
        <v>79</v>
      </c>
      <c r="AM9" s="14" t="s">
        <v>79</v>
      </c>
      <c r="AN9" s="14" t="s">
        <v>79</v>
      </c>
      <c r="AO9" s="14"/>
      <c r="AP9" s="14">
        <v>0.35095058939572099</v>
      </c>
      <c r="AQ9" s="14">
        <v>0.23934852944089999</v>
      </c>
      <c r="AR9" s="14">
        <v>0.43938075608885102</v>
      </c>
      <c r="AS9" s="14"/>
      <c r="AT9" s="14">
        <v>0.196685395624173</v>
      </c>
      <c r="AU9" s="14">
        <v>0.29405011886041399</v>
      </c>
      <c r="AV9" s="14">
        <v>0.322861662629433</v>
      </c>
      <c r="AW9" s="14">
        <v>0.36707109991530501</v>
      </c>
      <c r="AX9" s="14">
        <v>0.29461025645917699</v>
      </c>
    </row>
    <row r="10" spans="2:50" ht="30" x14ac:dyDescent="0.25">
      <c r="B10" s="15" t="s">
        <v>143</v>
      </c>
      <c r="C10" s="14">
        <v>0.42401549784251402</v>
      </c>
      <c r="D10" s="14">
        <v>0.41275130096915402</v>
      </c>
      <c r="E10" s="14">
        <v>0.43371333272576001</v>
      </c>
      <c r="F10" s="14"/>
      <c r="G10" s="14">
        <v>0.38358744367088998</v>
      </c>
      <c r="H10" s="14">
        <v>0.401748393285355</v>
      </c>
      <c r="I10" s="14">
        <v>0.41054394641544301</v>
      </c>
      <c r="J10" s="14">
        <v>0.458778118041824</v>
      </c>
      <c r="K10" s="14">
        <v>0.50720781561445505</v>
      </c>
      <c r="L10" s="14">
        <v>0.40046589876546801</v>
      </c>
      <c r="M10" s="14"/>
      <c r="N10" s="14">
        <v>0.371515097524105</v>
      </c>
      <c r="O10" s="14">
        <v>0.443220253254486</v>
      </c>
      <c r="P10" s="14">
        <v>0.46972510299947601</v>
      </c>
      <c r="Q10" s="14">
        <v>0.41883341118484002</v>
      </c>
      <c r="R10" s="14"/>
      <c r="S10" s="14">
        <v>0.43320103796307802</v>
      </c>
      <c r="T10" s="14">
        <v>0.43153389969957501</v>
      </c>
      <c r="U10" s="14">
        <v>0.37770583260566498</v>
      </c>
      <c r="V10" s="14">
        <v>0.39724370811956999</v>
      </c>
      <c r="W10" s="14">
        <v>0.38853237373225002</v>
      </c>
      <c r="X10" s="14">
        <v>0.52726660342126996</v>
      </c>
      <c r="Y10" s="14">
        <v>0.48869327769892501</v>
      </c>
      <c r="Z10" s="14">
        <v>0.37855882246966899</v>
      </c>
      <c r="AA10" s="14">
        <v>0.38543877712555802</v>
      </c>
      <c r="AB10" s="14">
        <v>0.38689494600871799</v>
      </c>
      <c r="AC10" s="14">
        <v>0.48783328868738501</v>
      </c>
      <c r="AD10" s="14">
        <v>0.38374730187265699</v>
      </c>
      <c r="AE10" s="14"/>
      <c r="AF10" s="14">
        <v>0.38857797526398502</v>
      </c>
      <c r="AG10" s="14">
        <v>0.47486710883160499</v>
      </c>
      <c r="AH10" s="14">
        <v>0.39105129190168803</v>
      </c>
      <c r="AI10" s="14"/>
      <c r="AJ10" s="14" t="s">
        <v>79</v>
      </c>
      <c r="AK10" s="14" t="s">
        <v>79</v>
      </c>
      <c r="AL10" s="14" t="s">
        <v>79</v>
      </c>
      <c r="AM10" s="14" t="s">
        <v>79</v>
      </c>
      <c r="AN10" s="14" t="s">
        <v>79</v>
      </c>
      <c r="AO10" s="14"/>
      <c r="AP10" s="14">
        <v>0.41465495085161802</v>
      </c>
      <c r="AQ10" s="14">
        <v>0.45478378459500002</v>
      </c>
      <c r="AR10" s="14">
        <v>0.35789242584664799</v>
      </c>
      <c r="AS10" s="14"/>
      <c r="AT10" s="14">
        <v>0.46319086237426299</v>
      </c>
      <c r="AU10" s="14">
        <v>0.38638619514177303</v>
      </c>
      <c r="AV10" s="14">
        <v>0.42872315949815498</v>
      </c>
      <c r="AW10" s="14">
        <v>0.43754049968494302</v>
      </c>
      <c r="AX10" s="14">
        <v>0.44022188757442199</v>
      </c>
    </row>
    <row r="11" spans="2:50" ht="45" x14ac:dyDescent="0.25">
      <c r="B11" s="15" t="s">
        <v>144</v>
      </c>
      <c r="C11" s="14">
        <v>0.15825267611341901</v>
      </c>
      <c r="D11" s="14">
        <v>0.150239526618274</v>
      </c>
      <c r="E11" s="14">
        <v>0.16774036580854801</v>
      </c>
      <c r="F11" s="14"/>
      <c r="G11" s="14">
        <v>0.22048957333823399</v>
      </c>
      <c r="H11" s="14">
        <v>0.17369080752446101</v>
      </c>
      <c r="I11" s="14">
        <v>0.17913381673301801</v>
      </c>
      <c r="J11" s="14">
        <v>0.15744187625660799</v>
      </c>
      <c r="K11" s="14">
        <v>0.12079019222406299</v>
      </c>
      <c r="L11" s="14">
        <v>0.109565309746697</v>
      </c>
      <c r="M11" s="14"/>
      <c r="N11" s="14">
        <v>0.17587447484263199</v>
      </c>
      <c r="O11" s="14">
        <v>0.123614376163508</v>
      </c>
      <c r="P11" s="14">
        <v>0.173939188091396</v>
      </c>
      <c r="Q11" s="14">
        <v>0.16371889688513799</v>
      </c>
      <c r="R11" s="14"/>
      <c r="S11" s="14">
        <v>0.17584709416327601</v>
      </c>
      <c r="T11" s="14">
        <v>0.154921505065577</v>
      </c>
      <c r="U11" s="14">
        <v>0.15985648194934199</v>
      </c>
      <c r="V11" s="14">
        <v>0.17289934510683999</v>
      </c>
      <c r="W11" s="14">
        <v>0.20841106218817099</v>
      </c>
      <c r="X11" s="14">
        <v>0.178649271611729</v>
      </c>
      <c r="Y11" s="14">
        <v>0.202847518999793</v>
      </c>
      <c r="Z11" s="14">
        <v>0.14010218310955899</v>
      </c>
      <c r="AA11" s="14">
        <v>0.116792915032809</v>
      </c>
      <c r="AB11" s="14">
        <v>0.15448183651695599</v>
      </c>
      <c r="AC11" s="14">
        <v>3.58909792579147E-2</v>
      </c>
      <c r="AD11" s="14">
        <v>0.14897848326087701</v>
      </c>
      <c r="AE11" s="14"/>
      <c r="AF11" s="14">
        <v>0.17481591166683</v>
      </c>
      <c r="AG11" s="14">
        <v>0.113447756320309</v>
      </c>
      <c r="AH11" s="14">
        <v>0.20996559368380899</v>
      </c>
      <c r="AI11" s="14"/>
      <c r="AJ11" s="14" t="s">
        <v>79</v>
      </c>
      <c r="AK11" s="14" t="s">
        <v>79</v>
      </c>
      <c r="AL11" s="14" t="s">
        <v>79</v>
      </c>
      <c r="AM11" s="14" t="s">
        <v>79</v>
      </c>
      <c r="AN11" s="14" t="s">
        <v>79</v>
      </c>
      <c r="AO11" s="14"/>
      <c r="AP11" s="14">
        <v>0.13949360327826299</v>
      </c>
      <c r="AQ11" s="14">
        <v>0.18986651383300401</v>
      </c>
      <c r="AR11" s="14">
        <v>0.153514676078467</v>
      </c>
      <c r="AS11" s="14"/>
      <c r="AT11" s="14">
        <v>0.19016346006118401</v>
      </c>
      <c r="AU11" s="14">
        <v>0.16150151821563499</v>
      </c>
      <c r="AV11" s="14">
        <v>0.137674985434388</v>
      </c>
      <c r="AW11" s="14">
        <v>0.15997265764212801</v>
      </c>
      <c r="AX11" s="14">
        <v>8.9872700848753706E-2</v>
      </c>
    </row>
    <row r="12" spans="2:50" ht="30" x14ac:dyDescent="0.25">
      <c r="B12" s="15" t="s">
        <v>145</v>
      </c>
      <c r="C12" s="14">
        <v>2.68499211992087E-2</v>
      </c>
      <c r="D12" s="14">
        <v>1.8714993008814899E-2</v>
      </c>
      <c r="E12" s="14">
        <v>3.53473535995237E-2</v>
      </c>
      <c r="F12" s="14"/>
      <c r="G12" s="14">
        <v>5.7136269329693602E-2</v>
      </c>
      <c r="H12" s="14">
        <v>4.4322444128220201E-2</v>
      </c>
      <c r="I12" s="14">
        <v>3.00822041970507E-2</v>
      </c>
      <c r="J12" s="14">
        <v>7.1020547494047102E-3</v>
      </c>
      <c r="K12" s="14">
        <v>1.02571620158135E-2</v>
      </c>
      <c r="L12" s="14">
        <v>1.45603065388424E-2</v>
      </c>
      <c r="M12" s="14"/>
      <c r="N12" s="14">
        <v>1.9135168518488802E-2</v>
      </c>
      <c r="O12" s="14">
        <v>2.38350935541977E-2</v>
      </c>
      <c r="P12" s="14">
        <v>4.012883741895E-2</v>
      </c>
      <c r="Q12" s="14">
        <v>2.6596601299510001E-2</v>
      </c>
      <c r="R12" s="14"/>
      <c r="S12" s="14">
        <v>2.1156791112238799E-2</v>
      </c>
      <c r="T12" s="14">
        <v>3.65930143716168E-2</v>
      </c>
      <c r="U12" s="14">
        <v>1.27496656301876E-2</v>
      </c>
      <c r="V12" s="14">
        <v>2.5637300316234901E-2</v>
      </c>
      <c r="W12" s="14">
        <v>1.0506532810970999E-2</v>
      </c>
      <c r="X12" s="14">
        <v>2.9488154242298399E-2</v>
      </c>
      <c r="Y12" s="14">
        <v>1.8818051622240699E-2</v>
      </c>
      <c r="Z12" s="14">
        <v>0.12794901909679701</v>
      </c>
      <c r="AA12" s="14">
        <v>1.51521295128827E-2</v>
      </c>
      <c r="AB12" s="14">
        <v>1.00869427305073E-2</v>
      </c>
      <c r="AC12" s="14">
        <v>4.3317147141044003E-2</v>
      </c>
      <c r="AD12" s="14">
        <v>4.33577813769166E-2</v>
      </c>
      <c r="AE12" s="14"/>
      <c r="AF12" s="14">
        <v>2.27584883410369E-2</v>
      </c>
      <c r="AG12" s="14">
        <v>2.5425663841908301E-2</v>
      </c>
      <c r="AH12" s="14">
        <v>2.5828343598295101E-2</v>
      </c>
      <c r="AI12" s="14"/>
      <c r="AJ12" s="14" t="s">
        <v>79</v>
      </c>
      <c r="AK12" s="14" t="s">
        <v>79</v>
      </c>
      <c r="AL12" s="14" t="s">
        <v>79</v>
      </c>
      <c r="AM12" s="14" t="s">
        <v>79</v>
      </c>
      <c r="AN12" s="14" t="s">
        <v>79</v>
      </c>
      <c r="AO12" s="14"/>
      <c r="AP12" s="14">
        <v>2.9645955485400201E-2</v>
      </c>
      <c r="AQ12" s="14">
        <v>1.7954668513631901E-2</v>
      </c>
      <c r="AR12" s="14">
        <v>1.0854800049655101E-2</v>
      </c>
      <c r="AS12" s="14"/>
      <c r="AT12" s="14">
        <v>1.98004769350132E-2</v>
      </c>
      <c r="AU12" s="14">
        <v>2.47196752952973E-2</v>
      </c>
      <c r="AV12" s="14">
        <v>4.0988953244750298E-2</v>
      </c>
      <c r="AW12" s="14">
        <v>1.5682445228162301E-2</v>
      </c>
      <c r="AX12" s="14">
        <v>0</v>
      </c>
    </row>
    <row r="13" spans="2:50" x14ac:dyDescent="0.25">
      <c r="B13" s="15" t="s">
        <v>70</v>
      </c>
      <c r="C13" s="23">
        <v>0.103905205087244</v>
      </c>
      <c r="D13" s="23">
        <v>7.2939714191882096E-2</v>
      </c>
      <c r="E13" s="23">
        <v>0.13626498757817801</v>
      </c>
      <c r="F13" s="23"/>
      <c r="G13" s="23">
        <v>7.98447158106462E-2</v>
      </c>
      <c r="H13" s="23">
        <v>0.13575891645521301</v>
      </c>
      <c r="I13" s="23">
        <v>0.111971399976547</v>
      </c>
      <c r="J13" s="23">
        <v>0.113855483101408</v>
      </c>
      <c r="K13" s="23">
        <v>9.2377573113017405E-2</v>
      </c>
      <c r="L13" s="23">
        <v>8.7839850250295406E-2</v>
      </c>
      <c r="M13" s="23"/>
      <c r="N13" s="23">
        <v>6.6287430781499998E-2</v>
      </c>
      <c r="O13" s="23">
        <v>0.10391625037360901</v>
      </c>
      <c r="P13" s="23">
        <v>8.1734432534904006E-2</v>
      </c>
      <c r="Q13" s="23">
        <v>0.16851627879080699</v>
      </c>
      <c r="R13" s="23"/>
      <c r="S13" s="23">
        <v>9.4313887403440405E-2</v>
      </c>
      <c r="T13" s="23">
        <v>9.3467342289270006E-2</v>
      </c>
      <c r="U13" s="23">
        <v>0.16205471474952601</v>
      </c>
      <c r="V13" s="23">
        <v>0.10115963919917501</v>
      </c>
      <c r="W13" s="23">
        <v>3.4810648690198898E-2</v>
      </c>
      <c r="X13" s="23">
        <v>7.9309497936201095E-2</v>
      </c>
      <c r="Y13" s="23">
        <v>0.100427535864572</v>
      </c>
      <c r="Z13" s="23">
        <v>0.15713152186187901</v>
      </c>
      <c r="AA13" s="23">
        <v>0.12350243377152</v>
      </c>
      <c r="AB13" s="23">
        <v>0.10402817341008599</v>
      </c>
      <c r="AC13" s="23">
        <v>0.163329929111379</v>
      </c>
      <c r="AD13" s="23">
        <v>4.4672053039893397E-2</v>
      </c>
      <c r="AE13" s="23"/>
      <c r="AF13" s="23">
        <v>0.103157521224642</v>
      </c>
      <c r="AG13" s="23">
        <v>9.07786661988816E-2</v>
      </c>
      <c r="AH13" s="23">
        <v>0.14700926434067199</v>
      </c>
      <c r="AI13" s="23"/>
      <c r="AJ13" s="23" t="s">
        <v>79</v>
      </c>
      <c r="AK13" s="23" t="s">
        <v>79</v>
      </c>
      <c r="AL13" s="23" t="s">
        <v>79</v>
      </c>
      <c r="AM13" s="23" t="s">
        <v>79</v>
      </c>
      <c r="AN13" s="23" t="s">
        <v>79</v>
      </c>
      <c r="AO13" s="23"/>
      <c r="AP13" s="23">
        <v>6.5254900988998304E-2</v>
      </c>
      <c r="AQ13" s="23">
        <v>9.8046503617464698E-2</v>
      </c>
      <c r="AR13" s="23">
        <v>3.8357341936378901E-2</v>
      </c>
      <c r="AS13" s="23"/>
      <c r="AT13" s="23">
        <v>0.130159805005366</v>
      </c>
      <c r="AU13" s="23">
        <v>0.13334249248688099</v>
      </c>
      <c r="AV13" s="23">
        <v>6.9751239193273404E-2</v>
      </c>
      <c r="AW13" s="23">
        <v>1.97332975294621E-2</v>
      </c>
      <c r="AX13" s="23">
        <v>0.17529515511764701</v>
      </c>
    </row>
    <row r="14" spans="2:50" x14ac:dyDescent="0.25">
      <c r="B14" s="27" t="s">
        <v>538</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X18"/>
  <sheetViews>
    <sheetView showGridLines="0" topLeftCell="A8"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149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142</v>
      </c>
      <c r="C9" s="14">
        <v>0.10139755486697</v>
      </c>
      <c r="D9" s="14">
        <v>0.12730197645861799</v>
      </c>
      <c r="E9" s="14">
        <v>7.5923339034720302E-2</v>
      </c>
      <c r="F9" s="14"/>
      <c r="G9" s="14">
        <v>0.15561351348536101</v>
      </c>
      <c r="H9" s="14">
        <v>0.13962060531953199</v>
      </c>
      <c r="I9" s="14">
        <v>8.9078064890266803E-2</v>
      </c>
      <c r="J9" s="14">
        <v>9.0935718586011099E-2</v>
      </c>
      <c r="K9" s="14">
        <v>7.1432927252923106E-2</v>
      </c>
      <c r="L9" s="14">
        <v>6.9673442239928093E-2</v>
      </c>
      <c r="M9" s="14"/>
      <c r="N9" s="14">
        <v>9.6015661255297993E-2</v>
      </c>
      <c r="O9" s="14">
        <v>0.101325555212587</v>
      </c>
      <c r="P9" s="14">
        <v>0.124606319069391</v>
      </c>
      <c r="Q9" s="14">
        <v>8.6417418639353094E-2</v>
      </c>
      <c r="R9" s="14"/>
      <c r="S9" s="14">
        <v>0.104947823479937</v>
      </c>
      <c r="T9" s="14">
        <v>0.108448187696723</v>
      </c>
      <c r="U9" s="14">
        <v>0.102180557819375</v>
      </c>
      <c r="V9" s="14">
        <v>0.1066981168634</v>
      </c>
      <c r="W9" s="14">
        <v>7.5026418503365097E-2</v>
      </c>
      <c r="X9" s="14">
        <v>9.3944988424520301E-2</v>
      </c>
      <c r="Y9" s="14">
        <v>0.104798639732822</v>
      </c>
      <c r="Z9" s="14">
        <v>8.57401913918482E-2</v>
      </c>
      <c r="AA9" s="14">
        <v>7.1194817710345498E-2</v>
      </c>
      <c r="AB9" s="14">
        <v>0.10719890243686001</v>
      </c>
      <c r="AC9" s="14">
        <v>0.142676625812481</v>
      </c>
      <c r="AD9" s="14">
        <v>0.14208750549920901</v>
      </c>
      <c r="AE9" s="14"/>
      <c r="AF9" s="14">
        <v>8.1043131043309402E-2</v>
      </c>
      <c r="AG9" s="14">
        <v>0.12764026448243901</v>
      </c>
      <c r="AH9" s="14">
        <v>7.4057116642588905E-2</v>
      </c>
      <c r="AI9" s="14"/>
      <c r="AJ9" s="14" t="s">
        <v>79</v>
      </c>
      <c r="AK9" s="14" t="s">
        <v>79</v>
      </c>
      <c r="AL9" s="14" t="s">
        <v>79</v>
      </c>
      <c r="AM9" s="14" t="s">
        <v>79</v>
      </c>
      <c r="AN9" s="14" t="s">
        <v>79</v>
      </c>
      <c r="AO9" s="14"/>
      <c r="AP9" s="14">
        <v>0.16033578730350101</v>
      </c>
      <c r="AQ9" s="14">
        <v>8.4065760221048003E-2</v>
      </c>
      <c r="AR9" s="14">
        <v>0.14611973365290801</v>
      </c>
      <c r="AS9" s="14"/>
      <c r="AT9" s="14">
        <v>8.5679939886573894E-2</v>
      </c>
      <c r="AU9" s="14">
        <v>0.101557654792598</v>
      </c>
      <c r="AV9" s="14">
        <v>0.109710755927935</v>
      </c>
      <c r="AW9" s="14">
        <v>0.12993548537720701</v>
      </c>
      <c r="AX9" s="14">
        <v>8.0715172467828E-2</v>
      </c>
    </row>
    <row r="10" spans="2:50" ht="30" x14ac:dyDescent="0.25">
      <c r="B10" s="15" t="s">
        <v>143</v>
      </c>
      <c r="C10" s="14">
        <v>0.38365601850307601</v>
      </c>
      <c r="D10" s="14">
        <v>0.40391713839368698</v>
      </c>
      <c r="E10" s="14">
        <v>0.35783352774307903</v>
      </c>
      <c r="F10" s="14"/>
      <c r="G10" s="14">
        <v>0.34251907249290398</v>
      </c>
      <c r="H10" s="14">
        <v>0.34044238738660898</v>
      </c>
      <c r="I10" s="14">
        <v>0.39044070698172001</v>
      </c>
      <c r="J10" s="14">
        <v>0.41762324864070999</v>
      </c>
      <c r="K10" s="14">
        <v>0.43582147913306502</v>
      </c>
      <c r="L10" s="14">
        <v>0.38209819721393001</v>
      </c>
      <c r="M10" s="14"/>
      <c r="N10" s="14">
        <v>0.43683077282446803</v>
      </c>
      <c r="O10" s="14">
        <v>0.376589326720148</v>
      </c>
      <c r="P10" s="14">
        <v>0.38183711453459002</v>
      </c>
      <c r="Q10" s="14">
        <v>0.330997047270291</v>
      </c>
      <c r="R10" s="14"/>
      <c r="S10" s="14">
        <v>0.39540067066614198</v>
      </c>
      <c r="T10" s="14">
        <v>0.38888236435634999</v>
      </c>
      <c r="U10" s="14">
        <v>0.32169919165966498</v>
      </c>
      <c r="V10" s="14">
        <v>0.35805500133734702</v>
      </c>
      <c r="W10" s="14">
        <v>0.35516450627123702</v>
      </c>
      <c r="X10" s="14">
        <v>0.47157424728462</v>
      </c>
      <c r="Y10" s="14">
        <v>0.31194475583908199</v>
      </c>
      <c r="Z10" s="14">
        <v>0.21088155176214099</v>
      </c>
      <c r="AA10" s="14">
        <v>0.45439217308195401</v>
      </c>
      <c r="AB10" s="14">
        <v>0.412521487864356</v>
      </c>
      <c r="AC10" s="14">
        <v>0.30996755576370599</v>
      </c>
      <c r="AD10" s="14">
        <v>0.51583186949951998</v>
      </c>
      <c r="AE10" s="14"/>
      <c r="AF10" s="14">
        <v>0.40013499726717</v>
      </c>
      <c r="AG10" s="14">
        <v>0.39863370451568603</v>
      </c>
      <c r="AH10" s="14">
        <v>0.338376175674446</v>
      </c>
      <c r="AI10" s="14"/>
      <c r="AJ10" s="14" t="s">
        <v>79</v>
      </c>
      <c r="AK10" s="14" t="s">
        <v>79</v>
      </c>
      <c r="AL10" s="14" t="s">
        <v>79</v>
      </c>
      <c r="AM10" s="14" t="s">
        <v>79</v>
      </c>
      <c r="AN10" s="14" t="s">
        <v>79</v>
      </c>
      <c r="AO10" s="14"/>
      <c r="AP10" s="14">
        <v>0.37113845597057699</v>
      </c>
      <c r="AQ10" s="14">
        <v>0.38684334806052101</v>
      </c>
      <c r="AR10" s="14">
        <v>0.45176848892253402</v>
      </c>
      <c r="AS10" s="14"/>
      <c r="AT10" s="14">
        <v>0.34236137866697702</v>
      </c>
      <c r="AU10" s="14">
        <v>0.41626254273679397</v>
      </c>
      <c r="AV10" s="14">
        <v>0.40858718742050698</v>
      </c>
      <c r="AW10" s="14">
        <v>0.37366379393403198</v>
      </c>
      <c r="AX10" s="14">
        <v>0.58578165776644797</v>
      </c>
    </row>
    <row r="11" spans="2:50" ht="45" x14ac:dyDescent="0.25">
      <c r="B11" s="15" t="s">
        <v>144</v>
      </c>
      <c r="C11" s="14">
        <v>0.31115655778484602</v>
      </c>
      <c r="D11" s="14">
        <v>0.29569667952950301</v>
      </c>
      <c r="E11" s="14">
        <v>0.32951077796785699</v>
      </c>
      <c r="F11" s="14"/>
      <c r="G11" s="14">
        <v>0.28605812977751399</v>
      </c>
      <c r="H11" s="14">
        <v>0.28917511874201202</v>
      </c>
      <c r="I11" s="14">
        <v>0.316355095663028</v>
      </c>
      <c r="J11" s="14">
        <v>0.25863117765318699</v>
      </c>
      <c r="K11" s="14">
        <v>0.32123119203567002</v>
      </c>
      <c r="L11" s="14">
        <v>0.37657284235820698</v>
      </c>
      <c r="M11" s="14"/>
      <c r="N11" s="14">
        <v>0.31862696260710599</v>
      </c>
      <c r="O11" s="14">
        <v>0.31744270287568799</v>
      </c>
      <c r="P11" s="14">
        <v>0.30612057404231702</v>
      </c>
      <c r="Q11" s="14">
        <v>0.29977721040487199</v>
      </c>
      <c r="R11" s="14"/>
      <c r="S11" s="14">
        <v>0.31186922779433301</v>
      </c>
      <c r="T11" s="14">
        <v>0.322718068239845</v>
      </c>
      <c r="U11" s="14">
        <v>0.38621737557597502</v>
      </c>
      <c r="V11" s="14">
        <v>0.37823993221008001</v>
      </c>
      <c r="W11" s="14">
        <v>0.36595221527022598</v>
      </c>
      <c r="X11" s="14">
        <v>0.20052234091675999</v>
      </c>
      <c r="Y11" s="14">
        <v>0.34125565366238603</v>
      </c>
      <c r="Z11" s="14">
        <v>0.33558303209374202</v>
      </c>
      <c r="AA11" s="14">
        <v>0.27480027453796602</v>
      </c>
      <c r="AB11" s="14">
        <v>0.26365198097368803</v>
      </c>
      <c r="AC11" s="14">
        <v>0.284915090450861</v>
      </c>
      <c r="AD11" s="14">
        <v>0.25405079058446201</v>
      </c>
      <c r="AE11" s="14"/>
      <c r="AF11" s="14">
        <v>0.30718225209106398</v>
      </c>
      <c r="AG11" s="14">
        <v>0.318616786245845</v>
      </c>
      <c r="AH11" s="14">
        <v>0.283730688997616</v>
      </c>
      <c r="AI11" s="14"/>
      <c r="AJ11" s="14" t="s">
        <v>79</v>
      </c>
      <c r="AK11" s="14" t="s">
        <v>79</v>
      </c>
      <c r="AL11" s="14" t="s">
        <v>79</v>
      </c>
      <c r="AM11" s="14" t="s">
        <v>79</v>
      </c>
      <c r="AN11" s="14" t="s">
        <v>79</v>
      </c>
      <c r="AO11" s="14"/>
      <c r="AP11" s="14">
        <v>0.34382054180032601</v>
      </c>
      <c r="AQ11" s="14">
        <v>0.330138722818902</v>
      </c>
      <c r="AR11" s="14">
        <v>0.28594003255485201</v>
      </c>
      <c r="AS11" s="14"/>
      <c r="AT11" s="14">
        <v>0.36813616668175903</v>
      </c>
      <c r="AU11" s="14">
        <v>0.26543885383652799</v>
      </c>
      <c r="AV11" s="14">
        <v>0.29637728227343602</v>
      </c>
      <c r="AW11" s="14">
        <v>0.36386417145380001</v>
      </c>
      <c r="AX11" s="14">
        <v>0</v>
      </c>
    </row>
    <row r="12" spans="2:50" ht="30" x14ac:dyDescent="0.25">
      <c r="B12" s="15" t="s">
        <v>145</v>
      </c>
      <c r="C12" s="14">
        <v>6.9213019076605306E-2</v>
      </c>
      <c r="D12" s="14">
        <v>6.8229504457582094E-2</v>
      </c>
      <c r="E12" s="14">
        <v>7.0799638778519206E-2</v>
      </c>
      <c r="F12" s="14"/>
      <c r="G12" s="14">
        <v>9.2701735710471897E-2</v>
      </c>
      <c r="H12" s="14">
        <v>5.5592436511193402E-2</v>
      </c>
      <c r="I12" s="14">
        <v>5.5180461758267699E-2</v>
      </c>
      <c r="J12" s="14">
        <v>7.6774358938012793E-2</v>
      </c>
      <c r="K12" s="14">
        <v>6.3235222207561406E-2</v>
      </c>
      <c r="L12" s="14">
        <v>7.3621538983579801E-2</v>
      </c>
      <c r="M12" s="14"/>
      <c r="N12" s="14">
        <v>7.5343797979525506E-2</v>
      </c>
      <c r="O12" s="14">
        <v>7.2592888582895199E-2</v>
      </c>
      <c r="P12" s="14">
        <v>4.3125162327638501E-2</v>
      </c>
      <c r="Q12" s="14">
        <v>8.3881534470458194E-2</v>
      </c>
      <c r="R12" s="14"/>
      <c r="S12" s="14">
        <v>5.8550777799272903E-2</v>
      </c>
      <c r="T12" s="14">
        <v>6.6018030829769203E-2</v>
      </c>
      <c r="U12" s="14">
        <v>3.6943972000829398E-2</v>
      </c>
      <c r="V12" s="14">
        <v>4.6767313230969297E-2</v>
      </c>
      <c r="W12" s="14">
        <v>0.10611128660543299</v>
      </c>
      <c r="X12" s="14">
        <v>9.0022331262612706E-2</v>
      </c>
      <c r="Y12" s="14">
        <v>7.9713567001254301E-2</v>
      </c>
      <c r="Z12" s="14">
        <v>0.206065708639079</v>
      </c>
      <c r="AA12" s="14">
        <v>2.9273276372120099E-2</v>
      </c>
      <c r="AB12" s="14">
        <v>8.7005411336608399E-2</v>
      </c>
      <c r="AC12" s="14">
        <v>8.2191748951390906E-2</v>
      </c>
      <c r="AD12" s="14">
        <v>4.33577813769166E-2</v>
      </c>
      <c r="AE12" s="14"/>
      <c r="AF12" s="14">
        <v>8.4738443535489302E-2</v>
      </c>
      <c r="AG12" s="14">
        <v>3.7558892391708398E-2</v>
      </c>
      <c r="AH12" s="14">
        <v>7.7963002999176897E-2</v>
      </c>
      <c r="AI12" s="14"/>
      <c r="AJ12" s="14" t="s">
        <v>79</v>
      </c>
      <c r="AK12" s="14" t="s">
        <v>79</v>
      </c>
      <c r="AL12" s="14" t="s">
        <v>79</v>
      </c>
      <c r="AM12" s="14" t="s">
        <v>79</v>
      </c>
      <c r="AN12" s="14" t="s">
        <v>79</v>
      </c>
      <c r="AO12" s="14"/>
      <c r="AP12" s="14">
        <v>4.4946293497462202E-2</v>
      </c>
      <c r="AQ12" s="14">
        <v>6.48163094751604E-2</v>
      </c>
      <c r="AR12" s="14">
        <v>6.6969963992592405E-2</v>
      </c>
      <c r="AS12" s="14"/>
      <c r="AT12" s="14">
        <v>4.3221261606734701E-2</v>
      </c>
      <c r="AU12" s="14">
        <v>5.28403657499706E-2</v>
      </c>
      <c r="AV12" s="14">
        <v>8.3266182379996903E-2</v>
      </c>
      <c r="AW12" s="14">
        <v>8.5106664619830297E-2</v>
      </c>
      <c r="AX12" s="14">
        <v>6.1260195362374398E-2</v>
      </c>
    </row>
    <row r="13" spans="2:50" x14ac:dyDescent="0.25">
      <c r="B13" s="15" t="s">
        <v>70</v>
      </c>
      <c r="C13" s="23">
        <v>0.13457684976850201</v>
      </c>
      <c r="D13" s="23">
        <v>0.10485470116061001</v>
      </c>
      <c r="E13" s="23">
        <v>0.165932716475825</v>
      </c>
      <c r="F13" s="23"/>
      <c r="G13" s="23">
        <v>0.123107548533749</v>
      </c>
      <c r="H13" s="23">
        <v>0.17516945204065301</v>
      </c>
      <c r="I13" s="23">
        <v>0.14894567070671699</v>
      </c>
      <c r="J13" s="23">
        <v>0.15603549618207899</v>
      </c>
      <c r="K13" s="23">
        <v>0.10827917937078101</v>
      </c>
      <c r="L13" s="23">
        <v>9.8033979204355595E-2</v>
      </c>
      <c r="M13" s="23"/>
      <c r="N13" s="23">
        <v>7.31828053336019E-2</v>
      </c>
      <c r="O13" s="23">
        <v>0.13204952660868199</v>
      </c>
      <c r="P13" s="23">
        <v>0.14431083002606299</v>
      </c>
      <c r="Q13" s="23">
        <v>0.19892678921502499</v>
      </c>
      <c r="R13" s="23"/>
      <c r="S13" s="23">
        <v>0.12923150026031599</v>
      </c>
      <c r="T13" s="23">
        <v>0.113933348877313</v>
      </c>
      <c r="U13" s="23">
        <v>0.15295890294415601</v>
      </c>
      <c r="V13" s="23">
        <v>0.110239636358203</v>
      </c>
      <c r="W13" s="23">
        <v>9.7745573349739295E-2</v>
      </c>
      <c r="X13" s="23">
        <v>0.143936092111486</v>
      </c>
      <c r="Y13" s="23">
        <v>0.16228738376445501</v>
      </c>
      <c r="Z13" s="23">
        <v>0.16172951611319</v>
      </c>
      <c r="AA13" s="23">
        <v>0.17033945829761499</v>
      </c>
      <c r="AB13" s="23">
        <v>0.129622217388488</v>
      </c>
      <c r="AC13" s="23">
        <v>0.18024897902156101</v>
      </c>
      <c r="AD13" s="23">
        <v>4.4672053039893397E-2</v>
      </c>
      <c r="AE13" s="23"/>
      <c r="AF13" s="23">
        <v>0.126901176062967</v>
      </c>
      <c r="AG13" s="23">
        <v>0.117550352364321</v>
      </c>
      <c r="AH13" s="23">
        <v>0.22587301568617299</v>
      </c>
      <c r="AI13" s="23"/>
      <c r="AJ13" s="23" t="s">
        <v>79</v>
      </c>
      <c r="AK13" s="23" t="s">
        <v>79</v>
      </c>
      <c r="AL13" s="23" t="s">
        <v>79</v>
      </c>
      <c r="AM13" s="23" t="s">
        <v>79</v>
      </c>
      <c r="AN13" s="23" t="s">
        <v>79</v>
      </c>
      <c r="AO13" s="23"/>
      <c r="AP13" s="23">
        <v>7.9758921428134302E-2</v>
      </c>
      <c r="AQ13" s="23">
        <v>0.13413585942436801</v>
      </c>
      <c r="AR13" s="23">
        <v>4.9201780877114298E-2</v>
      </c>
      <c r="AS13" s="23"/>
      <c r="AT13" s="23">
        <v>0.16060125315795501</v>
      </c>
      <c r="AU13" s="23">
        <v>0.163900582884109</v>
      </c>
      <c r="AV13" s="23">
        <v>0.102058591998125</v>
      </c>
      <c r="AW13" s="23">
        <v>4.7429884615131E-2</v>
      </c>
      <c r="AX13" s="23">
        <v>0.27224297440334999</v>
      </c>
    </row>
    <row r="14" spans="2:50" x14ac:dyDescent="0.25">
      <c r="B14" s="27" t="s">
        <v>538</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X18"/>
  <sheetViews>
    <sheetView showGridLines="0" topLeftCell="A9"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150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142</v>
      </c>
      <c r="C9" s="14">
        <v>0.22926380931073301</v>
      </c>
      <c r="D9" s="14">
        <v>0.26225058992385902</v>
      </c>
      <c r="E9" s="14">
        <v>0.194369668454698</v>
      </c>
      <c r="F9" s="14"/>
      <c r="G9" s="14">
        <v>0.249788534844573</v>
      </c>
      <c r="H9" s="14">
        <v>0.236339368760797</v>
      </c>
      <c r="I9" s="14">
        <v>0.24827895959341001</v>
      </c>
      <c r="J9" s="14">
        <v>0.23028550189167801</v>
      </c>
      <c r="K9" s="14">
        <v>0.16741010229880601</v>
      </c>
      <c r="L9" s="14">
        <v>0.23310455706991701</v>
      </c>
      <c r="M9" s="14"/>
      <c r="N9" s="14">
        <v>0.25790796933174698</v>
      </c>
      <c r="O9" s="14">
        <v>0.226840645571321</v>
      </c>
      <c r="P9" s="14">
        <v>0.248844791327264</v>
      </c>
      <c r="Q9" s="14">
        <v>0.177464057058903</v>
      </c>
      <c r="R9" s="14"/>
      <c r="S9" s="14">
        <v>0.25061729992309201</v>
      </c>
      <c r="T9" s="14">
        <v>0.29400796390405498</v>
      </c>
      <c r="U9" s="14">
        <v>0.223358322348023</v>
      </c>
      <c r="V9" s="14">
        <v>0.231783837073364</v>
      </c>
      <c r="W9" s="14">
        <v>0.24108285507801899</v>
      </c>
      <c r="X9" s="14">
        <v>0.176061850702488</v>
      </c>
      <c r="Y9" s="14">
        <v>0.22528251587532999</v>
      </c>
      <c r="Z9" s="14">
        <v>0.27147517147306999</v>
      </c>
      <c r="AA9" s="14">
        <v>0.203422139323333</v>
      </c>
      <c r="AB9" s="14">
        <v>0.176122962086249</v>
      </c>
      <c r="AC9" s="14">
        <v>0.13732296828971</v>
      </c>
      <c r="AD9" s="14">
        <v>0.34035645893168698</v>
      </c>
      <c r="AE9" s="14"/>
      <c r="AF9" s="14">
        <v>0.20528558757596699</v>
      </c>
      <c r="AG9" s="14">
        <v>0.243383241302354</v>
      </c>
      <c r="AH9" s="14">
        <v>0.260032559245502</v>
      </c>
      <c r="AI9" s="14"/>
      <c r="AJ9" s="14" t="s">
        <v>79</v>
      </c>
      <c r="AK9" s="14" t="s">
        <v>79</v>
      </c>
      <c r="AL9" s="14" t="s">
        <v>79</v>
      </c>
      <c r="AM9" s="14" t="s">
        <v>79</v>
      </c>
      <c r="AN9" s="14" t="s">
        <v>79</v>
      </c>
      <c r="AO9" s="14"/>
      <c r="AP9" s="14">
        <v>0.32794071029157501</v>
      </c>
      <c r="AQ9" s="14">
        <v>0.19471177942255599</v>
      </c>
      <c r="AR9" s="14">
        <v>0.35028089361537201</v>
      </c>
      <c r="AS9" s="14"/>
      <c r="AT9" s="14">
        <v>0.188851709039391</v>
      </c>
      <c r="AU9" s="14">
        <v>0.20670275013734599</v>
      </c>
      <c r="AV9" s="14">
        <v>0.26293991147486601</v>
      </c>
      <c r="AW9" s="14">
        <v>0.26100804325239901</v>
      </c>
      <c r="AX9" s="14">
        <v>0.202680667731551</v>
      </c>
    </row>
    <row r="10" spans="2:50" ht="30" x14ac:dyDescent="0.25">
      <c r="B10" s="15" t="s">
        <v>143</v>
      </c>
      <c r="C10" s="14">
        <v>0.37831928268371501</v>
      </c>
      <c r="D10" s="14">
        <v>0.3934917843381</v>
      </c>
      <c r="E10" s="14">
        <v>0.36405893637808201</v>
      </c>
      <c r="F10" s="14"/>
      <c r="G10" s="14">
        <v>0.29833655648768598</v>
      </c>
      <c r="H10" s="14">
        <v>0.32118837121752303</v>
      </c>
      <c r="I10" s="14">
        <v>0.39298849978199202</v>
      </c>
      <c r="J10" s="14">
        <v>0.35419214276976801</v>
      </c>
      <c r="K10" s="14">
        <v>0.48497486816670099</v>
      </c>
      <c r="L10" s="14">
        <v>0.41804559429264199</v>
      </c>
      <c r="M10" s="14"/>
      <c r="N10" s="14">
        <v>0.39614036932621499</v>
      </c>
      <c r="O10" s="14">
        <v>0.39929335802133697</v>
      </c>
      <c r="P10" s="14">
        <v>0.36241605722152997</v>
      </c>
      <c r="Q10" s="14">
        <v>0.34962941349862198</v>
      </c>
      <c r="R10" s="14"/>
      <c r="S10" s="14">
        <v>0.36677207393376099</v>
      </c>
      <c r="T10" s="14">
        <v>0.33962038790263299</v>
      </c>
      <c r="U10" s="14">
        <v>0.38837661326586298</v>
      </c>
      <c r="V10" s="14">
        <v>0.36288006133585499</v>
      </c>
      <c r="W10" s="14">
        <v>0.35169552657813702</v>
      </c>
      <c r="X10" s="14">
        <v>0.47377512876175798</v>
      </c>
      <c r="Y10" s="14">
        <v>0.372865118884043</v>
      </c>
      <c r="Z10" s="14">
        <v>0.26244350517495202</v>
      </c>
      <c r="AA10" s="14">
        <v>0.37729792827435799</v>
      </c>
      <c r="AB10" s="14">
        <v>0.42116581061566899</v>
      </c>
      <c r="AC10" s="14">
        <v>0.36961979212700702</v>
      </c>
      <c r="AD10" s="14">
        <v>0.453267242061002</v>
      </c>
      <c r="AE10" s="14"/>
      <c r="AF10" s="14">
        <v>0.403530660223402</v>
      </c>
      <c r="AG10" s="14">
        <v>0.399778151785675</v>
      </c>
      <c r="AH10" s="14">
        <v>0.32528858464044902</v>
      </c>
      <c r="AI10" s="14"/>
      <c r="AJ10" s="14" t="s">
        <v>79</v>
      </c>
      <c r="AK10" s="14" t="s">
        <v>79</v>
      </c>
      <c r="AL10" s="14" t="s">
        <v>79</v>
      </c>
      <c r="AM10" s="14" t="s">
        <v>79</v>
      </c>
      <c r="AN10" s="14" t="s">
        <v>79</v>
      </c>
      <c r="AO10" s="14"/>
      <c r="AP10" s="14">
        <v>0.43944588638417398</v>
      </c>
      <c r="AQ10" s="14">
        <v>0.38611879448692699</v>
      </c>
      <c r="AR10" s="14">
        <v>0.30433361996728098</v>
      </c>
      <c r="AS10" s="14"/>
      <c r="AT10" s="14">
        <v>0.43462870440240597</v>
      </c>
      <c r="AU10" s="14">
        <v>0.35375877648163601</v>
      </c>
      <c r="AV10" s="14">
        <v>0.40022104338186998</v>
      </c>
      <c r="AW10" s="14">
        <v>0.36448512297897501</v>
      </c>
      <c r="AX10" s="14">
        <v>0.51685786846771997</v>
      </c>
    </row>
    <row r="11" spans="2:50" ht="45" x14ac:dyDescent="0.25">
      <c r="B11" s="15" t="s">
        <v>144</v>
      </c>
      <c r="C11" s="14">
        <v>0.198008218166489</v>
      </c>
      <c r="D11" s="14">
        <v>0.18989160994450299</v>
      </c>
      <c r="E11" s="14">
        <v>0.206337822643132</v>
      </c>
      <c r="F11" s="14"/>
      <c r="G11" s="14">
        <v>0.26782201175825199</v>
      </c>
      <c r="H11" s="14">
        <v>0.22843031438960901</v>
      </c>
      <c r="I11" s="14">
        <v>0.20460789909241101</v>
      </c>
      <c r="J11" s="14">
        <v>0.185676551319851</v>
      </c>
      <c r="K11" s="14">
        <v>0.15184739419704199</v>
      </c>
      <c r="L11" s="14">
        <v>0.15810476353362299</v>
      </c>
      <c r="M11" s="14"/>
      <c r="N11" s="14">
        <v>0.200056652685275</v>
      </c>
      <c r="O11" s="14">
        <v>0.211261261146624</v>
      </c>
      <c r="P11" s="14">
        <v>0.19318923225343401</v>
      </c>
      <c r="Q11" s="14">
        <v>0.18713290002719499</v>
      </c>
      <c r="R11" s="14"/>
      <c r="S11" s="14">
        <v>0.213440681598912</v>
      </c>
      <c r="T11" s="14">
        <v>0.13211350231257499</v>
      </c>
      <c r="U11" s="14">
        <v>0.21221333809538301</v>
      </c>
      <c r="V11" s="14">
        <v>0.19856168241685701</v>
      </c>
      <c r="W11" s="14">
        <v>0.25634453769935001</v>
      </c>
      <c r="X11" s="14">
        <v>0.18524880558828399</v>
      </c>
      <c r="Y11" s="14">
        <v>0.24474699234022501</v>
      </c>
      <c r="Z11" s="14">
        <v>0.195318819960875</v>
      </c>
      <c r="AA11" s="14">
        <v>0.20087453203092401</v>
      </c>
      <c r="AB11" s="14">
        <v>0.197788385628583</v>
      </c>
      <c r="AC11" s="14">
        <v>0.19180666251419601</v>
      </c>
      <c r="AD11" s="14">
        <v>0.161704245967418</v>
      </c>
      <c r="AE11" s="14"/>
      <c r="AF11" s="14">
        <v>0.192284365831592</v>
      </c>
      <c r="AG11" s="14">
        <v>0.19299627998378599</v>
      </c>
      <c r="AH11" s="14">
        <v>0.17201449281710501</v>
      </c>
      <c r="AI11" s="14"/>
      <c r="AJ11" s="14" t="s">
        <v>79</v>
      </c>
      <c r="AK11" s="14" t="s">
        <v>79</v>
      </c>
      <c r="AL11" s="14" t="s">
        <v>79</v>
      </c>
      <c r="AM11" s="14" t="s">
        <v>79</v>
      </c>
      <c r="AN11" s="14" t="s">
        <v>79</v>
      </c>
      <c r="AO11" s="14"/>
      <c r="AP11" s="14">
        <v>0.109928893035432</v>
      </c>
      <c r="AQ11" s="14">
        <v>0.23366205061680301</v>
      </c>
      <c r="AR11" s="14">
        <v>0.21912165579116999</v>
      </c>
      <c r="AS11" s="14"/>
      <c r="AT11" s="14">
        <v>0.16233858355959499</v>
      </c>
      <c r="AU11" s="14">
        <v>0.20074235323858999</v>
      </c>
      <c r="AV11" s="14">
        <v>0.19369291924471199</v>
      </c>
      <c r="AW11" s="14">
        <v>0.24940517218974501</v>
      </c>
      <c r="AX11" s="14">
        <v>0.17058787331658201</v>
      </c>
    </row>
    <row r="12" spans="2:50" ht="30" x14ac:dyDescent="0.25">
      <c r="B12" s="15" t="s">
        <v>145</v>
      </c>
      <c r="C12" s="14">
        <v>7.0431904345264099E-2</v>
      </c>
      <c r="D12" s="14">
        <v>5.7583055830046699E-2</v>
      </c>
      <c r="E12" s="14">
        <v>8.2561028695868996E-2</v>
      </c>
      <c r="F12" s="14"/>
      <c r="G12" s="14">
        <v>9.1382420936317404E-2</v>
      </c>
      <c r="H12" s="14">
        <v>5.5360847526263697E-2</v>
      </c>
      <c r="I12" s="14">
        <v>3.5834680047103301E-2</v>
      </c>
      <c r="J12" s="14">
        <v>7.4283059833778503E-2</v>
      </c>
      <c r="K12" s="14">
        <v>8.3330564752428796E-2</v>
      </c>
      <c r="L12" s="14">
        <v>8.5338139708209207E-2</v>
      </c>
      <c r="M12" s="14"/>
      <c r="N12" s="14">
        <v>7.0877215082236503E-2</v>
      </c>
      <c r="O12" s="14">
        <v>4.7495104231898601E-2</v>
      </c>
      <c r="P12" s="14">
        <v>6.7956670575256103E-2</v>
      </c>
      <c r="Q12" s="14">
        <v>9.8689577139472406E-2</v>
      </c>
      <c r="R12" s="14"/>
      <c r="S12" s="14">
        <v>3.72188882016036E-2</v>
      </c>
      <c r="T12" s="14">
        <v>0.110417361106724</v>
      </c>
      <c r="U12" s="14">
        <v>3.5221990600192099E-2</v>
      </c>
      <c r="V12" s="14">
        <v>8.9731059771692004E-2</v>
      </c>
      <c r="W12" s="14">
        <v>7.7365843707811105E-2</v>
      </c>
      <c r="X12" s="14">
        <v>6.1531203288025998E-2</v>
      </c>
      <c r="Y12" s="14">
        <v>4.9970212011082302E-2</v>
      </c>
      <c r="Z12" s="14">
        <v>0.117497296155534</v>
      </c>
      <c r="AA12" s="14">
        <v>7.0879963272810903E-2</v>
      </c>
      <c r="AB12" s="14">
        <v>9.2035151521795505E-2</v>
      </c>
      <c r="AC12" s="14">
        <v>9.3742819672959804E-2</v>
      </c>
      <c r="AD12" s="14">
        <v>0</v>
      </c>
      <c r="AE12" s="14"/>
      <c r="AF12" s="14">
        <v>7.5178751909833003E-2</v>
      </c>
      <c r="AG12" s="14">
        <v>5.7954066617589201E-2</v>
      </c>
      <c r="AH12" s="14">
        <v>7.3349599622898304E-2</v>
      </c>
      <c r="AI12" s="14"/>
      <c r="AJ12" s="14" t="s">
        <v>79</v>
      </c>
      <c r="AK12" s="14" t="s">
        <v>79</v>
      </c>
      <c r="AL12" s="14" t="s">
        <v>79</v>
      </c>
      <c r="AM12" s="14" t="s">
        <v>79</v>
      </c>
      <c r="AN12" s="14" t="s">
        <v>79</v>
      </c>
      <c r="AO12" s="14"/>
      <c r="AP12" s="14">
        <v>4.7978922542404101E-2</v>
      </c>
      <c r="AQ12" s="14">
        <v>7.7733721044858997E-2</v>
      </c>
      <c r="AR12" s="14">
        <v>7.4705952964079197E-2</v>
      </c>
      <c r="AS12" s="14"/>
      <c r="AT12" s="14">
        <v>6.3018698540952406E-2</v>
      </c>
      <c r="AU12" s="14">
        <v>8.88517354748289E-2</v>
      </c>
      <c r="AV12" s="14">
        <v>5.5865682438047397E-2</v>
      </c>
      <c r="AW12" s="14">
        <v>7.7210926134719804E-2</v>
      </c>
      <c r="AX12" s="14">
        <v>0</v>
      </c>
    </row>
    <row r="13" spans="2:50" x14ac:dyDescent="0.25">
      <c r="B13" s="15" t="s">
        <v>70</v>
      </c>
      <c r="C13" s="23">
        <v>0.12397678549379799</v>
      </c>
      <c r="D13" s="23">
        <v>9.67829599634914E-2</v>
      </c>
      <c r="E13" s="23">
        <v>0.15267254382821899</v>
      </c>
      <c r="F13" s="23"/>
      <c r="G13" s="23">
        <v>9.2670475973171795E-2</v>
      </c>
      <c r="H13" s="23">
        <v>0.158681098105806</v>
      </c>
      <c r="I13" s="23">
        <v>0.118289961485083</v>
      </c>
      <c r="J13" s="23">
        <v>0.15556274418492499</v>
      </c>
      <c r="K13" s="23">
        <v>0.112437070585022</v>
      </c>
      <c r="L13" s="23">
        <v>0.10540694539560901</v>
      </c>
      <c r="M13" s="23"/>
      <c r="N13" s="23">
        <v>7.5017793574526495E-2</v>
      </c>
      <c r="O13" s="23">
        <v>0.11510963102881901</v>
      </c>
      <c r="P13" s="23">
        <v>0.127593248622516</v>
      </c>
      <c r="Q13" s="23">
        <v>0.18708405227580799</v>
      </c>
      <c r="R13" s="23"/>
      <c r="S13" s="23">
        <v>0.13195105634263099</v>
      </c>
      <c r="T13" s="23">
        <v>0.123840784774012</v>
      </c>
      <c r="U13" s="23">
        <v>0.14082973569054</v>
      </c>
      <c r="V13" s="23">
        <v>0.117043359402232</v>
      </c>
      <c r="W13" s="23">
        <v>7.3511236936682406E-2</v>
      </c>
      <c r="X13" s="23">
        <v>0.103383011659445</v>
      </c>
      <c r="Y13" s="23">
        <v>0.107135160889319</v>
      </c>
      <c r="Z13" s="23">
        <v>0.153265207235569</v>
      </c>
      <c r="AA13" s="23">
        <v>0.14752543709857399</v>
      </c>
      <c r="AB13" s="23">
        <v>0.112887690147703</v>
      </c>
      <c r="AC13" s="23">
        <v>0.20750775739612701</v>
      </c>
      <c r="AD13" s="23">
        <v>4.4672053039893397E-2</v>
      </c>
      <c r="AE13" s="23"/>
      <c r="AF13" s="23">
        <v>0.123720634459206</v>
      </c>
      <c r="AG13" s="23">
        <v>0.10588826031059501</v>
      </c>
      <c r="AH13" s="23">
        <v>0.16931476367404599</v>
      </c>
      <c r="AI13" s="23"/>
      <c r="AJ13" s="23" t="s">
        <v>79</v>
      </c>
      <c r="AK13" s="23" t="s">
        <v>79</v>
      </c>
      <c r="AL13" s="23" t="s">
        <v>79</v>
      </c>
      <c r="AM13" s="23" t="s">
        <v>79</v>
      </c>
      <c r="AN13" s="23" t="s">
        <v>79</v>
      </c>
      <c r="AO13" s="23"/>
      <c r="AP13" s="23">
        <v>7.47055877464151E-2</v>
      </c>
      <c r="AQ13" s="23">
        <v>0.107773654428855</v>
      </c>
      <c r="AR13" s="23">
        <v>5.1557877662098697E-2</v>
      </c>
      <c r="AS13" s="23"/>
      <c r="AT13" s="23">
        <v>0.15116230445765499</v>
      </c>
      <c r="AU13" s="23">
        <v>0.14994438466759999</v>
      </c>
      <c r="AV13" s="23">
        <v>8.7280443460504994E-2</v>
      </c>
      <c r="AW13" s="23">
        <v>4.7890735444161003E-2</v>
      </c>
      <c r="AX13" s="23">
        <v>0.10987359048414699</v>
      </c>
    </row>
    <row r="14" spans="2:50" x14ac:dyDescent="0.25">
      <c r="B14" s="27" t="s">
        <v>538</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X18"/>
  <sheetViews>
    <sheetView showGridLines="0" topLeftCell="A8"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151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142</v>
      </c>
      <c r="C9" s="14">
        <v>8.3281714369485102E-2</v>
      </c>
      <c r="D9" s="14">
        <v>8.9206802484054701E-2</v>
      </c>
      <c r="E9" s="14">
        <v>7.7964472923680403E-2</v>
      </c>
      <c r="F9" s="14"/>
      <c r="G9" s="14">
        <v>0.109040834128104</v>
      </c>
      <c r="H9" s="14">
        <v>0.11832664660075499</v>
      </c>
      <c r="I9" s="14">
        <v>0.13485643874130099</v>
      </c>
      <c r="J9" s="14">
        <v>5.7070820938640403E-2</v>
      </c>
      <c r="K9" s="14">
        <v>2.4936582785517199E-2</v>
      </c>
      <c r="L9" s="14">
        <v>5.2038165789280201E-2</v>
      </c>
      <c r="M9" s="14"/>
      <c r="N9" s="14">
        <v>7.1511709229111306E-2</v>
      </c>
      <c r="O9" s="14">
        <v>7.6823252275375398E-2</v>
      </c>
      <c r="P9" s="14">
        <v>9.7885329293030204E-2</v>
      </c>
      <c r="Q9" s="14">
        <v>9.0737201664903094E-2</v>
      </c>
      <c r="R9" s="14"/>
      <c r="S9" s="14">
        <v>0.111629145622394</v>
      </c>
      <c r="T9" s="14">
        <v>8.2815703121459E-2</v>
      </c>
      <c r="U9" s="14">
        <v>6.0609119463145102E-2</v>
      </c>
      <c r="V9" s="14">
        <v>8.4400069330820601E-2</v>
      </c>
      <c r="W9" s="14">
        <v>7.9600814947124704E-2</v>
      </c>
      <c r="X9" s="14">
        <v>0.14910300327565101</v>
      </c>
      <c r="Y9" s="14">
        <v>9.6713088250670001E-2</v>
      </c>
      <c r="Z9" s="14">
        <v>4.42973445372171E-2</v>
      </c>
      <c r="AA9" s="14">
        <v>6.5741531329571307E-2</v>
      </c>
      <c r="AB9" s="14">
        <v>3.77341924982698E-2</v>
      </c>
      <c r="AC9" s="14">
        <v>6.7529204388317096E-2</v>
      </c>
      <c r="AD9" s="14">
        <v>6.1340222730225401E-2</v>
      </c>
      <c r="AE9" s="14"/>
      <c r="AF9" s="14">
        <v>5.4990758139326898E-2</v>
      </c>
      <c r="AG9" s="14">
        <v>9.4486714823371301E-2</v>
      </c>
      <c r="AH9" s="14">
        <v>0.12548098476525399</v>
      </c>
      <c r="AI9" s="14"/>
      <c r="AJ9" s="14" t="s">
        <v>79</v>
      </c>
      <c r="AK9" s="14" t="s">
        <v>79</v>
      </c>
      <c r="AL9" s="14" t="s">
        <v>79</v>
      </c>
      <c r="AM9" s="14" t="s">
        <v>79</v>
      </c>
      <c r="AN9" s="14" t="s">
        <v>79</v>
      </c>
      <c r="AO9" s="14"/>
      <c r="AP9" s="14">
        <v>0.100171090913712</v>
      </c>
      <c r="AQ9" s="14">
        <v>9.7154264286973505E-2</v>
      </c>
      <c r="AR9" s="14">
        <v>7.4634244195000504E-2</v>
      </c>
      <c r="AS9" s="14"/>
      <c r="AT9" s="14">
        <v>6.5066599981182499E-2</v>
      </c>
      <c r="AU9" s="14">
        <v>9.00636972038006E-2</v>
      </c>
      <c r="AV9" s="14">
        <v>8.5601191042420199E-2</v>
      </c>
      <c r="AW9" s="14">
        <v>0.129261660241485</v>
      </c>
      <c r="AX9" s="14">
        <v>0.146593165245369</v>
      </c>
    </row>
    <row r="10" spans="2:50" ht="30" x14ac:dyDescent="0.25">
      <c r="B10" s="15" t="s">
        <v>143</v>
      </c>
      <c r="C10" s="14">
        <v>0.31736325783415098</v>
      </c>
      <c r="D10" s="14">
        <v>0.29669840216891302</v>
      </c>
      <c r="E10" s="14">
        <v>0.33462695868404901</v>
      </c>
      <c r="F10" s="14"/>
      <c r="G10" s="14">
        <v>0.31663934159474499</v>
      </c>
      <c r="H10" s="14">
        <v>0.307023251074651</v>
      </c>
      <c r="I10" s="14">
        <v>0.37551065241631898</v>
      </c>
      <c r="J10" s="14">
        <v>0.34788332791915599</v>
      </c>
      <c r="K10" s="14">
        <v>0.31078319990117698</v>
      </c>
      <c r="L10" s="14">
        <v>0.25888190607892098</v>
      </c>
      <c r="M10" s="14"/>
      <c r="N10" s="14">
        <v>0.29547017307071799</v>
      </c>
      <c r="O10" s="14">
        <v>0.30480203456781102</v>
      </c>
      <c r="P10" s="14">
        <v>0.38739063909041899</v>
      </c>
      <c r="Q10" s="14">
        <v>0.29254792544512997</v>
      </c>
      <c r="R10" s="14"/>
      <c r="S10" s="14">
        <v>0.330702128278619</v>
      </c>
      <c r="T10" s="14">
        <v>0.29194551111966499</v>
      </c>
      <c r="U10" s="14">
        <v>0.26314777792959498</v>
      </c>
      <c r="V10" s="14">
        <v>0.31864527159154199</v>
      </c>
      <c r="W10" s="14">
        <v>0.335952058535752</v>
      </c>
      <c r="X10" s="14">
        <v>0.381329967826324</v>
      </c>
      <c r="Y10" s="14">
        <v>0.29610525128431597</v>
      </c>
      <c r="Z10" s="14">
        <v>0.25059027569499498</v>
      </c>
      <c r="AA10" s="14">
        <v>0.33575910063655801</v>
      </c>
      <c r="AB10" s="14">
        <v>0.34486319374503799</v>
      </c>
      <c r="AC10" s="14">
        <v>0.20327466711723399</v>
      </c>
      <c r="AD10" s="14">
        <v>0.43904485791515502</v>
      </c>
      <c r="AE10" s="14"/>
      <c r="AF10" s="14">
        <v>0.29889270672317497</v>
      </c>
      <c r="AG10" s="14">
        <v>0.33635999211809797</v>
      </c>
      <c r="AH10" s="14">
        <v>0.33185697914672102</v>
      </c>
      <c r="AI10" s="14"/>
      <c r="AJ10" s="14" t="s">
        <v>79</v>
      </c>
      <c r="AK10" s="14" t="s">
        <v>79</v>
      </c>
      <c r="AL10" s="14" t="s">
        <v>79</v>
      </c>
      <c r="AM10" s="14" t="s">
        <v>79</v>
      </c>
      <c r="AN10" s="14" t="s">
        <v>79</v>
      </c>
      <c r="AO10" s="14"/>
      <c r="AP10" s="14">
        <v>0.31590096491848402</v>
      </c>
      <c r="AQ10" s="14">
        <v>0.342030336916887</v>
      </c>
      <c r="AR10" s="14">
        <v>0.44841863682438698</v>
      </c>
      <c r="AS10" s="14"/>
      <c r="AT10" s="14">
        <v>0.301881501301623</v>
      </c>
      <c r="AU10" s="14">
        <v>0.29991725621144499</v>
      </c>
      <c r="AV10" s="14">
        <v>0.36865580469973802</v>
      </c>
      <c r="AW10" s="14">
        <v>0.32916497717939103</v>
      </c>
      <c r="AX10" s="14">
        <v>0.20680768649745901</v>
      </c>
    </row>
    <row r="11" spans="2:50" ht="45" x14ac:dyDescent="0.25">
      <c r="B11" s="15" t="s">
        <v>144</v>
      </c>
      <c r="C11" s="14">
        <v>0.31636957334263299</v>
      </c>
      <c r="D11" s="14">
        <v>0.32211407966975703</v>
      </c>
      <c r="E11" s="14">
        <v>0.31116830548574298</v>
      </c>
      <c r="F11" s="14"/>
      <c r="G11" s="14">
        <v>0.37728666517887599</v>
      </c>
      <c r="H11" s="14">
        <v>0.30096858718328401</v>
      </c>
      <c r="I11" s="14">
        <v>0.298138097114025</v>
      </c>
      <c r="J11" s="14">
        <v>0.27838754526542397</v>
      </c>
      <c r="K11" s="14">
        <v>0.31048044942325298</v>
      </c>
      <c r="L11" s="14">
        <v>0.334413026930725</v>
      </c>
      <c r="M11" s="14"/>
      <c r="N11" s="14">
        <v>0.35322435441331801</v>
      </c>
      <c r="O11" s="14">
        <v>0.329733860267651</v>
      </c>
      <c r="P11" s="14">
        <v>0.25167914599686902</v>
      </c>
      <c r="Q11" s="14">
        <v>0.314996567054803</v>
      </c>
      <c r="R11" s="14"/>
      <c r="S11" s="14">
        <v>0.32748485062017202</v>
      </c>
      <c r="T11" s="14">
        <v>0.31908078273816198</v>
      </c>
      <c r="U11" s="14">
        <v>0.30569166395997599</v>
      </c>
      <c r="V11" s="14">
        <v>0.311545364385447</v>
      </c>
      <c r="W11" s="14">
        <v>0.41225038263503699</v>
      </c>
      <c r="X11" s="14">
        <v>0.26493757040961602</v>
      </c>
      <c r="Y11" s="14">
        <v>0.333236164532071</v>
      </c>
      <c r="Z11" s="14">
        <v>0.32310816532453501</v>
      </c>
      <c r="AA11" s="14">
        <v>0.28901502781077298</v>
      </c>
      <c r="AB11" s="14">
        <v>0.30076185948900702</v>
      </c>
      <c r="AC11" s="14">
        <v>0.36837353603067902</v>
      </c>
      <c r="AD11" s="14">
        <v>0.25264641024101098</v>
      </c>
      <c r="AE11" s="14"/>
      <c r="AF11" s="14">
        <v>0.30253798738669602</v>
      </c>
      <c r="AG11" s="14">
        <v>0.32359858426363902</v>
      </c>
      <c r="AH11" s="14">
        <v>0.30589194156120297</v>
      </c>
      <c r="AI11" s="14"/>
      <c r="AJ11" s="14" t="s">
        <v>79</v>
      </c>
      <c r="AK11" s="14" t="s">
        <v>79</v>
      </c>
      <c r="AL11" s="14" t="s">
        <v>79</v>
      </c>
      <c r="AM11" s="14" t="s">
        <v>79</v>
      </c>
      <c r="AN11" s="14" t="s">
        <v>79</v>
      </c>
      <c r="AO11" s="14"/>
      <c r="AP11" s="14">
        <v>0.31139346302959697</v>
      </c>
      <c r="AQ11" s="14">
        <v>0.31135751254064598</v>
      </c>
      <c r="AR11" s="14">
        <v>0.355944232739143</v>
      </c>
      <c r="AS11" s="14"/>
      <c r="AT11" s="14">
        <v>0.30423341602102599</v>
      </c>
      <c r="AU11" s="14">
        <v>0.30283601764242402</v>
      </c>
      <c r="AV11" s="14">
        <v>0.31253002647359002</v>
      </c>
      <c r="AW11" s="14">
        <v>0.40969155709622701</v>
      </c>
      <c r="AX11" s="14">
        <v>0.464250946150852</v>
      </c>
    </row>
    <row r="12" spans="2:50" ht="30" x14ac:dyDescent="0.25">
      <c r="B12" s="15" t="s">
        <v>145</v>
      </c>
      <c r="C12" s="14">
        <v>0.136265169201295</v>
      </c>
      <c r="D12" s="14">
        <v>0.16781477625354699</v>
      </c>
      <c r="E12" s="14">
        <v>0.105347792003409</v>
      </c>
      <c r="F12" s="14"/>
      <c r="G12" s="14">
        <v>0.11283899709919799</v>
      </c>
      <c r="H12" s="14">
        <v>0.102650859246254</v>
      </c>
      <c r="I12" s="14">
        <v>7.1163810181276793E-2</v>
      </c>
      <c r="J12" s="14">
        <v>0.12822184170043899</v>
      </c>
      <c r="K12" s="14">
        <v>0.183480023953387</v>
      </c>
      <c r="L12" s="14">
        <v>0.20968551862461299</v>
      </c>
      <c r="M12" s="14"/>
      <c r="N12" s="14">
        <v>0.190746373420009</v>
      </c>
      <c r="O12" s="14">
        <v>0.133349085270423</v>
      </c>
      <c r="P12" s="14">
        <v>0.100740268975463</v>
      </c>
      <c r="Q12" s="14">
        <v>0.11279334506854601</v>
      </c>
      <c r="R12" s="14"/>
      <c r="S12" s="14">
        <v>0.11136499165456901</v>
      </c>
      <c r="T12" s="14">
        <v>0.15446306848629701</v>
      </c>
      <c r="U12" s="14">
        <v>0.16118902411964101</v>
      </c>
      <c r="V12" s="14">
        <v>0.16976624249455799</v>
      </c>
      <c r="W12" s="14">
        <v>6.9539929699322101E-2</v>
      </c>
      <c r="X12" s="14">
        <v>8.6296217093254496E-2</v>
      </c>
      <c r="Y12" s="14">
        <v>0.10818304559598101</v>
      </c>
      <c r="Z12" s="14">
        <v>0.195194965108029</v>
      </c>
      <c r="AA12" s="14">
        <v>0.115616240791847</v>
      </c>
      <c r="AB12" s="14">
        <v>0.167107381105075</v>
      </c>
      <c r="AC12" s="14">
        <v>0.17335528659562399</v>
      </c>
      <c r="AD12" s="14">
        <v>0.20229645607371499</v>
      </c>
      <c r="AE12" s="14"/>
      <c r="AF12" s="14">
        <v>0.17956105997201699</v>
      </c>
      <c r="AG12" s="14">
        <v>0.12258088119688899</v>
      </c>
      <c r="AH12" s="14">
        <v>5.8271125576583899E-2</v>
      </c>
      <c r="AI12" s="14"/>
      <c r="AJ12" s="14" t="s">
        <v>79</v>
      </c>
      <c r="AK12" s="14" t="s">
        <v>79</v>
      </c>
      <c r="AL12" s="14" t="s">
        <v>79</v>
      </c>
      <c r="AM12" s="14" t="s">
        <v>79</v>
      </c>
      <c r="AN12" s="14" t="s">
        <v>79</v>
      </c>
      <c r="AO12" s="14"/>
      <c r="AP12" s="14">
        <v>0.160009563859106</v>
      </c>
      <c r="AQ12" s="14">
        <v>0.13194021248448801</v>
      </c>
      <c r="AR12" s="14">
        <v>6.9445008579371206E-2</v>
      </c>
      <c r="AS12" s="14"/>
      <c r="AT12" s="14">
        <v>0.13069521230868</v>
      </c>
      <c r="AU12" s="14">
        <v>0.13614525109555001</v>
      </c>
      <c r="AV12" s="14">
        <v>0.128816476242367</v>
      </c>
      <c r="AW12" s="14">
        <v>8.8488324955920197E-2</v>
      </c>
      <c r="AX12" s="14">
        <v>7.2474611622172599E-2</v>
      </c>
    </row>
    <row r="13" spans="2:50" x14ac:dyDescent="0.25">
      <c r="B13" s="15" t="s">
        <v>70</v>
      </c>
      <c r="C13" s="23">
        <v>0.14672028525243599</v>
      </c>
      <c r="D13" s="23">
        <v>0.124165939423729</v>
      </c>
      <c r="E13" s="23">
        <v>0.17089247090311799</v>
      </c>
      <c r="F13" s="23"/>
      <c r="G13" s="23">
        <v>8.4194161999078101E-2</v>
      </c>
      <c r="H13" s="23">
        <v>0.17103065589505601</v>
      </c>
      <c r="I13" s="23">
        <v>0.120331001547078</v>
      </c>
      <c r="J13" s="23">
        <v>0.18843646417634199</v>
      </c>
      <c r="K13" s="23">
        <v>0.17031974393666599</v>
      </c>
      <c r="L13" s="23">
        <v>0.14498138257646101</v>
      </c>
      <c r="M13" s="23"/>
      <c r="N13" s="23">
        <v>8.9047389866844406E-2</v>
      </c>
      <c r="O13" s="23">
        <v>0.155291767618739</v>
      </c>
      <c r="P13" s="23">
        <v>0.162304616644219</v>
      </c>
      <c r="Q13" s="23">
        <v>0.188924960766617</v>
      </c>
      <c r="R13" s="23"/>
      <c r="S13" s="23">
        <v>0.118818883824247</v>
      </c>
      <c r="T13" s="23">
        <v>0.15169493453441699</v>
      </c>
      <c r="U13" s="23">
        <v>0.20936241452764201</v>
      </c>
      <c r="V13" s="23">
        <v>0.115643052197633</v>
      </c>
      <c r="W13" s="23">
        <v>0.102656814182764</v>
      </c>
      <c r="X13" s="23">
        <v>0.118333241395156</v>
      </c>
      <c r="Y13" s="23">
        <v>0.16576245033696199</v>
      </c>
      <c r="Z13" s="23">
        <v>0.186809249335224</v>
      </c>
      <c r="AA13" s="23">
        <v>0.193868099431251</v>
      </c>
      <c r="AB13" s="23">
        <v>0.14953337316261001</v>
      </c>
      <c r="AC13" s="23">
        <v>0.187467305868146</v>
      </c>
      <c r="AD13" s="23">
        <v>4.4672053039893397E-2</v>
      </c>
      <c r="AE13" s="23"/>
      <c r="AF13" s="23">
        <v>0.164017487778784</v>
      </c>
      <c r="AG13" s="23">
        <v>0.122973827598003</v>
      </c>
      <c r="AH13" s="23">
        <v>0.17849896895023801</v>
      </c>
      <c r="AI13" s="23"/>
      <c r="AJ13" s="23" t="s">
        <v>79</v>
      </c>
      <c r="AK13" s="23" t="s">
        <v>79</v>
      </c>
      <c r="AL13" s="23" t="s">
        <v>79</v>
      </c>
      <c r="AM13" s="23" t="s">
        <v>79</v>
      </c>
      <c r="AN13" s="23" t="s">
        <v>79</v>
      </c>
      <c r="AO13" s="23"/>
      <c r="AP13" s="23">
        <v>0.11252491727910099</v>
      </c>
      <c r="AQ13" s="23">
        <v>0.117517673771006</v>
      </c>
      <c r="AR13" s="23">
        <v>5.1557877662098697E-2</v>
      </c>
      <c r="AS13" s="23"/>
      <c r="AT13" s="23">
        <v>0.198123270387488</v>
      </c>
      <c r="AU13" s="23">
        <v>0.17103777784678001</v>
      </c>
      <c r="AV13" s="23">
        <v>0.104396501541885</v>
      </c>
      <c r="AW13" s="23">
        <v>4.3393480526977002E-2</v>
      </c>
      <c r="AX13" s="23">
        <v>0.10987359048414699</v>
      </c>
    </row>
    <row r="14" spans="2:50" x14ac:dyDescent="0.25">
      <c r="B14" s="27" t="s">
        <v>538</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152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142</v>
      </c>
      <c r="C9" s="14">
        <v>0.16994470233293299</v>
      </c>
      <c r="D9" s="14">
        <v>0.152218453659512</v>
      </c>
      <c r="E9" s="14">
        <v>0.18780533472517699</v>
      </c>
      <c r="F9" s="14"/>
      <c r="G9" s="14">
        <v>0.19747705009491601</v>
      </c>
      <c r="H9" s="14">
        <v>0.16613702684590401</v>
      </c>
      <c r="I9" s="14">
        <v>0.184252585539704</v>
      </c>
      <c r="J9" s="14">
        <v>0.198794555917893</v>
      </c>
      <c r="K9" s="14">
        <v>0.17396425697571999</v>
      </c>
      <c r="L9" s="14">
        <v>0.116858017889203</v>
      </c>
      <c r="M9" s="14"/>
      <c r="N9" s="14">
        <v>0.20056912270468499</v>
      </c>
      <c r="O9" s="14">
        <v>0.180646500951158</v>
      </c>
      <c r="P9" s="14">
        <v>0.13091247115535301</v>
      </c>
      <c r="Q9" s="14">
        <v>0.161830740755778</v>
      </c>
      <c r="R9" s="14"/>
      <c r="S9" s="14">
        <v>0.18896464556270501</v>
      </c>
      <c r="T9" s="14">
        <v>0.14223882417616199</v>
      </c>
      <c r="U9" s="14">
        <v>0.178695898421766</v>
      </c>
      <c r="V9" s="14">
        <v>0.17758661639588</v>
      </c>
      <c r="W9" s="14">
        <v>0.16826582767569601</v>
      </c>
      <c r="X9" s="14">
        <v>0.22613667271210799</v>
      </c>
      <c r="Y9" s="14">
        <v>0.17711603888329899</v>
      </c>
      <c r="Z9" s="14">
        <v>0.184774355982331</v>
      </c>
      <c r="AA9" s="14">
        <v>0.171567258858424</v>
      </c>
      <c r="AB9" s="14">
        <v>5.9622359210905702E-2</v>
      </c>
      <c r="AC9" s="14">
        <v>0.167157841083868</v>
      </c>
      <c r="AD9" s="14">
        <v>0.27198491134420799</v>
      </c>
      <c r="AE9" s="14"/>
      <c r="AF9" s="14">
        <v>0.125067790841147</v>
      </c>
      <c r="AG9" s="14">
        <v>0.20499922281948199</v>
      </c>
      <c r="AH9" s="14">
        <v>0.15914758193237599</v>
      </c>
      <c r="AI9" s="14"/>
      <c r="AJ9" s="14" t="s">
        <v>79</v>
      </c>
      <c r="AK9" s="14" t="s">
        <v>79</v>
      </c>
      <c r="AL9" s="14" t="s">
        <v>79</v>
      </c>
      <c r="AM9" s="14" t="s">
        <v>79</v>
      </c>
      <c r="AN9" s="14" t="s">
        <v>79</v>
      </c>
      <c r="AO9" s="14"/>
      <c r="AP9" s="14">
        <v>0.19083011932470001</v>
      </c>
      <c r="AQ9" s="14">
        <v>0.20351563464186501</v>
      </c>
      <c r="AR9" s="14">
        <v>0.180740947732694</v>
      </c>
      <c r="AS9" s="14"/>
      <c r="AT9" s="14">
        <v>0.15612638215455599</v>
      </c>
      <c r="AU9" s="14">
        <v>0.171197650303933</v>
      </c>
      <c r="AV9" s="14">
        <v>0.181385224508331</v>
      </c>
      <c r="AW9" s="14">
        <v>0.22049439286075301</v>
      </c>
      <c r="AX9" s="14">
        <v>0.22527916957379901</v>
      </c>
    </row>
    <row r="10" spans="2:50" ht="30" x14ac:dyDescent="0.25">
      <c r="B10" s="15" t="s">
        <v>143</v>
      </c>
      <c r="C10" s="14">
        <v>0.35770779691596399</v>
      </c>
      <c r="D10" s="14">
        <v>0.36138200444608398</v>
      </c>
      <c r="E10" s="14">
        <v>0.35343174886835599</v>
      </c>
      <c r="F10" s="14"/>
      <c r="G10" s="14">
        <v>0.33036476484863597</v>
      </c>
      <c r="H10" s="14">
        <v>0.33828157787472501</v>
      </c>
      <c r="I10" s="14">
        <v>0.36196959628881598</v>
      </c>
      <c r="J10" s="14">
        <v>0.356574057295101</v>
      </c>
      <c r="K10" s="14">
        <v>0.36589658979052703</v>
      </c>
      <c r="L10" s="14">
        <v>0.38495802657032202</v>
      </c>
      <c r="M10" s="14"/>
      <c r="N10" s="14">
        <v>0.36267120999103603</v>
      </c>
      <c r="O10" s="14">
        <v>0.38015630379367699</v>
      </c>
      <c r="P10" s="14">
        <v>0.36337509440874199</v>
      </c>
      <c r="Q10" s="14">
        <v>0.32464659722516198</v>
      </c>
      <c r="R10" s="14"/>
      <c r="S10" s="14">
        <v>0.398552296862897</v>
      </c>
      <c r="T10" s="14">
        <v>0.35668446865580999</v>
      </c>
      <c r="U10" s="14">
        <v>0.28392319549813499</v>
      </c>
      <c r="V10" s="14">
        <v>0.40527287889618002</v>
      </c>
      <c r="W10" s="14">
        <v>0.35285817955634602</v>
      </c>
      <c r="X10" s="14">
        <v>0.39960761691653901</v>
      </c>
      <c r="Y10" s="14">
        <v>0.32392241310207798</v>
      </c>
      <c r="Z10" s="14">
        <v>0.20776470832083599</v>
      </c>
      <c r="AA10" s="14">
        <v>0.339989842499683</v>
      </c>
      <c r="AB10" s="14">
        <v>0.44876197337148999</v>
      </c>
      <c r="AC10" s="14">
        <v>0.26651080379261199</v>
      </c>
      <c r="AD10" s="14">
        <v>0.29031981699319198</v>
      </c>
      <c r="AE10" s="14"/>
      <c r="AF10" s="14">
        <v>0.34101939914038498</v>
      </c>
      <c r="AG10" s="14">
        <v>0.38989118590454702</v>
      </c>
      <c r="AH10" s="14">
        <v>0.32975870564682602</v>
      </c>
      <c r="AI10" s="14"/>
      <c r="AJ10" s="14" t="s">
        <v>79</v>
      </c>
      <c r="AK10" s="14" t="s">
        <v>79</v>
      </c>
      <c r="AL10" s="14" t="s">
        <v>79</v>
      </c>
      <c r="AM10" s="14" t="s">
        <v>79</v>
      </c>
      <c r="AN10" s="14" t="s">
        <v>79</v>
      </c>
      <c r="AO10" s="14"/>
      <c r="AP10" s="14">
        <v>0.37263915182038698</v>
      </c>
      <c r="AQ10" s="14">
        <v>0.36415022602515801</v>
      </c>
      <c r="AR10" s="14">
        <v>0.39424668282195602</v>
      </c>
      <c r="AS10" s="14"/>
      <c r="AT10" s="14">
        <v>0.320253776457396</v>
      </c>
      <c r="AU10" s="14">
        <v>0.32210347064724598</v>
      </c>
      <c r="AV10" s="14">
        <v>0.40300456622352199</v>
      </c>
      <c r="AW10" s="14">
        <v>0.47527617677602402</v>
      </c>
      <c r="AX10" s="14">
        <v>0.403749121590053</v>
      </c>
    </row>
    <row r="11" spans="2:50" ht="45" x14ac:dyDescent="0.25">
      <c r="B11" s="15" t="s">
        <v>144</v>
      </c>
      <c r="C11" s="14">
        <v>0.23688382711942099</v>
      </c>
      <c r="D11" s="14">
        <v>0.242740469903682</v>
      </c>
      <c r="E11" s="14">
        <v>0.23293843058178201</v>
      </c>
      <c r="F11" s="14"/>
      <c r="G11" s="14">
        <v>0.25183778515274602</v>
      </c>
      <c r="H11" s="14">
        <v>0.25440701009296801</v>
      </c>
      <c r="I11" s="14">
        <v>0.22273136048878001</v>
      </c>
      <c r="J11" s="14">
        <v>0.20880934164607901</v>
      </c>
      <c r="K11" s="14">
        <v>0.21695439788425</v>
      </c>
      <c r="L11" s="14">
        <v>0.25843481737039797</v>
      </c>
      <c r="M11" s="14"/>
      <c r="N11" s="14">
        <v>0.274513479992118</v>
      </c>
      <c r="O11" s="14">
        <v>0.19999035988074501</v>
      </c>
      <c r="P11" s="14">
        <v>0.24804168727451101</v>
      </c>
      <c r="Q11" s="14">
        <v>0.218319318983238</v>
      </c>
      <c r="R11" s="14"/>
      <c r="S11" s="14">
        <v>0.20730923597810599</v>
      </c>
      <c r="T11" s="14">
        <v>0.26157343092879098</v>
      </c>
      <c r="U11" s="14">
        <v>0.25405253097597602</v>
      </c>
      <c r="V11" s="14">
        <v>0.18291705014700199</v>
      </c>
      <c r="W11" s="14">
        <v>0.31508965136744299</v>
      </c>
      <c r="X11" s="14">
        <v>0.21383815833946301</v>
      </c>
      <c r="Y11" s="14">
        <v>0.267615998824691</v>
      </c>
      <c r="Z11" s="14">
        <v>0.24428365250043799</v>
      </c>
      <c r="AA11" s="14">
        <v>0.22905088029545001</v>
      </c>
      <c r="AB11" s="14">
        <v>0.24263491290962</v>
      </c>
      <c r="AC11" s="14">
        <v>0.22790338420612999</v>
      </c>
      <c r="AD11" s="14">
        <v>0.26660085972251102</v>
      </c>
      <c r="AE11" s="14"/>
      <c r="AF11" s="14">
        <v>0.26208754184666699</v>
      </c>
      <c r="AG11" s="14">
        <v>0.21055079185004699</v>
      </c>
      <c r="AH11" s="14">
        <v>0.23806426245803899</v>
      </c>
      <c r="AI11" s="14"/>
      <c r="AJ11" s="14" t="s">
        <v>79</v>
      </c>
      <c r="AK11" s="14" t="s">
        <v>79</v>
      </c>
      <c r="AL11" s="14" t="s">
        <v>79</v>
      </c>
      <c r="AM11" s="14" t="s">
        <v>79</v>
      </c>
      <c r="AN11" s="14" t="s">
        <v>79</v>
      </c>
      <c r="AO11" s="14"/>
      <c r="AP11" s="14">
        <v>0.25395146194766799</v>
      </c>
      <c r="AQ11" s="14">
        <v>0.218363568826172</v>
      </c>
      <c r="AR11" s="14">
        <v>0.27850048789278797</v>
      </c>
      <c r="AS11" s="14"/>
      <c r="AT11" s="14">
        <v>0.25385055325859002</v>
      </c>
      <c r="AU11" s="14">
        <v>0.24369837169762501</v>
      </c>
      <c r="AV11" s="14">
        <v>0.23742399546381199</v>
      </c>
      <c r="AW11" s="14">
        <v>0.193601402808942</v>
      </c>
      <c r="AX11" s="14">
        <v>0.134416358356127</v>
      </c>
    </row>
    <row r="12" spans="2:50" ht="30" x14ac:dyDescent="0.25">
      <c r="B12" s="15" t="s">
        <v>145</v>
      </c>
      <c r="C12" s="14">
        <v>8.2490530221236605E-2</v>
      </c>
      <c r="D12" s="14">
        <v>0.102716278278002</v>
      </c>
      <c r="E12" s="14">
        <v>5.9324613595159101E-2</v>
      </c>
      <c r="F12" s="14"/>
      <c r="G12" s="14">
        <v>9.67674141960497E-2</v>
      </c>
      <c r="H12" s="14">
        <v>7.30163130382845E-2</v>
      </c>
      <c r="I12" s="14">
        <v>7.2300679366941401E-2</v>
      </c>
      <c r="J12" s="14">
        <v>6.1120003671060699E-2</v>
      </c>
      <c r="K12" s="14">
        <v>0.10221241442112</v>
      </c>
      <c r="L12" s="14">
        <v>9.2193101178231499E-2</v>
      </c>
      <c r="M12" s="14"/>
      <c r="N12" s="14">
        <v>7.08005042127057E-2</v>
      </c>
      <c r="O12" s="14">
        <v>8.5626489729047406E-2</v>
      </c>
      <c r="P12" s="14">
        <v>8.8272182127492299E-2</v>
      </c>
      <c r="Q12" s="14">
        <v>8.7449479412114506E-2</v>
      </c>
      <c r="R12" s="14"/>
      <c r="S12" s="14">
        <v>9.6411668613073404E-2</v>
      </c>
      <c r="T12" s="14">
        <v>8.0972026654866802E-2</v>
      </c>
      <c r="U12" s="14">
        <v>8.9853500472735395E-2</v>
      </c>
      <c r="V12" s="14">
        <v>7.6322014028452498E-2</v>
      </c>
      <c r="W12" s="14">
        <v>7.7991946508533E-2</v>
      </c>
      <c r="X12" s="14">
        <v>3.11473262684402E-2</v>
      </c>
      <c r="Y12" s="14">
        <v>8.0297372870811998E-2</v>
      </c>
      <c r="Z12" s="14">
        <v>0.105099738953826</v>
      </c>
      <c r="AA12" s="14">
        <v>9.6311934262222301E-2</v>
      </c>
      <c r="AB12" s="14">
        <v>8.0470741805371296E-2</v>
      </c>
      <c r="AC12" s="14">
        <v>0.116996900971923</v>
      </c>
      <c r="AD12" s="14">
        <v>5.0719365808099798E-2</v>
      </c>
      <c r="AE12" s="14"/>
      <c r="AF12" s="14">
        <v>0.11413037804296</v>
      </c>
      <c r="AG12" s="14">
        <v>5.5596576471608102E-2</v>
      </c>
      <c r="AH12" s="14">
        <v>8.4706449935152403E-2</v>
      </c>
      <c r="AI12" s="14"/>
      <c r="AJ12" s="14" t="s">
        <v>79</v>
      </c>
      <c r="AK12" s="14" t="s">
        <v>79</v>
      </c>
      <c r="AL12" s="14" t="s">
        <v>79</v>
      </c>
      <c r="AM12" s="14" t="s">
        <v>79</v>
      </c>
      <c r="AN12" s="14" t="s">
        <v>79</v>
      </c>
      <c r="AO12" s="14"/>
      <c r="AP12" s="14">
        <v>6.9799338139631004E-2</v>
      </c>
      <c r="AQ12" s="14">
        <v>8.7124009971567107E-2</v>
      </c>
      <c r="AR12" s="14">
        <v>8.0938876071435198E-2</v>
      </c>
      <c r="AS12" s="14"/>
      <c r="AT12" s="14">
        <v>7.1986241008085303E-2</v>
      </c>
      <c r="AU12" s="14">
        <v>6.8525006215899104E-2</v>
      </c>
      <c r="AV12" s="14">
        <v>7.1717367699917406E-2</v>
      </c>
      <c r="AW12" s="14">
        <v>8.0906590607035103E-2</v>
      </c>
      <c r="AX12" s="14">
        <v>6.1260195362374398E-2</v>
      </c>
    </row>
    <row r="13" spans="2:50" x14ac:dyDescent="0.25">
      <c r="B13" s="15" t="s">
        <v>70</v>
      </c>
      <c r="C13" s="23">
        <v>0.15297314341044599</v>
      </c>
      <c r="D13" s="23">
        <v>0.14094279371272</v>
      </c>
      <c r="E13" s="23">
        <v>0.166499872229527</v>
      </c>
      <c r="F13" s="23"/>
      <c r="G13" s="23">
        <v>0.123552985707652</v>
      </c>
      <c r="H13" s="23">
        <v>0.16815807214811901</v>
      </c>
      <c r="I13" s="23">
        <v>0.15874577831575901</v>
      </c>
      <c r="J13" s="23">
        <v>0.17470204146986501</v>
      </c>
      <c r="K13" s="23">
        <v>0.14097234092838401</v>
      </c>
      <c r="L13" s="23">
        <v>0.147556036991845</v>
      </c>
      <c r="M13" s="23"/>
      <c r="N13" s="23">
        <v>9.1445683099454597E-2</v>
      </c>
      <c r="O13" s="23">
        <v>0.15358034564537301</v>
      </c>
      <c r="P13" s="23">
        <v>0.16939856503390099</v>
      </c>
      <c r="Q13" s="23">
        <v>0.20775386362370701</v>
      </c>
      <c r="R13" s="23"/>
      <c r="S13" s="23">
        <v>0.10876215298321899</v>
      </c>
      <c r="T13" s="23">
        <v>0.15853124958436901</v>
      </c>
      <c r="U13" s="23">
        <v>0.19347487463138799</v>
      </c>
      <c r="V13" s="23">
        <v>0.157901440532486</v>
      </c>
      <c r="W13" s="23">
        <v>8.5794394891982595E-2</v>
      </c>
      <c r="X13" s="23">
        <v>0.12927022576344999</v>
      </c>
      <c r="Y13" s="23">
        <v>0.15104817631911899</v>
      </c>
      <c r="Z13" s="23">
        <v>0.25807754424256901</v>
      </c>
      <c r="AA13" s="23">
        <v>0.16308008408422101</v>
      </c>
      <c r="AB13" s="23">
        <v>0.16851001270261301</v>
      </c>
      <c r="AC13" s="23">
        <v>0.22143106994546699</v>
      </c>
      <c r="AD13" s="23">
        <v>0.120375046131988</v>
      </c>
      <c r="AE13" s="23"/>
      <c r="AF13" s="23">
        <v>0.157694890128841</v>
      </c>
      <c r="AG13" s="23">
        <v>0.13896222295431601</v>
      </c>
      <c r="AH13" s="23">
        <v>0.18832300002760699</v>
      </c>
      <c r="AI13" s="23"/>
      <c r="AJ13" s="23" t="s">
        <v>79</v>
      </c>
      <c r="AK13" s="23" t="s">
        <v>79</v>
      </c>
      <c r="AL13" s="23" t="s">
        <v>79</v>
      </c>
      <c r="AM13" s="23" t="s">
        <v>79</v>
      </c>
      <c r="AN13" s="23" t="s">
        <v>79</v>
      </c>
      <c r="AO13" s="23"/>
      <c r="AP13" s="23">
        <v>0.112779928767614</v>
      </c>
      <c r="AQ13" s="23">
        <v>0.12684656053523899</v>
      </c>
      <c r="AR13" s="23">
        <v>6.5573005481126795E-2</v>
      </c>
      <c r="AS13" s="23"/>
      <c r="AT13" s="23">
        <v>0.19778304712137301</v>
      </c>
      <c r="AU13" s="23">
        <v>0.19447550113529599</v>
      </c>
      <c r="AV13" s="23">
        <v>0.10646884610441799</v>
      </c>
      <c r="AW13" s="23">
        <v>2.9721436947245699E-2</v>
      </c>
      <c r="AX13" s="23">
        <v>0.17529515511764701</v>
      </c>
    </row>
    <row r="14" spans="2:50" x14ac:dyDescent="0.25">
      <c r="B14" s="27" t="s">
        <v>538</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153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142</v>
      </c>
      <c r="C9" s="14">
        <v>0.336573345269018</v>
      </c>
      <c r="D9" s="14">
        <v>0.338361547620536</v>
      </c>
      <c r="E9" s="14">
        <v>0.334478835442439</v>
      </c>
      <c r="F9" s="14"/>
      <c r="G9" s="14">
        <v>0.35470165628637801</v>
      </c>
      <c r="H9" s="14">
        <v>0.27389519285637998</v>
      </c>
      <c r="I9" s="14">
        <v>0.333111896349093</v>
      </c>
      <c r="J9" s="14">
        <v>0.37009161362405402</v>
      </c>
      <c r="K9" s="14">
        <v>0.31305854214044398</v>
      </c>
      <c r="L9" s="14">
        <v>0.36794023312379198</v>
      </c>
      <c r="M9" s="14"/>
      <c r="N9" s="14">
        <v>0.31384023896397201</v>
      </c>
      <c r="O9" s="14">
        <v>0.366599859994447</v>
      </c>
      <c r="P9" s="14">
        <v>0.32648764247429302</v>
      </c>
      <c r="Q9" s="14">
        <v>0.335667702879684</v>
      </c>
      <c r="R9" s="14"/>
      <c r="S9" s="14">
        <v>0.390812813569068</v>
      </c>
      <c r="T9" s="14">
        <v>0.35435931795273701</v>
      </c>
      <c r="U9" s="14">
        <v>0.35879429034854898</v>
      </c>
      <c r="V9" s="14">
        <v>0.32856880248553499</v>
      </c>
      <c r="W9" s="14">
        <v>0.34197043193413101</v>
      </c>
      <c r="X9" s="14">
        <v>0.34604681390141401</v>
      </c>
      <c r="Y9" s="14">
        <v>0.32049736414178398</v>
      </c>
      <c r="Z9" s="14">
        <v>0.399612758545906</v>
      </c>
      <c r="AA9" s="14">
        <v>0.352517215147578</v>
      </c>
      <c r="AB9" s="14">
        <v>0.257716238770548</v>
      </c>
      <c r="AC9" s="14">
        <v>0.25480010999324698</v>
      </c>
      <c r="AD9" s="14">
        <v>0.20557299294422701</v>
      </c>
      <c r="AE9" s="14"/>
      <c r="AF9" s="14">
        <v>0.30793911910844102</v>
      </c>
      <c r="AG9" s="14">
        <v>0.35981022810082097</v>
      </c>
      <c r="AH9" s="14">
        <v>0.30948865011031301</v>
      </c>
      <c r="AI9" s="14"/>
      <c r="AJ9" s="14" t="s">
        <v>79</v>
      </c>
      <c r="AK9" s="14" t="s">
        <v>79</v>
      </c>
      <c r="AL9" s="14" t="s">
        <v>79</v>
      </c>
      <c r="AM9" s="14" t="s">
        <v>79</v>
      </c>
      <c r="AN9" s="14" t="s">
        <v>79</v>
      </c>
      <c r="AO9" s="14"/>
      <c r="AP9" s="14">
        <v>0.35767411519792802</v>
      </c>
      <c r="AQ9" s="14">
        <v>0.37022464344109202</v>
      </c>
      <c r="AR9" s="14">
        <v>0.339217845786216</v>
      </c>
      <c r="AS9" s="14"/>
      <c r="AT9" s="14">
        <v>0.36547127931590501</v>
      </c>
      <c r="AU9" s="14">
        <v>0.336008365616769</v>
      </c>
      <c r="AV9" s="14">
        <v>0.31501874261841001</v>
      </c>
      <c r="AW9" s="14">
        <v>0.34273500184582401</v>
      </c>
      <c r="AX9" s="14">
        <v>0.23836829165487999</v>
      </c>
    </row>
    <row r="10" spans="2:50" ht="30" x14ac:dyDescent="0.25">
      <c r="B10" s="15" t="s">
        <v>143</v>
      </c>
      <c r="C10" s="14">
        <v>0.386369783454936</v>
      </c>
      <c r="D10" s="14">
        <v>0.386169933041832</v>
      </c>
      <c r="E10" s="14">
        <v>0.38450067333865301</v>
      </c>
      <c r="F10" s="14"/>
      <c r="G10" s="14">
        <v>0.37182873514063403</v>
      </c>
      <c r="H10" s="14">
        <v>0.37121841653870502</v>
      </c>
      <c r="I10" s="14">
        <v>0.396306041279679</v>
      </c>
      <c r="J10" s="14">
        <v>0.38389030571208799</v>
      </c>
      <c r="K10" s="14">
        <v>0.42778265426478101</v>
      </c>
      <c r="L10" s="14">
        <v>0.37550595484757399</v>
      </c>
      <c r="M10" s="14"/>
      <c r="N10" s="14">
        <v>0.43467105133249201</v>
      </c>
      <c r="O10" s="14">
        <v>0.36752671940304599</v>
      </c>
      <c r="P10" s="14">
        <v>0.41008397688856202</v>
      </c>
      <c r="Q10" s="14">
        <v>0.33031314295025399</v>
      </c>
      <c r="R10" s="14"/>
      <c r="S10" s="14">
        <v>0.318243260745113</v>
      </c>
      <c r="T10" s="14">
        <v>0.41207992058006399</v>
      </c>
      <c r="U10" s="14">
        <v>0.32957565616839801</v>
      </c>
      <c r="V10" s="14">
        <v>0.39845848806526002</v>
      </c>
      <c r="W10" s="14">
        <v>0.44382671783140198</v>
      </c>
      <c r="X10" s="14">
        <v>0.484665298999503</v>
      </c>
      <c r="Y10" s="14">
        <v>0.453400673797414</v>
      </c>
      <c r="Z10" s="14">
        <v>0.21758924459394399</v>
      </c>
      <c r="AA10" s="14">
        <v>0.33086964472714597</v>
      </c>
      <c r="AB10" s="14">
        <v>0.42338189520540398</v>
      </c>
      <c r="AC10" s="14">
        <v>0.39104845013751299</v>
      </c>
      <c r="AD10" s="14">
        <v>0.45513645838425199</v>
      </c>
      <c r="AE10" s="14"/>
      <c r="AF10" s="14">
        <v>0.38368397279970101</v>
      </c>
      <c r="AG10" s="14">
        <v>0.41268067832248601</v>
      </c>
      <c r="AH10" s="14">
        <v>0.308448428239948</v>
      </c>
      <c r="AI10" s="14"/>
      <c r="AJ10" s="14" t="s">
        <v>79</v>
      </c>
      <c r="AK10" s="14" t="s">
        <v>79</v>
      </c>
      <c r="AL10" s="14" t="s">
        <v>79</v>
      </c>
      <c r="AM10" s="14" t="s">
        <v>79</v>
      </c>
      <c r="AN10" s="14" t="s">
        <v>79</v>
      </c>
      <c r="AO10" s="14"/>
      <c r="AP10" s="14">
        <v>0.40463376919945498</v>
      </c>
      <c r="AQ10" s="14">
        <v>0.35732977490289802</v>
      </c>
      <c r="AR10" s="14">
        <v>0.43163126453151501</v>
      </c>
      <c r="AS10" s="14"/>
      <c r="AT10" s="14">
        <v>0.35354534446899799</v>
      </c>
      <c r="AU10" s="14">
        <v>0.36342376315610903</v>
      </c>
      <c r="AV10" s="14">
        <v>0.44738266057841197</v>
      </c>
      <c r="AW10" s="14">
        <v>0.426410224419152</v>
      </c>
      <c r="AX10" s="14">
        <v>0.365675181068841</v>
      </c>
    </row>
    <row r="11" spans="2:50" ht="45" x14ac:dyDescent="0.25">
      <c r="B11" s="15" t="s">
        <v>144</v>
      </c>
      <c r="C11" s="14">
        <v>0.13661538797081699</v>
      </c>
      <c r="D11" s="14">
        <v>0.14289123033334999</v>
      </c>
      <c r="E11" s="14">
        <v>0.13139374920986499</v>
      </c>
      <c r="F11" s="14"/>
      <c r="G11" s="14">
        <v>0.143746729955985</v>
      </c>
      <c r="H11" s="14">
        <v>0.16575924077241</v>
      </c>
      <c r="I11" s="14">
        <v>0.11954766764802199</v>
      </c>
      <c r="J11" s="14">
        <v>9.1092608091588895E-2</v>
      </c>
      <c r="K11" s="14">
        <v>0.144522215943304</v>
      </c>
      <c r="L11" s="14">
        <v>0.151661620346422</v>
      </c>
      <c r="M11" s="14"/>
      <c r="N11" s="14">
        <v>0.15470606069516299</v>
      </c>
      <c r="O11" s="14">
        <v>0.130438396277718</v>
      </c>
      <c r="P11" s="14">
        <v>0.118391267670891</v>
      </c>
      <c r="Q11" s="14">
        <v>0.14159980999345601</v>
      </c>
      <c r="R11" s="14"/>
      <c r="S11" s="14">
        <v>0.16266187978883001</v>
      </c>
      <c r="T11" s="14">
        <v>0.104098346072831</v>
      </c>
      <c r="U11" s="14">
        <v>0.16276550186313599</v>
      </c>
      <c r="V11" s="14">
        <v>0.12988006999506099</v>
      </c>
      <c r="W11" s="14">
        <v>0.14750815958312499</v>
      </c>
      <c r="X11" s="14">
        <v>7.53889285150868E-2</v>
      </c>
      <c r="Y11" s="14">
        <v>0.101014326454828</v>
      </c>
      <c r="Z11" s="14">
        <v>0.15233160032903101</v>
      </c>
      <c r="AA11" s="14">
        <v>0.113648217911321</v>
      </c>
      <c r="AB11" s="14">
        <v>0.199390963990179</v>
      </c>
      <c r="AC11" s="14">
        <v>0.14375977295855</v>
      </c>
      <c r="AD11" s="14">
        <v>0.19598069671802901</v>
      </c>
      <c r="AE11" s="14"/>
      <c r="AF11" s="14">
        <v>0.14814517099170099</v>
      </c>
      <c r="AG11" s="14">
        <v>0.121924718471942</v>
      </c>
      <c r="AH11" s="14">
        <v>0.17177832621203101</v>
      </c>
      <c r="AI11" s="14"/>
      <c r="AJ11" s="14" t="s">
        <v>79</v>
      </c>
      <c r="AK11" s="14" t="s">
        <v>79</v>
      </c>
      <c r="AL11" s="14" t="s">
        <v>79</v>
      </c>
      <c r="AM11" s="14" t="s">
        <v>79</v>
      </c>
      <c r="AN11" s="14" t="s">
        <v>79</v>
      </c>
      <c r="AO11" s="14"/>
      <c r="AP11" s="14">
        <v>0.141327542186929</v>
      </c>
      <c r="AQ11" s="14">
        <v>0.15228968148084299</v>
      </c>
      <c r="AR11" s="14">
        <v>0.14454718026742699</v>
      </c>
      <c r="AS11" s="14"/>
      <c r="AT11" s="14">
        <v>0.14622579097598401</v>
      </c>
      <c r="AU11" s="14">
        <v>0.119446340185299</v>
      </c>
      <c r="AV11" s="14">
        <v>0.12681816577344501</v>
      </c>
      <c r="AW11" s="14">
        <v>0.16041682058613899</v>
      </c>
      <c r="AX11" s="14">
        <v>0.13994619969080499</v>
      </c>
    </row>
    <row r="12" spans="2:50" ht="30" x14ac:dyDescent="0.25">
      <c r="B12" s="15" t="s">
        <v>145</v>
      </c>
      <c r="C12" s="14">
        <v>3.80798994033048E-2</v>
      </c>
      <c r="D12" s="14">
        <v>4.7781898571322798E-2</v>
      </c>
      <c r="E12" s="14">
        <v>2.8539902193838101E-2</v>
      </c>
      <c r="F12" s="14"/>
      <c r="G12" s="14">
        <v>5.2127407037798001E-2</v>
      </c>
      <c r="H12" s="14">
        <v>4.9898212839131602E-2</v>
      </c>
      <c r="I12" s="14">
        <v>3.51292747286511E-2</v>
      </c>
      <c r="J12" s="14">
        <v>3.6931378553643202E-2</v>
      </c>
      <c r="K12" s="14">
        <v>2.2609695673760699E-2</v>
      </c>
      <c r="L12" s="14">
        <v>3.1951226993443202E-2</v>
      </c>
      <c r="M12" s="14"/>
      <c r="N12" s="14">
        <v>3.7942943228608E-2</v>
      </c>
      <c r="O12" s="14">
        <v>3.9031225992326703E-2</v>
      </c>
      <c r="P12" s="14">
        <v>3.78449648395053E-2</v>
      </c>
      <c r="Q12" s="14">
        <v>3.7727953579577297E-2</v>
      </c>
      <c r="R12" s="14"/>
      <c r="S12" s="14">
        <v>2.4461801705336898E-2</v>
      </c>
      <c r="T12" s="14">
        <v>4.7655041541580602E-2</v>
      </c>
      <c r="U12" s="14">
        <v>1.01460802703499E-2</v>
      </c>
      <c r="V12" s="14">
        <v>2.2811690355773202E-2</v>
      </c>
      <c r="W12" s="14">
        <v>3.1237906349094399E-2</v>
      </c>
      <c r="X12" s="14">
        <v>3.1814671144957098E-2</v>
      </c>
      <c r="Y12" s="14">
        <v>4.4874608679392303E-2</v>
      </c>
      <c r="Z12" s="14">
        <v>6.9365819142102103E-2</v>
      </c>
      <c r="AA12" s="14">
        <v>5.1351679399346803E-2</v>
      </c>
      <c r="AB12" s="14">
        <v>2.9320045273578201E-2</v>
      </c>
      <c r="AC12" s="14">
        <v>6.3084764732849796E-2</v>
      </c>
      <c r="AD12" s="14">
        <v>9.8637798913598099E-2</v>
      </c>
      <c r="AE12" s="14"/>
      <c r="AF12" s="14">
        <v>5.4367597623969199E-2</v>
      </c>
      <c r="AG12" s="14">
        <v>1.44077048030588E-2</v>
      </c>
      <c r="AH12" s="14">
        <v>6.3479596732229304E-2</v>
      </c>
      <c r="AI12" s="14"/>
      <c r="AJ12" s="14" t="s">
        <v>79</v>
      </c>
      <c r="AK12" s="14" t="s">
        <v>79</v>
      </c>
      <c r="AL12" s="14" t="s">
        <v>79</v>
      </c>
      <c r="AM12" s="14" t="s">
        <v>79</v>
      </c>
      <c r="AN12" s="14" t="s">
        <v>79</v>
      </c>
      <c r="AO12" s="14"/>
      <c r="AP12" s="14">
        <v>3.76345075198182E-2</v>
      </c>
      <c r="AQ12" s="14">
        <v>3.0532571978033499E-2</v>
      </c>
      <c r="AR12" s="14">
        <v>2.2326940761498701E-2</v>
      </c>
      <c r="AS12" s="14"/>
      <c r="AT12" s="14">
        <v>2.2173562976382899E-2</v>
      </c>
      <c r="AU12" s="14">
        <v>4.4773105306890798E-2</v>
      </c>
      <c r="AV12" s="14">
        <v>4.0821946648521998E-2</v>
      </c>
      <c r="AW12" s="14">
        <v>1.73501887068243E-2</v>
      </c>
      <c r="AX12" s="14">
        <v>8.0715172467828E-2</v>
      </c>
    </row>
    <row r="13" spans="2:50" x14ac:dyDescent="0.25">
      <c r="B13" s="15" t="s">
        <v>70</v>
      </c>
      <c r="C13" s="23">
        <v>0.102361583901924</v>
      </c>
      <c r="D13" s="23">
        <v>8.4795390432959097E-2</v>
      </c>
      <c r="E13" s="23">
        <v>0.121086839815204</v>
      </c>
      <c r="F13" s="23"/>
      <c r="G13" s="23">
        <v>7.7595471579206099E-2</v>
      </c>
      <c r="H13" s="23">
        <v>0.13922893699337399</v>
      </c>
      <c r="I13" s="23">
        <v>0.11590511999455499</v>
      </c>
      <c r="J13" s="23">
        <v>0.117994094018626</v>
      </c>
      <c r="K13" s="23">
        <v>9.2026891977709899E-2</v>
      </c>
      <c r="L13" s="23">
        <v>7.2940964688767998E-2</v>
      </c>
      <c r="M13" s="23"/>
      <c r="N13" s="23">
        <v>5.8839705779765397E-2</v>
      </c>
      <c r="O13" s="23">
        <v>9.6403798332462196E-2</v>
      </c>
      <c r="P13" s="23">
        <v>0.107192148126749</v>
      </c>
      <c r="Q13" s="23">
        <v>0.15469139059702799</v>
      </c>
      <c r="R13" s="23"/>
      <c r="S13" s="23">
        <v>0.103820244191653</v>
      </c>
      <c r="T13" s="23">
        <v>8.1807373852786802E-2</v>
      </c>
      <c r="U13" s="23">
        <v>0.138718471349567</v>
      </c>
      <c r="V13" s="23">
        <v>0.120280949098371</v>
      </c>
      <c r="W13" s="23">
        <v>3.5456784302247399E-2</v>
      </c>
      <c r="X13" s="23">
        <v>6.2084287439039799E-2</v>
      </c>
      <c r="Y13" s="23">
        <v>8.0213026926581998E-2</v>
      </c>
      <c r="Z13" s="23">
        <v>0.16110057738901701</v>
      </c>
      <c r="AA13" s="23">
        <v>0.151613242814609</v>
      </c>
      <c r="AB13" s="23">
        <v>9.0190856760291094E-2</v>
      </c>
      <c r="AC13" s="23">
        <v>0.14730690217784001</v>
      </c>
      <c r="AD13" s="23">
        <v>4.4672053039893397E-2</v>
      </c>
      <c r="AE13" s="23"/>
      <c r="AF13" s="23">
        <v>0.105864139476187</v>
      </c>
      <c r="AG13" s="23">
        <v>9.1176670301692103E-2</v>
      </c>
      <c r="AH13" s="23">
        <v>0.146804998705478</v>
      </c>
      <c r="AI13" s="23"/>
      <c r="AJ13" s="23" t="s">
        <v>79</v>
      </c>
      <c r="AK13" s="23" t="s">
        <v>79</v>
      </c>
      <c r="AL13" s="23" t="s">
        <v>79</v>
      </c>
      <c r="AM13" s="23" t="s">
        <v>79</v>
      </c>
      <c r="AN13" s="23" t="s">
        <v>79</v>
      </c>
      <c r="AO13" s="23"/>
      <c r="AP13" s="23">
        <v>5.8730065895870098E-2</v>
      </c>
      <c r="AQ13" s="23">
        <v>8.9623328197133006E-2</v>
      </c>
      <c r="AR13" s="23">
        <v>6.2276768653343299E-2</v>
      </c>
      <c r="AS13" s="23"/>
      <c r="AT13" s="23">
        <v>0.11258402226273</v>
      </c>
      <c r="AU13" s="23">
        <v>0.136348425734932</v>
      </c>
      <c r="AV13" s="23">
        <v>6.9958484381211106E-2</v>
      </c>
      <c r="AW13" s="23">
        <v>5.3087764442061099E-2</v>
      </c>
      <c r="AX13" s="23">
        <v>0.17529515511764701</v>
      </c>
    </row>
    <row r="14" spans="2:50" x14ac:dyDescent="0.25">
      <c r="B14" s="27" t="s">
        <v>538</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J18"/>
  <sheetViews>
    <sheetView showGridLines="0" topLeftCell="A6" workbookViewId="0">
      <pane xSplit="2" topLeftCell="C1" activePane="topRight" state="frozen"/>
      <selection pane="topRight" activeCell="B12" sqref="B12"/>
    </sheetView>
  </sheetViews>
  <sheetFormatPr defaultColWidth="10.85546875" defaultRowHeight="15" x14ac:dyDescent="0.25"/>
  <cols>
    <col min="2" max="2" width="25.7109375" customWidth="1"/>
    <col min="3" max="10" width="20.7109375" customWidth="1"/>
  </cols>
  <sheetData>
    <row r="2" spans="2:10" ht="39.950000000000003" customHeight="1" x14ac:dyDescent="0.25">
      <c r="D2" s="34" t="s">
        <v>158</v>
      </c>
      <c r="E2" s="30"/>
      <c r="F2" s="30"/>
      <c r="G2" s="30"/>
      <c r="H2" s="30"/>
      <c r="I2" s="30"/>
      <c r="J2" s="30"/>
    </row>
    <row r="6" spans="2:10" ht="50.1" customHeight="1" x14ac:dyDescent="0.25">
      <c r="B6" s="17" t="s">
        <v>14</v>
      </c>
      <c r="C6" s="17" t="s">
        <v>136</v>
      </c>
      <c r="D6" s="17" t="s">
        <v>141</v>
      </c>
      <c r="E6" s="17" t="s">
        <v>137</v>
      </c>
      <c r="F6" s="17" t="s">
        <v>135</v>
      </c>
      <c r="G6" s="17" t="s">
        <v>140</v>
      </c>
      <c r="H6" s="17" t="s">
        <v>139</v>
      </c>
      <c r="I6" s="17" t="s">
        <v>138</v>
      </c>
    </row>
    <row r="7" spans="2:10" ht="30" x14ac:dyDescent="0.25">
      <c r="B7" s="15" t="s">
        <v>154</v>
      </c>
      <c r="C7" s="14">
        <v>0.21879444199450199</v>
      </c>
      <c r="D7" s="14">
        <v>0.26129504801269099</v>
      </c>
      <c r="E7" s="14">
        <v>5.2483907725900697E-2</v>
      </c>
      <c r="F7" s="14">
        <v>0.40915275661170503</v>
      </c>
      <c r="G7" s="14">
        <v>0.121768882563259</v>
      </c>
      <c r="H7" s="14">
        <v>6.1452070983378501E-2</v>
      </c>
      <c r="I7" s="14">
        <v>0.14259687945661101</v>
      </c>
    </row>
    <row r="8" spans="2:10" ht="30" x14ac:dyDescent="0.25">
      <c r="B8" s="15" t="s">
        <v>155</v>
      </c>
      <c r="C8" s="14">
        <v>0.41388292793687897</v>
      </c>
      <c r="D8" s="14">
        <v>0.38714890889384201</v>
      </c>
      <c r="E8" s="14">
        <v>0.34758650034274002</v>
      </c>
      <c r="F8" s="14">
        <v>0.31539400756830499</v>
      </c>
      <c r="G8" s="14">
        <v>0.352068179377024</v>
      </c>
      <c r="H8" s="14">
        <v>0.263013377188485</v>
      </c>
      <c r="I8" s="14">
        <v>0.384495421404975</v>
      </c>
    </row>
    <row r="9" spans="2:10" ht="30" x14ac:dyDescent="0.25">
      <c r="B9" s="15" t="s">
        <v>156</v>
      </c>
      <c r="C9" s="14">
        <v>0.18766693814426899</v>
      </c>
      <c r="D9" s="14">
        <v>0.195144696604412</v>
      </c>
      <c r="E9" s="14">
        <v>0.37826365004380103</v>
      </c>
      <c r="F9" s="14">
        <v>0.14368812289282601</v>
      </c>
      <c r="G9" s="14">
        <v>0.271639463033513</v>
      </c>
      <c r="H9" s="14">
        <v>0.29193544035470897</v>
      </c>
      <c r="I9" s="14">
        <v>0.24851456710811801</v>
      </c>
    </row>
    <row r="10" spans="2:10" ht="30" x14ac:dyDescent="0.25">
      <c r="B10" s="15" t="s">
        <v>157</v>
      </c>
      <c r="C10" s="14">
        <v>2.9434269314567201E-2</v>
      </c>
      <c r="D10" s="14">
        <v>3.6472762966169602E-2</v>
      </c>
      <c r="E10" s="14">
        <v>6.9117965118230304E-2</v>
      </c>
      <c r="F10" s="14">
        <v>1.8174134801998299E-2</v>
      </c>
      <c r="G10" s="14">
        <v>8.8607736711614205E-2</v>
      </c>
      <c r="H10" s="14">
        <v>0.22325831051614201</v>
      </c>
      <c r="I10" s="14">
        <v>8.5758440167081798E-2</v>
      </c>
    </row>
    <row r="11" spans="2:10" x14ac:dyDescent="0.25">
      <c r="B11" s="15" t="s">
        <v>70</v>
      </c>
      <c r="C11" s="14">
        <v>0.150221422609783</v>
      </c>
      <c r="D11" s="14">
        <v>0.119938583522885</v>
      </c>
      <c r="E11" s="14">
        <v>0.15254797676932799</v>
      </c>
      <c r="F11" s="14">
        <v>0.113590978125166</v>
      </c>
      <c r="G11" s="14">
        <v>0.165915738314589</v>
      </c>
      <c r="H11" s="14">
        <v>0.16034080095728501</v>
      </c>
      <c r="I11" s="14">
        <v>0.138634691863215</v>
      </c>
    </row>
    <row r="12" spans="2:10" x14ac:dyDescent="0.25">
      <c r="B12" s="27" t="s">
        <v>539</v>
      </c>
      <c r="C12" s="16"/>
      <c r="D12" s="16"/>
      <c r="E12" s="16"/>
      <c r="F12" s="16"/>
      <c r="G12" s="16"/>
      <c r="H12" s="16"/>
      <c r="I12" s="16"/>
    </row>
    <row r="13" spans="2:10" x14ac:dyDescent="0.25">
      <c r="B13" t="s">
        <v>75</v>
      </c>
    </row>
    <row r="14" spans="2:10" x14ac:dyDescent="0.25">
      <c r="B14" t="s">
        <v>76</v>
      </c>
    </row>
    <row r="18" spans="2:2" x14ac:dyDescent="0.25">
      <c r="B18"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159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154</v>
      </c>
      <c r="C9" s="14">
        <v>0.21879444199450199</v>
      </c>
      <c r="D9" s="14">
        <v>0.25304849501778798</v>
      </c>
      <c r="E9" s="14">
        <v>0.18531527224798799</v>
      </c>
      <c r="F9" s="14"/>
      <c r="G9" s="14">
        <v>0.24013864681878999</v>
      </c>
      <c r="H9" s="14">
        <v>0.21052187196077701</v>
      </c>
      <c r="I9" s="14">
        <v>0.133861011805568</v>
      </c>
      <c r="J9" s="14">
        <v>0.251932070796069</v>
      </c>
      <c r="K9" s="14">
        <v>0.22101926724290799</v>
      </c>
      <c r="L9" s="14">
        <v>0.24950739284562301</v>
      </c>
      <c r="M9" s="14"/>
      <c r="N9" s="14">
        <v>0.286569525215222</v>
      </c>
      <c r="O9" s="14">
        <v>0.23223464188311699</v>
      </c>
      <c r="P9" s="14">
        <v>0.195243861880011</v>
      </c>
      <c r="Q9" s="14">
        <v>0.15296594015020201</v>
      </c>
      <c r="R9" s="14"/>
      <c r="S9" s="14">
        <v>0.25579107513708099</v>
      </c>
      <c r="T9" s="14">
        <v>0.19546789822162899</v>
      </c>
      <c r="U9" s="14">
        <v>0.23849093551589601</v>
      </c>
      <c r="V9" s="14">
        <v>0.22044817335433101</v>
      </c>
      <c r="W9" s="14">
        <v>0.33898445254139797</v>
      </c>
      <c r="X9" s="14">
        <v>0.20225139618343599</v>
      </c>
      <c r="Y9" s="14">
        <v>0.16543624124449299</v>
      </c>
      <c r="Z9" s="14">
        <v>0.157442484836428</v>
      </c>
      <c r="AA9" s="14">
        <v>0.235901675284269</v>
      </c>
      <c r="AB9" s="14">
        <v>0.18005146076862599</v>
      </c>
      <c r="AC9" s="14">
        <v>0.21048337288296001</v>
      </c>
      <c r="AD9" s="14">
        <v>0.15649755285717101</v>
      </c>
      <c r="AE9" s="14"/>
      <c r="AF9" s="14">
        <v>0.230070060879635</v>
      </c>
      <c r="AG9" s="14">
        <v>0.21807664723006501</v>
      </c>
      <c r="AH9" s="14">
        <v>0.20530025132729701</v>
      </c>
      <c r="AI9" s="14"/>
      <c r="AJ9" s="14" t="s">
        <v>79</v>
      </c>
      <c r="AK9" s="14" t="s">
        <v>79</v>
      </c>
      <c r="AL9" s="14" t="s">
        <v>79</v>
      </c>
      <c r="AM9" s="14" t="s">
        <v>79</v>
      </c>
      <c r="AN9" s="14" t="s">
        <v>79</v>
      </c>
      <c r="AO9" s="14"/>
      <c r="AP9" s="14">
        <v>0.300646441259038</v>
      </c>
      <c r="AQ9" s="14">
        <v>0.19734373575994499</v>
      </c>
      <c r="AR9" s="14">
        <v>0.32095694419077098</v>
      </c>
      <c r="AS9" s="14"/>
      <c r="AT9" s="14">
        <v>0.191738400915793</v>
      </c>
      <c r="AU9" s="14">
        <v>0.22918874638560399</v>
      </c>
      <c r="AV9" s="14">
        <v>0.24270192666457099</v>
      </c>
      <c r="AW9" s="14">
        <v>0.20780920648196999</v>
      </c>
      <c r="AX9" s="14">
        <v>0.55531246705422999</v>
      </c>
    </row>
    <row r="10" spans="2:50" ht="30" x14ac:dyDescent="0.25">
      <c r="B10" s="15" t="s">
        <v>155</v>
      </c>
      <c r="C10" s="14">
        <v>0.41388292793687897</v>
      </c>
      <c r="D10" s="14">
        <v>0.41521856532826801</v>
      </c>
      <c r="E10" s="14">
        <v>0.413627147914228</v>
      </c>
      <c r="F10" s="14"/>
      <c r="G10" s="14">
        <v>0.33206262771695699</v>
      </c>
      <c r="H10" s="14">
        <v>0.37054778422654799</v>
      </c>
      <c r="I10" s="14">
        <v>0.46778102654005599</v>
      </c>
      <c r="J10" s="14">
        <v>0.37800710739725701</v>
      </c>
      <c r="K10" s="14">
        <v>0.45788567387271101</v>
      </c>
      <c r="L10" s="14">
        <v>0.45838597328507902</v>
      </c>
      <c r="M10" s="14"/>
      <c r="N10" s="14">
        <v>0.46330882866744999</v>
      </c>
      <c r="O10" s="14">
        <v>0.35687533911644598</v>
      </c>
      <c r="P10" s="14">
        <v>0.41733386721056498</v>
      </c>
      <c r="Q10" s="14">
        <v>0.41444004146671598</v>
      </c>
      <c r="R10" s="14"/>
      <c r="S10" s="14">
        <v>0.41897270472911002</v>
      </c>
      <c r="T10" s="14">
        <v>0.431686683553962</v>
      </c>
      <c r="U10" s="14">
        <v>0.37060247476570701</v>
      </c>
      <c r="V10" s="14">
        <v>0.357421998595292</v>
      </c>
      <c r="W10" s="14">
        <v>0.31156619886463</v>
      </c>
      <c r="X10" s="14">
        <v>0.422431777111551</v>
      </c>
      <c r="Y10" s="14">
        <v>0.49717608484849601</v>
      </c>
      <c r="Z10" s="14">
        <v>0.41111108095335802</v>
      </c>
      <c r="AA10" s="14">
        <v>0.43459900733100498</v>
      </c>
      <c r="AB10" s="14">
        <v>0.439861427754072</v>
      </c>
      <c r="AC10" s="14">
        <v>0.442338686457733</v>
      </c>
      <c r="AD10" s="14">
        <v>0.37548519086539101</v>
      </c>
      <c r="AE10" s="14"/>
      <c r="AF10" s="14">
        <v>0.432826532628236</v>
      </c>
      <c r="AG10" s="14">
        <v>0.441673283673509</v>
      </c>
      <c r="AH10" s="14">
        <v>0.29392405129161397</v>
      </c>
      <c r="AI10" s="14"/>
      <c r="AJ10" s="14" t="s">
        <v>79</v>
      </c>
      <c r="AK10" s="14" t="s">
        <v>79</v>
      </c>
      <c r="AL10" s="14" t="s">
        <v>79</v>
      </c>
      <c r="AM10" s="14" t="s">
        <v>79</v>
      </c>
      <c r="AN10" s="14" t="s">
        <v>79</v>
      </c>
      <c r="AO10" s="14"/>
      <c r="AP10" s="14">
        <v>0.45620861295492898</v>
      </c>
      <c r="AQ10" s="14">
        <v>0.449122551950625</v>
      </c>
      <c r="AR10" s="14">
        <v>0.32104766580899802</v>
      </c>
      <c r="AS10" s="14"/>
      <c r="AT10" s="14">
        <v>0.38560107224055401</v>
      </c>
      <c r="AU10" s="14">
        <v>0.422822659199937</v>
      </c>
      <c r="AV10" s="14">
        <v>0.42246616695504502</v>
      </c>
      <c r="AW10" s="14">
        <v>0.49999893865385397</v>
      </c>
      <c r="AX10" s="14">
        <v>0.193482711849296</v>
      </c>
    </row>
    <row r="11" spans="2:50" ht="30" x14ac:dyDescent="0.25">
      <c r="B11" s="15" t="s">
        <v>156</v>
      </c>
      <c r="C11" s="14">
        <v>0.18766693814426899</v>
      </c>
      <c r="D11" s="14">
        <v>0.18998576862743999</v>
      </c>
      <c r="E11" s="14">
        <v>0.18508156651847599</v>
      </c>
      <c r="F11" s="14"/>
      <c r="G11" s="14">
        <v>0.208500962685502</v>
      </c>
      <c r="H11" s="14">
        <v>0.20729568174190399</v>
      </c>
      <c r="I11" s="14">
        <v>0.20542425689096999</v>
      </c>
      <c r="J11" s="14">
        <v>0.21089314043094301</v>
      </c>
      <c r="K11" s="14">
        <v>0.18470915264423801</v>
      </c>
      <c r="L11" s="14">
        <v>0.126727849321396</v>
      </c>
      <c r="M11" s="14"/>
      <c r="N11" s="14">
        <v>0.14970959507878001</v>
      </c>
      <c r="O11" s="14">
        <v>0.219436442121349</v>
      </c>
      <c r="P11" s="14">
        <v>0.196553699784455</v>
      </c>
      <c r="Q11" s="14">
        <v>0.19047308967964299</v>
      </c>
      <c r="R11" s="14"/>
      <c r="S11" s="14">
        <v>0.14301469122456201</v>
      </c>
      <c r="T11" s="14">
        <v>0.22552353951114801</v>
      </c>
      <c r="U11" s="14">
        <v>0.28099529259572698</v>
      </c>
      <c r="V11" s="14">
        <v>0.248358110120251</v>
      </c>
      <c r="W11" s="14">
        <v>0.12678470451145199</v>
      </c>
      <c r="X11" s="14">
        <v>0.121943689805667</v>
      </c>
      <c r="Y11" s="14">
        <v>0.17226706152028301</v>
      </c>
      <c r="Z11" s="14">
        <v>0.238965753322429</v>
      </c>
      <c r="AA11" s="14">
        <v>0.16773120811331299</v>
      </c>
      <c r="AB11" s="14">
        <v>0.18274751779751799</v>
      </c>
      <c r="AC11" s="14">
        <v>0.15223241040764501</v>
      </c>
      <c r="AD11" s="14">
        <v>0.28448741625191598</v>
      </c>
      <c r="AE11" s="14"/>
      <c r="AF11" s="14">
        <v>0.18065237641654699</v>
      </c>
      <c r="AG11" s="14">
        <v>0.180955909123487</v>
      </c>
      <c r="AH11" s="14">
        <v>0.19456189579484501</v>
      </c>
      <c r="AI11" s="14"/>
      <c r="AJ11" s="14" t="s">
        <v>79</v>
      </c>
      <c r="AK11" s="14" t="s">
        <v>79</v>
      </c>
      <c r="AL11" s="14" t="s">
        <v>79</v>
      </c>
      <c r="AM11" s="14" t="s">
        <v>79</v>
      </c>
      <c r="AN11" s="14" t="s">
        <v>79</v>
      </c>
      <c r="AO11" s="14"/>
      <c r="AP11" s="14">
        <v>0.15916573128657099</v>
      </c>
      <c r="AQ11" s="14">
        <v>0.19406980264228199</v>
      </c>
      <c r="AR11" s="14">
        <v>0.173799540399529</v>
      </c>
      <c r="AS11" s="14"/>
      <c r="AT11" s="14">
        <v>0.181260258165785</v>
      </c>
      <c r="AU11" s="14">
        <v>0.18190172252792899</v>
      </c>
      <c r="AV11" s="14">
        <v>0.19715326509540501</v>
      </c>
      <c r="AW11" s="14">
        <v>0.149619205169986</v>
      </c>
      <c r="AX11" s="14">
        <v>0.25120482109647402</v>
      </c>
    </row>
    <row r="12" spans="2:50" ht="30" x14ac:dyDescent="0.25">
      <c r="B12" s="15" t="s">
        <v>157</v>
      </c>
      <c r="C12" s="14">
        <v>2.9434269314567201E-2</v>
      </c>
      <c r="D12" s="14">
        <v>3.1874669499297299E-2</v>
      </c>
      <c r="E12" s="14">
        <v>2.7379684125068901E-2</v>
      </c>
      <c r="F12" s="14"/>
      <c r="G12" s="14">
        <v>5.1850283606712198E-2</v>
      </c>
      <c r="H12" s="14">
        <v>5.3764814281374501E-2</v>
      </c>
      <c r="I12" s="14">
        <v>1.7182577861714898E-2</v>
      </c>
      <c r="J12" s="14">
        <v>2.4352227873743099E-2</v>
      </c>
      <c r="K12" s="14">
        <v>2.4941837110279301E-2</v>
      </c>
      <c r="L12" s="14">
        <v>1.2683469330692599E-2</v>
      </c>
      <c r="M12" s="14"/>
      <c r="N12" s="14">
        <v>1.17719074293774E-2</v>
      </c>
      <c r="O12" s="14">
        <v>4.2446337137830102E-2</v>
      </c>
      <c r="P12" s="14">
        <v>2.0884717516980698E-2</v>
      </c>
      <c r="Q12" s="14">
        <v>4.2297805821582803E-2</v>
      </c>
      <c r="R12" s="14"/>
      <c r="S12" s="14">
        <v>3.0057734714812101E-2</v>
      </c>
      <c r="T12" s="14">
        <v>1.9641870759558502E-2</v>
      </c>
      <c r="U12" s="14">
        <v>2.0663909204374099E-2</v>
      </c>
      <c r="V12" s="14">
        <v>1.3313700718593099E-2</v>
      </c>
      <c r="W12" s="14">
        <v>5.94490221718664E-2</v>
      </c>
      <c r="X12" s="14">
        <v>5.5168226655274398E-2</v>
      </c>
      <c r="Y12" s="14">
        <v>2.45106015861014E-2</v>
      </c>
      <c r="Z12" s="14">
        <v>4.8991611359999201E-2</v>
      </c>
      <c r="AA12" s="14">
        <v>2.4137457373542601E-2</v>
      </c>
      <c r="AB12" s="14">
        <v>1.11124004773492E-2</v>
      </c>
      <c r="AC12" s="14">
        <v>2.15787088037892E-2</v>
      </c>
      <c r="AD12" s="14">
        <v>4.8980098015845498E-2</v>
      </c>
      <c r="AE12" s="14"/>
      <c r="AF12" s="14">
        <v>2.9161092642051099E-2</v>
      </c>
      <c r="AG12" s="14">
        <v>3.26641461820305E-2</v>
      </c>
      <c r="AH12" s="14">
        <v>7.1896240693671799E-3</v>
      </c>
      <c r="AI12" s="14"/>
      <c r="AJ12" s="14" t="s">
        <v>79</v>
      </c>
      <c r="AK12" s="14" t="s">
        <v>79</v>
      </c>
      <c r="AL12" s="14" t="s">
        <v>79</v>
      </c>
      <c r="AM12" s="14" t="s">
        <v>79</v>
      </c>
      <c r="AN12" s="14" t="s">
        <v>79</v>
      </c>
      <c r="AO12" s="14"/>
      <c r="AP12" s="14">
        <v>1.76204045770007E-2</v>
      </c>
      <c r="AQ12" s="14">
        <v>2.5613896570228899E-2</v>
      </c>
      <c r="AR12" s="14">
        <v>2.6646216063135501E-2</v>
      </c>
      <c r="AS12" s="14"/>
      <c r="AT12" s="14">
        <v>3.8766538987477402E-2</v>
      </c>
      <c r="AU12" s="14">
        <v>2.3201017312100398E-2</v>
      </c>
      <c r="AV12" s="14">
        <v>1.8904837128648998E-2</v>
      </c>
      <c r="AW12" s="14">
        <v>5.0206552463994997E-2</v>
      </c>
      <c r="AX12" s="14">
        <v>0</v>
      </c>
    </row>
    <row r="13" spans="2:50" x14ac:dyDescent="0.25">
      <c r="B13" s="15" t="s">
        <v>70</v>
      </c>
      <c r="C13" s="23">
        <v>0.150221422609783</v>
      </c>
      <c r="D13" s="23">
        <v>0.109872501527206</v>
      </c>
      <c r="E13" s="23">
        <v>0.18859632919423899</v>
      </c>
      <c r="F13" s="23"/>
      <c r="G13" s="23">
        <v>0.167447479172039</v>
      </c>
      <c r="H13" s="23">
        <v>0.157869847789397</v>
      </c>
      <c r="I13" s="23">
        <v>0.17575112690169101</v>
      </c>
      <c r="J13" s="23">
        <v>0.13481545350198901</v>
      </c>
      <c r="K13" s="23">
        <v>0.111444069129864</v>
      </c>
      <c r="L13" s="23">
        <v>0.152695315217209</v>
      </c>
      <c r="M13" s="23"/>
      <c r="N13" s="23">
        <v>8.8640143609170205E-2</v>
      </c>
      <c r="O13" s="23">
        <v>0.14900723974125901</v>
      </c>
      <c r="P13" s="23">
        <v>0.16998385360798901</v>
      </c>
      <c r="Q13" s="23">
        <v>0.199823122881857</v>
      </c>
      <c r="R13" s="23"/>
      <c r="S13" s="23">
        <v>0.15216379419443399</v>
      </c>
      <c r="T13" s="23">
        <v>0.12768000795370299</v>
      </c>
      <c r="U13" s="23">
        <v>8.9247387918296395E-2</v>
      </c>
      <c r="V13" s="23">
        <v>0.16045801721153299</v>
      </c>
      <c r="W13" s="23">
        <v>0.163215621910654</v>
      </c>
      <c r="X13" s="23">
        <v>0.198204910244071</v>
      </c>
      <c r="Y13" s="23">
        <v>0.14061001080062599</v>
      </c>
      <c r="Z13" s="23">
        <v>0.14348906952778501</v>
      </c>
      <c r="AA13" s="23">
        <v>0.13763065189786999</v>
      </c>
      <c r="AB13" s="23">
        <v>0.186227193202434</v>
      </c>
      <c r="AC13" s="23">
        <v>0.17336682144787299</v>
      </c>
      <c r="AD13" s="23">
        <v>0.13454974200967601</v>
      </c>
      <c r="AE13" s="23"/>
      <c r="AF13" s="23">
        <v>0.12728993743353101</v>
      </c>
      <c r="AG13" s="23">
        <v>0.12663001379090899</v>
      </c>
      <c r="AH13" s="23">
        <v>0.29902417751687699</v>
      </c>
      <c r="AI13" s="23"/>
      <c r="AJ13" s="23" t="s">
        <v>79</v>
      </c>
      <c r="AK13" s="23" t="s">
        <v>79</v>
      </c>
      <c r="AL13" s="23" t="s">
        <v>79</v>
      </c>
      <c r="AM13" s="23" t="s">
        <v>79</v>
      </c>
      <c r="AN13" s="23" t="s">
        <v>79</v>
      </c>
      <c r="AO13" s="23"/>
      <c r="AP13" s="23">
        <v>6.6358809922461001E-2</v>
      </c>
      <c r="AQ13" s="23">
        <v>0.13385001307691899</v>
      </c>
      <c r="AR13" s="23">
        <v>0.15754963353756701</v>
      </c>
      <c r="AS13" s="23"/>
      <c r="AT13" s="23">
        <v>0.20263372969039101</v>
      </c>
      <c r="AU13" s="23">
        <v>0.14288585457443101</v>
      </c>
      <c r="AV13" s="23">
        <v>0.118773804156331</v>
      </c>
      <c r="AW13" s="23">
        <v>9.2366097230195204E-2</v>
      </c>
      <c r="AX13" s="23">
        <v>0</v>
      </c>
    </row>
    <row r="14" spans="2:50" x14ac:dyDescent="0.25">
      <c r="B14" s="27" t="s">
        <v>539</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X1531"/>
  <sheetViews>
    <sheetView showGridLines="0" workbookViewId="0">
      <selection activeCell="B1177" sqref="B1177"/>
    </sheetView>
  </sheetViews>
  <sheetFormatPr defaultColWidth="10.85546875" defaultRowHeight="15" x14ac:dyDescent="0.25"/>
  <cols>
    <col min="2" max="2" width="20.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3" t="s">
        <v>533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13"/>
      <c r="C5" s="13"/>
      <c r="D5" s="32" t="s">
        <v>55</v>
      </c>
      <c r="E5" s="32"/>
      <c r="F5" s="13"/>
      <c r="G5" s="32" t="s">
        <v>56</v>
      </c>
      <c r="H5" s="32"/>
      <c r="I5" s="32"/>
      <c r="J5" s="32"/>
      <c r="K5" s="32"/>
      <c r="L5" s="32"/>
      <c r="M5" s="13"/>
      <c r="N5" s="32" t="s">
        <v>57</v>
      </c>
      <c r="O5" s="32"/>
      <c r="P5" s="32"/>
      <c r="Q5" s="32"/>
      <c r="R5" s="13"/>
      <c r="S5" s="32" t="s">
        <v>58</v>
      </c>
      <c r="T5" s="32"/>
      <c r="U5" s="32"/>
      <c r="V5" s="32"/>
      <c r="W5" s="32"/>
      <c r="X5" s="32"/>
      <c r="Y5" s="32"/>
      <c r="Z5" s="32"/>
      <c r="AA5" s="32"/>
      <c r="AB5" s="32"/>
      <c r="AC5" s="32"/>
      <c r="AD5" s="32"/>
      <c r="AE5" s="13"/>
      <c r="AF5" s="32" t="s">
        <v>59</v>
      </c>
      <c r="AG5" s="32"/>
      <c r="AH5" s="32"/>
      <c r="AI5" s="13"/>
      <c r="AJ5" s="32" t="s">
        <v>60</v>
      </c>
      <c r="AK5" s="32"/>
      <c r="AL5" s="32"/>
      <c r="AM5" s="32"/>
      <c r="AN5" s="32"/>
      <c r="AO5" s="13"/>
      <c r="AP5" s="32" t="s">
        <v>61</v>
      </c>
      <c r="AQ5" s="32"/>
      <c r="AR5" s="32"/>
      <c r="AS5" s="13"/>
      <c r="AT5" s="32" t="s">
        <v>62</v>
      </c>
      <c r="AU5" s="32"/>
      <c r="AV5" s="32"/>
      <c r="AW5" s="32"/>
      <c r="AX5" s="32"/>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20.100000000000001"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v>0</v>
      </c>
      <c r="AK7" s="10">
        <v>0</v>
      </c>
      <c r="AL7" s="10">
        <v>0</v>
      </c>
      <c r="AM7" s="10">
        <v>0</v>
      </c>
      <c r="AN7" s="10">
        <v>0</v>
      </c>
      <c r="AO7" s="10"/>
      <c r="AP7" s="10">
        <v>476</v>
      </c>
      <c r="AQ7" s="10">
        <v>731</v>
      </c>
      <c r="AR7" s="10">
        <v>162</v>
      </c>
      <c r="AS7" s="10"/>
      <c r="AT7" s="10">
        <v>502</v>
      </c>
      <c r="AU7" s="10">
        <v>485</v>
      </c>
      <c r="AV7" s="10">
        <v>558</v>
      </c>
      <c r="AW7" s="10">
        <v>188</v>
      </c>
      <c r="AX7" s="10">
        <v>32</v>
      </c>
    </row>
    <row r="8" spans="2:50" ht="20.100000000000001"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v>0</v>
      </c>
      <c r="AK8" s="11">
        <v>0</v>
      </c>
      <c r="AL8" s="11">
        <v>0</v>
      </c>
      <c r="AM8" s="11">
        <v>0</v>
      </c>
      <c r="AN8" s="11">
        <v>0</v>
      </c>
      <c r="AO8" s="11"/>
      <c r="AP8" s="11">
        <v>452</v>
      </c>
      <c r="AQ8" s="11">
        <v>749</v>
      </c>
      <c r="AR8" s="11">
        <v>159</v>
      </c>
      <c r="AS8" s="11"/>
      <c r="AT8" s="11">
        <v>500</v>
      </c>
      <c r="AU8" s="11">
        <v>495</v>
      </c>
      <c r="AV8" s="11">
        <v>565</v>
      </c>
      <c r="AW8" s="11">
        <v>188</v>
      </c>
      <c r="AX8" s="11">
        <v>29</v>
      </c>
    </row>
    <row r="11" spans="2:50" x14ac:dyDescent="0.25">
      <c r="B11" s="6" t="s">
        <v>80</v>
      </c>
    </row>
    <row r="12" spans="2:50" x14ac:dyDescent="0.25">
      <c r="B12" s="24" t="s">
        <v>77</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row>
    <row r="13" spans="2:50" x14ac:dyDescent="0.25">
      <c r="B13" t="s">
        <v>65</v>
      </c>
      <c r="C13" s="14">
        <v>0.116537556918962</v>
      </c>
      <c r="D13" s="14">
        <v>0.113063609574659</v>
      </c>
      <c r="E13" s="14">
        <v>0.11998307329081299</v>
      </c>
      <c r="F13" s="14"/>
      <c r="G13" s="14">
        <v>0.119435867493468</v>
      </c>
      <c r="H13" s="14">
        <v>0.155885649075477</v>
      </c>
      <c r="I13" s="14">
        <v>0.142481524913802</v>
      </c>
      <c r="J13" s="14">
        <v>0.11066703118205801</v>
      </c>
      <c r="K13" s="14">
        <v>8.39586506653969E-2</v>
      </c>
      <c r="L13" s="14">
        <v>8.77787804146202E-2</v>
      </c>
      <c r="M13" s="14"/>
      <c r="N13" s="14">
        <v>8.9537679405448101E-2</v>
      </c>
      <c r="O13" s="14">
        <v>0.10626372234061</v>
      </c>
      <c r="P13" s="14">
        <v>0.13202384917320401</v>
      </c>
      <c r="Q13" s="14">
        <v>0.142245626495209</v>
      </c>
      <c r="R13" s="14"/>
      <c r="S13" s="14">
        <v>0.11586264796558</v>
      </c>
      <c r="T13" s="14">
        <v>7.0245409505094794E-2</v>
      </c>
      <c r="U13" s="14">
        <v>9.7925015558291695E-2</v>
      </c>
      <c r="V13" s="14">
        <v>9.9411913298388499E-2</v>
      </c>
      <c r="W13" s="14">
        <v>0.13226270260372799</v>
      </c>
      <c r="X13" s="14">
        <v>0.146476674523004</v>
      </c>
      <c r="Y13" s="14">
        <v>0.15284995612288799</v>
      </c>
      <c r="Z13" s="14">
        <v>7.2628078038532995E-2</v>
      </c>
      <c r="AA13" s="14">
        <v>0.157111900655897</v>
      </c>
      <c r="AB13" s="14">
        <v>0.11841623344558599</v>
      </c>
      <c r="AC13" s="14">
        <v>0.10482872017365299</v>
      </c>
      <c r="AD13" s="14">
        <v>0.121147034210671</v>
      </c>
      <c r="AE13" s="14"/>
      <c r="AF13" s="14">
        <v>0.137650813734504</v>
      </c>
      <c r="AG13" s="14">
        <v>0.10171842842598799</v>
      </c>
      <c r="AH13" s="14">
        <v>0.10698304314665399</v>
      </c>
      <c r="AI13" s="14"/>
      <c r="AJ13" s="14" t="s">
        <v>79</v>
      </c>
      <c r="AK13" s="14" t="s">
        <v>79</v>
      </c>
      <c r="AL13" s="14" t="s">
        <v>79</v>
      </c>
      <c r="AM13" s="14" t="s">
        <v>79</v>
      </c>
      <c r="AN13" s="14" t="s">
        <v>79</v>
      </c>
      <c r="AO13" s="14"/>
      <c r="AP13" s="14">
        <v>9.6410668755831194E-2</v>
      </c>
      <c r="AQ13" s="14">
        <v>0.12504870534663601</v>
      </c>
      <c r="AR13" s="14">
        <v>9.1666704438207E-2</v>
      </c>
      <c r="AS13" s="14"/>
      <c r="AT13" s="14">
        <v>0.11809301948552201</v>
      </c>
      <c r="AU13" s="14">
        <v>0.12987240654499199</v>
      </c>
      <c r="AV13" s="14">
        <v>0.100155624417944</v>
      </c>
      <c r="AW13" s="14">
        <v>0.12852242554249399</v>
      </c>
      <c r="AX13" s="14">
        <v>9.7668422408779196E-2</v>
      </c>
    </row>
    <row r="14" spans="2:50" x14ac:dyDescent="0.25">
      <c r="B14" t="s">
        <v>66</v>
      </c>
      <c r="C14" s="14">
        <v>0.30285351901037399</v>
      </c>
      <c r="D14" s="14">
        <v>0.30546982692576202</v>
      </c>
      <c r="E14" s="14">
        <v>0.30075205158540702</v>
      </c>
      <c r="F14" s="14"/>
      <c r="G14" s="14">
        <v>0.32260960728430699</v>
      </c>
      <c r="H14" s="14">
        <v>0.33761972382806998</v>
      </c>
      <c r="I14" s="14">
        <v>0.36647989527538599</v>
      </c>
      <c r="J14" s="14">
        <v>0.315534900277752</v>
      </c>
      <c r="K14" s="14">
        <v>0.26036725808824102</v>
      </c>
      <c r="L14" s="14">
        <v>0.227612906166312</v>
      </c>
      <c r="M14" s="14"/>
      <c r="N14" s="14">
        <v>0.236066047502067</v>
      </c>
      <c r="O14" s="14">
        <v>0.30967602574585501</v>
      </c>
      <c r="P14" s="14">
        <v>0.34422260830774798</v>
      </c>
      <c r="Q14" s="14">
        <v>0.33396745649186399</v>
      </c>
      <c r="R14" s="14"/>
      <c r="S14" s="14">
        <v>0.32964181443576501</v>
      </c>
      <c r="T14" s="14">
        <v>0.28149969403034097</v>
      </c>
      <c r="U14" s="14">
        <v>0.26416096225186703</v>
      </c>
      <c r="V14" s="14">
        <v>0.32719181146707799</v>
      </c>
      <c r="W14" s="14">
        <v>0.29570617551418799</v>
      </c>
      <c r="X14" s="14">
        <v>0.27970612831465702</v>
      </c>
      <c r="Y14" s="14">
        <v>0.327187912982289</v>
      </c>
      <c r="Z14" s="14">
        <v>0.37167147461753902</v>
      </c>
      <c r="AA14" s="14">
        <v>0.25369637284260799</v>
      </c>
      <c r="AB14" s="14">
        <v>0.32727473528155498</v>
      </c>
      <c r="AC14" s="14">
        <v>0.29709127922023998</v>
      </c>
      <c r="AD14" s="14">
        <v>0.34625571953631501</v>
      </c>
      <c r="AE14" s="14"/>
      <c r="AF14" s="14">
        <v>0.32777917355486702</v>
      </c>
      <c r="AG14" s="14">
        <v>0.282704625705336</v>
      </c>
      <c r="AH14" s="14">
        <v>0.31144732198881497</v>
      </c>
      <c r="AI14" s="14"/>
      <c r="AJ14" s="14" t="s">
        <v>79</v>
      </c>
      <c r="AK14" s="14" t="s">
        <v>79</v>
      </c>
      <c r="AL14" s="14" t="s">
        <v>79</v>
      </c>
      <c r="AM14" s="14" t="s">
        <v>79</v>
      </c>
      <c r="AN14" s="14" t="s">
        <v>79</v>
      </c>
      <c r="AO14" s="14"/>
      <c r="AP14" s="14">
        <v>0.331076762839637</v>
      </c>
      <c r="AQ14" s="14">
        <v>0.29373895104775</v>
      </c>
      <c r="AR14" s="14">
        <v>0.24508949593832</v>
      </c>
      <c r="AS14" s="14"/>
      <c r="AT14" s="14">
        <v>0.34313084488010298</v>
      </c>
      <c r="AU14" s="14">
        <v>0.30263645383344001</v>
      </c>
      <c r="AV14" s="14">
        <v>0.27338056159251101</v>
      </c>
      <c r="AW14" s="14">
        <v>0.28933848367238302</v>
      </c>
      <c r="AX14" s="14">
        <v>0.243760178106735</v>
      </c>
    </row>
    <row r="15" spans="2:50" x14ac:dyDescent="0.25">
      <c r="B15" t="s">
        <v>67</v>
      </c>
      <c r="C15" s="14">
        <v>0.21581140023739601</v>
      </c>
      <c r="D15" s="14">
        <v>0.201469714635584</v>
      </c>
      <c r="E15" s="14">
        <v>0.22973573969511599</v>
      </c>
      <c r="F15" s="14"/>
      <c r="G15" s="14">
        <v>0.25284896167252702</v>
      </c>
      <c r="H15" s="14">
        <v>0.21783473428703801</v>
      </c>
      <c r="I15" s="14">
        <v>0.17486075100295401</v>
      </c>
      <c r="J15" s="14">
        <v>0.21120898063347099</v>
      </c>
      <c r="K15" s="14">
        <v>0.22076907235172599</v>
      </c>
      <c r="L15" s="14">
        <v>0.22313088402332901</v>
      </c>
      <c r="M15" s="14"/>
      <c r="N15" s="14">
        <v>0.22525898143629899</v>
      </c>
      <c r="O15" s="14">
        <v>0.19848502630853099</v>
      </c>
      <c r="P15" s="14">
        <v>0.20633633762343601</v>
      </c>
      <c r="Q15" s="14">
        <v>0.23192960455762501</v>
      </c>
      <c r="R15" s="14"/>
      <c r="S15" s="14">
        <v>0.22573511117259301</v>
      </c>
      <c r="T15" s="14">
        <v>0.22363438476098299</v>
      </c>
      <c r="U15" s="14">
        <v>0.17113606398509901</v>
      </c>
      <c r="V15" s="14">
        <v>0.22920983910832701</v>
      </c>
      <c r="W15" s="14">
        <v>0.175931350019291</v>
      </c>
      <c r="X15" s="14">
        <v>0.243779910832959</v>
      </c>
      <c r="Y15" s="14">
        <v>0.20427251459903301</v>
      </c>
      <c r="Z15" s="14">
        <v>0.21547638465303201</v>
      </c>
      <c r="AA15" s="14">
        <v>0.21500617520319401</v>
      </c>
      <c r="AB15" s="14">
        <v>0.247563199958028</v>
      </c>
      <c r="AC15" s="14">
        <v>0.18983074195737301</v>
      </c>
      <c r="AD15" s="14">
        <v>0.20601855637286501</v>
      </c>
      <c r="AE15" s="14"/>
      <c r="AF15" s="14">
        <v>0.201865381259898</v>
      </c>
      <c r="AG15" s="14">
        <v>0.20061862283891599</v>
      </c>
      <c r="AH15" s="14">
        <v>0.27786804891210798</v>
      </c>
      <c r="AI15" s="14"/>
      <c r="AJ15" s="14" t="s">
        <v>79</v>
      </c>
      <c r="AK15" s="14" t="s">
        <v>79</v>
      </c>
      <c r="AL15" s="14" t="s">
        <v>79</v>
      </c>
      <c r="AM15" s="14" t="s">
        <v>79</v>
      </c>
      <c r="AN15" s="14" t="s">
        <v>79</v>
      </c>
      <c r="AO15" s="14"/>
      <c r="AP15" s="14">
        <v>0.202346843055069</v>
      </c>
      <c r="AQ15" s="14">
        <v>0.21105204077686601</v>
      </c>
      <c r="AR15" s="14">
        <v>0.19993810056937</v>
      </c>
      <c r="AS15" s="14"/>
      <c r="AT15" s="14">
        <v>0.242398417098627</v>
      </c>
      <c r="AU15" s="14">
        <v>0.20050529284677801</v>
      </c>
      <c r="AV15" s="14">
        <v>0.19472606808502099</v>
      </c>
      <c r="AW15" s="14">
        <v>0.185825665753412</v>
      </c>
      <c r="AX15" s="14">
        <v>0.24344341606475101</v>
      </c>
    </row>
    <row r="16" spans="2:50" x14ac:dyDescent="0.25">
      <c r="B16" t="s">
        <v>68</v>
      </c>
      <c r="C16" s="14">
        <v>0.24423977103399</v>
      </c>
      <c r="D16" s="14">
        <v>0.24740062594767301</v>
      </c>
      <c r="E16" s="14">
        <v>0.24049189507011401</v>
      </c>
      <c r="F16" s="14"/>
      <c r="G16" s="14">
        <v>0.199569697744643</v>
      </c>
      <c r="H16" s="14">
        <v>0.192520413550817</v>
      </c>
      <c r="I16" s="14">
        <v>0.232045295111098</v>
      </c>
      <c r="J16" s="14">
        <v>0.22356072106022501</v>
      </c>
      <c r="K16" s="14">
        <v>0.29798365994576598</v>
      </c>
      <c r="L16" s="14">
        <v>0.30722066071749998</v>
      </c>
      <c r="M16" s="14"/>
      <c r="N16" s="14">
        <v>0.291421050674675</v>
      </c>
      <c r="O16" s="14">
        <v>0.26712736875625998</v>
      </c>
      <c r="P16" s="14">
        <v>0.20295060583768601</v>
      </c>
      <c r="Q16" s="14">
        <v>0.20483376190359801</v>
      </c>
      <c r="R16" s="14"/>
      <c r="S16" s="14">
        <v>0.218121195131045</v>
      </c>
      <c r="T16" s="14">
        <v>0.273056051759483</v>
      </c>
      <c r="U16" s="14">
        <v>0.32304274070016098</v>
      </c>
      <c r="V16" s="14">
        <v>0.22935476208196001</v>
      </c>
      <c r="W16" s="14">
        <v>0.26017977199374298</v>
      </c>
      <c r="X16" s="14">
        <v>0.22248278457854501</v>
      </c>
      <c r="Y16" s="14">
        <v>0.23321593698179999</v>
      </c>
      <c r="Z16" s="14">
        <v>0.17351446836120599</v>
      </c>
      <c r="AA16" s="14">
        <v>0.247763354810868</v>
      </c>
      <c r="AB16" s="14">
        <v>0.20997289956030099</v>
      </c>
      <c r="AC16" s="14">
        <v>0.28631460384802798</v>
      </c>
      <c r="AD16" s="14">
        <v>0.24727158235150201</v>
      </c>
      <c r="AE16" s="14"/>
      <c r="AF16" s="14">
        <v>0.24101079556532601</v>
      </c>
      <c r="AG16" s="14">
        <v>0.26982424597092403</v>
      </c>
      <c r="AH16" s="14">
        <v>0.199813940715481</v>
      </c>
      <c r="AI16" s="14"/>
      <c r="AJ16" s="14" t="s">
        <v>79</v>
      </c>
      <c r="AK16" s="14" t="s">
        <v>79</v>
      </c>
      <c r="AL16" s="14" t="s">
        <v>79</v>
      </c>
      <c r="AM16" s="14" t="s">
        <v>79</v>
      </c>
      <c r="AN16" s="14" t="s">
        <v>79</v>
      </c>
      <c r="AO16" s="14"/>
      <c r="AP16" s="14">
        <v>0.28556659630928799</v>
      </c>
      <c r="AQ16" s="14">
        <v>0.23960468677900601</v>
      </c>
      <c r="AR16" s="14">
        <v>0.303395714709291</v>
      </c>
      <c r="AS16" s="14"/>
      <c r="AT16" s="14">
        <v>0.214033495607032</v>
      </c>
      <c r="AU16" s="14">
        <v>0.241855710276903</v>
      </c>
      <c r="AV16" s="14">
        <v>0.28863624495427198</v>
      </c>
      <c r="AW16" s="14">
        <v>0.211117410269728</v>
      </c>
      <c r="AX16" s="14">
        <v>0.26276408108497501</v>
      </c>
    </row>
    <row r="17" spans="2:50" x14ac:dyDescent="0.25">
      <c r="B17" t="s">
        <v>69</v>
      </c>
      <c r="C17" s="14">
        <v>0.106383579489195</v>
      </c>
      <c r="D17" s="14">
        <v>0.12053092132407001</v>
      </c>
      <c r="E17" s="14">
        <v>9.27015980282095E-2</v>
      </c>
      <c r="F17" s="14"/>
      <c r="G17" s="14">
        <v>8.8708072586457201E-2</v>
      </c>
      <c r="H17" s="14">
        <v>6.8218876873243295E-2</v>
      </c>
      <c r="I17" s="14">
        <v>6.9914869912851493E-2</v>
      </c>
      <c r="J17" s="14">
        <v>0.13128724155580901</v>
      </c>
      <c r="K17" s="14">
        <v>0.12866282683059599</v>
      </c>
      <c r="L17" s="14">
        <v>0.14400184271032301</v>
      </c>
      <c r="M17" s="14"/>
      <c r="N17" s="14">
        <v>0.14499515723699699</v>
      </c>
      <c r="O17" s="14">
        <v>0.107697618640802</v>
      </c>
      <c r="P17" s="14">
        <v>0.10196921802813801</v>
      </c>
      <c r="Q17" s="14">
        <v>6.6124631207429493E-2</v>
      </c>
      <c r="R17" s="14"/>
      <c r="S17" s="14">
        <v>9.2799838218172198E-2</v>
      </c>
      <c r="T17" s="14">
        <v>0.130954172890377</v>
      </c>
      <c r="U17" s="14">
        <v>0.124946698701872</v>
      </c>
      <c r="V17" s="14">
        <v>0.109740795413338</v>
      </c>
      <c r="W17" s="14">
        <v>0.121726408038819</v>
      </c>
      <c r="X17" s="14">
        <v>7.5494423987166895E-2</v>
      </c>
      <c r="Y17" s="14">
        <v>7.7132780136522805E-2</v>
      </c>
      <c r="Z17" s="14">
        <v>0.16670959432968899</v>
      </c>
      <c r="AA17" s="14">
        <v>0.118442768429464</v>
      </c>
      <c r="AB17" s="14">
        <v>8.8304466957135105E-2</v>
      </c>
      <c r="AC17" s="14">
        <v>9.9970926886637598E-2</v>
      </c>
      <c r="AD17" s="14">
        <v>7.9307107528646906E-2</v>
      </c>
      <c r="AE17" s="14"/>
      <c r="AF17" s="14">
        <v>8.2834644455142895E-2</v>
      </c>
      <c r="AG17" s="14">
        <v>0.13961665815321</v>
      </c>
      <c r="AH17" s="14">
        <v>5.2775778558275803E-2</v>
      </c>
      <c r="AI17" s="14"/>
      <c r="AJ17" s="14" t="s">
        <v>79</v>
      </c>
      <c r="AK17" s="14" t="s">
        <v>79</v>
      </c>
      <c r="AL17" s="14" t="s">
        <v>79</v>
      </c>
      <c r="AM17" s="14" t="s">
        <v>79</v>
      </c>
      <c r="AN17" s="14" t="s">
        <v>79</v>
      </c>
      <c r="AO17" s="14"/>
      <c r="AP17" s="14">
        <v>7.9846993360018506E-2</v>
      </c>
      <c r="AQ17" s="14">
        <v>0.123207080728333</v>
      </c>
      <c r="AR17" s="14">
        <v>0.15008026125358301</v>
      </c>
      <c r="AS17" s="14"/>
      <c r="AT17" s="14">
        <v>6.9967998701028905E-2</v>
      </c>
      <c r="AU17" s="14">
        <v>0.106752043234962</v>
      </c>
      <c r="AV17" s="14">
        <v>0.13238246561598099</v>
      </c>
      <c r="AW17" s="14">
        <v>0.164381636368884</v>
      </c>
      <c r="AX17" s="14">
        <v>0.122444050460511</v>
      </c>
    </row>
    <row r="18" spans="2:50" x14ac:dyDescent="0.25">
      <c r="B18" t="s">
        <v>70</v>
      </c>
      <c r="C18" s="14">
        <v>1.41741733100829E-2</v>
      </c>
      <c r="D18" s="14">
        <v>1.20653015922512E-2</v>
      </c>
      <c r="E18" s="14">
        <v>1.63356423303396E-2</v>
      </c>
      <c r="F18" s="14"/>
      <c r="G18" s="14">
        <v>1.6827793218598199E-2</v>
      </c>
      <c r="H18" s="14">
        <v>2.7920602385354099E-2</v>
      </c>
      <c r="I18" s="14">
        <v>1.42176637839083E-2</v>
      </c>
      <c r="J18" s="14">
        <v>7.74112529068421E-3</v>
      </c>
      <c r="K18" s="14">
        <v>8.2585321182745107E-3</v>
      </c>
      <c r="L18" s="14">
        <v>1.02549259679156E-2</v>
      </c>
      <c r="M18" s="14"/>
      <c r="N18" s="14">
        <v>1.27210837445132E-2</v>
      </c>
      <c r="O18" s="14">
        <v>1.07502382079421E-2</v>
      </c>
      <c r="P18" s="14">
        <v>1.24973810297879E-2</v>
      </c>
      <c r="Q18" s="14">
        <v>2.0898919344274802E-2</v>
      </c>
      <c r="R18" s="14"/>
      <c r="S18" s="14">
        <v>1.7839393076846E-2</v>
      </c>
      <c r="T18" s="14">
        <v>2.0610287053721699E-2</v>
      </c>
      <c r="U18" s="14">
        <v>1.8788518802709701E-2</v>
      </c>
      <c r="V18" s="14">
        <v>5.0908786309074097E-3</v>
      </c>
      <c r="W18" s="14">
        <v>1.4193591830231099E-2</v>
      </c>
      <c r="X18" s="14">
        <v>3.2060077763668197E-2</v>
      </c>
      <c r="Y18" s="14">
        <v>5.3408991774663702E-3</v>
      </c>
      <c r="Z18" s="14">
        <v>0</v>
      </c>
      <c r="AA18" s="14">
        <v>7.9794280579697403E-3</v>
      </c>
      <c r="AB18" s="14">
        <v>8.4684647973953305E-3</v>
      </c>
      <c r="AC18" s="14">
        <v>2.19637279140685E-2</v>
      </c>
      <c r="AD18" s="14">
        <v>0</v>
      </c>
      <c r="AE18" s="14"/>
      <c r="AF18" s="14">
        <v>8.8591914302614694E-3</v>
      </c>
      <c r="AG18" s="14">
        <v>5.517418905626E-3</v>
      </c>
      <c r="AH18" s="14">
        <v>5.1111866678665803E-2</v>
      </c>
      <c r="AI18" s="14"/>
      <c r="AJ18" s="14" t="s">
        <v>79</v>
      </c>
      <c r="AK18" s="14" t="s">
        <v>79</v>
      </c>
      <c r="AL18" s="14" t="s">
        <v>79</v>
      </c>
      <c r="AM18" s="14" t="s">
        <v>79</v>
      </c>
      <c r="AN18" s="14" t="s">
        <v>79</v>
      </c>
      <c r="AO18" s="14"/>
      <c r="AP18" s="14">
        <v>4.7521356801563204E-3</v>
      </c>
      <c r="AQ18" s="14">
        <v>7.3485353214084604E-3</v>
      </c>
      <c r="AR18" s="14">
        <v>9.8297230912287193E-3</v>
      </c>
      <c r="AS18" s="14"/>
      <c r="AT18" s="14">
        <v>1.2376224227687201E-2</v>
      </c>
      <c r="AU18" s="14">
        <v>1.8378093262925398E-2</v>
      </c>
      <c r="AV18" s="14">
        <v>1.0719035334270899E-2</v>
      </c>
      <c r="AW18" s="14">
        <v>2.0814378393099301E-2</v>
      </c>
      <c r="AX18" s="14">
        <v>2.9919851874247502E-2</v>
      </c>
    </row>
    <row r="19" spans="2:50" x14ac:dyDescent="0.25">
      <c r="B19" t="s">
        <v>71</v>
      </c>
      <c r="C19" s="14">
        <v>0.419391075929336</v>
      </c>
      <c r="D19" s="14">
        <v>0.41853343650042102</v>
      </c>
      <c r="E19" s="14">
        <v>0.420735124876221</v>
      </c>
      <c r="F19" s="14"/>
      <c r="G19" s="14">
        <v>0.442045474777775</v>
      </c>
      <c r="H19" s="14">
        <v>0.49350537290354701</v>
      </c>
      <c r="I19" s="14">
        <v>0.508961420189188</v>
      </c>
      <c r="J19" s="14">
        <v>0.42620193145981</v>
      </c>
      <c r="K19" s="14">
        <v>0.344325908753638</v>
      </c>
      <c r="L19" s="14">
        <v>0.31539168658093297</v>
      </c>
      <c r="M19" s="14"/>
      <c r="N19" s="14">
        <v>0.32560372690751599</v>
      </c>
      <c r="O19" s="14">
        <v>0.415939748086464</v>
      </c>
      <c r="P19" s="14">
        <v>0.47624645748095201</v>
      </c>
      <c r="Q19" s="14">
        <v>0.47621308298707299</v>
      </c>
      <c r="R19" s="14"/>
      <c r="S19" s="14">
        <v>0.445504462401345</v>
      </c>
      <c r="T19" s="14">
        <v>0.35174510353543598</v>
      </c>
      <c r="U19" s="14">
        <v>0.362085977810159</v>
      </c>
      <c r="V19" s="14">
        <v>0.42660372476546699</v>
      </c>
      <c r="W19" s="14">
        <v>0.42796887811791601</v>
      </c>
      <c r="X19" s="14">
        <v>0.42618280283766102</v>
      </c>
      <c r="Y19" s="14">
        <v>0.48003786910517698</v>
      </c>
      <c r="Z19" s="14">
        <v>0.44429955265607202</v>
      </c>
      <c r="AA19" s="14">
        <v>0.41080827349850502</v>
      </c>
      <c r="AB19" s="14">
        <v>0.44569096872714098</v>
      </c>
      <c r="AC19" s="14">
        <v>0.401919999393892</v>
      </c>
      <c r="AD19" s="14">
        <v>0.46740275374698598</v>
      </c>
      <c r="AE19" s="14"/>
      <c r="AF19" s="14">
        <v>0.46542998728937202</v>
      </c>
      <c r="AG19" s="14">
        <v>0.38442305413132399</v>
      </c>
      <c r="AH19" s="14">
        <v>0.418430365135469</v>
      </c>
      <c r="AI19" s="14"/>
      <c r="AJ19" s="14" t="s">
        <v>79</v>
      </c>
      <c r="AK19" s="14" t="s">
        <v>79</v>
      </c>
      <c r="AL19" s="14" t="s">
        <v>79</v>
      </c>
      <c r="AM19" s="14" t="s">
        <v>79</v>
      </c>
      <c r="AN19" s="14" t="s">
        <v>79</v>
      </c>
      <c r="AO19" s="14"/>
      <c r="AP19" s="14">
        <v>0.42748743159546798</v>
      </c>
      <c r="AQ19" s="14">
        <v>0.41878765639438598</v>
      </c>
      <c r="AR19" s="14">
        <v>0.33675620037652698</v>
      </c>
      <c r="AS19" s="14"/>
      <c r="AT19" s="14">
        <v>0.46122386436562501</v>
      </c>
      <c r="AU19" s="14">
        <v>0.432508860378432</v>
      </c>
      <c r="AV19" s="14">
        <v>0.37353618601045502</v>
      </c>
      <c r="AW19" s="14">
        <v>0.41786090921487701</v>
      </c>
      <c r="AX19" s="14">
        <v>0.34142860051551399</v>
      </c>
    </row>
    <row r="20" spans="2:50" x14ac:dyDescent="0.25">
      <c r="B20" t="s">
        <v>72</v>
      </c>
      <c r="C20" s="14">
        <v>0.350623350523185</v>
      </c>
      <c r="D20" s="14">
        <v>0.36793154727174299</v>
      </c>
      <c r="E20" s="14">
        <v>0.33319349309832402</v>
      </c>
      <c r="F20" s="14"/>
      <c r="G20" s="14">
        <v>0.28827777033110003</v>
      </c>
      <c r="H20" s="14">
        <v>0.26073929042406102</v>
      </c>
      <c r="I20" s="14">
        <v>0.30196016502395001</v>
      </c>
      <c r="J20" s="14">
        <v>0.35484796261603402</v>
      </c>
      <c r="K20" s="14">
        <v>0.42664648677636202</v>
      </c>
      <c r="L20" s="14">
        <v>0.451222503427823</v>
      </c>
      <c r="M20" s="14"/>
      <c r="N20" s="14">
        <v>0.43641620791167202</v>
      </c>
      <c r="O20" s="14">
        <v>0.37482498739706199</v>
      </c>
      <c r="P20" s="14">
        <v>0.304919823865824</v>
      </c>
      <c r="Q20" s="14">
        <v>0.27095839311102798</v>
      </c>
      <c r="R20" s="14"/>
      <c r="S20" s="14">
        <v>0.310921033349217</v>
      </c>
      <c r="T20" s="14">
        <v>0.40401022464985997</v>
      </c>
      <c r="U20" s="14">
        <v>0.44798943940203301</v>
      </c>
      <c r="V20" s="14">
        <v>0.33909555749529902</v>
      </c>
      <c r="W20" s="14">
        <v>0.38190618003256199</v>
      </c>
      <c r="X20" s="14">
        <v>0.29797720856571203</v>
      </c>
      <c r="Y20" s="14">
        <v>0.31034871711832301</v>
      </c>
      <c r="Z20" s="14">
        <v>0.340224062690896</v>
      </c>
      <c r="AA20" s="14">
        <v>0.36620612324033203</v>
      </c>
      <c r="AB20" s="14">
        <v>0.29827736651743603</v>
      </c>
      <c r="AC20" s="14">
        <v>0.38628553073466598</v>
      </c>
      <c r="AD20" s="14">
        <v>0.32657868988014899</v>
      </c>
      <c r="AE20" s="14"/>
      <c r="AF20" s="14">
        <v>0.323845440020469</v>
      </c>
      <c r="AG20" s="14">
        <v>0.40944090412413398</v>
      </c>
      <c r="AH20" s="14">
        <v>0.25258971927375701</v>
      </c>
      <c r="AI20" s="14"/>
      <c r="AJ20" s="14" t="s">
        <v>79</v>
      </c>
      <c r="AK20" s="14" t="s">
        <v>79</v>
      </c>
      <c r="AL20" s="14" t="s">
        <v>79</v>
      </c>
      <c r="AM20" s="14" t="s">
        <v>79</v>
      </c>
      <c r="AN20" s="14" t="s">
        <v>79</v>
      </c>
      <c r="AO20" s="14"/>
      <c r="AP20" s="14">
        <v>0.36541358966930698</v>
      </c>
      <c r="AQ20" s="14">
        <v>0.36281176750733901</v>
      </c>
      <c r="AR20" s="14">
        <v>0.45347597596287398</v>
      </c>
      <c r="AS20" s="14"/>
      <c r="AT20" s="14">
        <v>0.28400149430806099</v>
      </c>
      <c r="AU20" s="14">
        <v>0.34860775351186402</v>
      </c>
      <c r="AV20" s="14">
        <v>0.42101871057025297</v>
      </c>
      <c r="AW20" s="14">
        <v>0.375499046638612</v>
      </c>
      <c r="AX20" s="14">
        <v>0.385208131545487</v>
      </c>
    </row>
    <row r="21" spans="2:50" x14ac:dyDescent="0.25">
      <c r="B21" t="s">
        <v>73</v>
      </c>
      <c r="C21" s="14">
        <v>6.8767725406151295E-2</v>
      </c>
      <c r="D21" s="14">
        <v>5.06018892286784E-2</v>
      </c>
      <c r="E21" s="14">
        <v>8.7541631777897005E-2</v>
      </c>
      <c r="F21" s="14"/>
      <c r="G21" s="14">
        <v>0.15376770444667501</v>
      </c>
      <c r="H21" s="14">
        <v>0.23276608247948599</v>
      </c>
      <c r="I21" s="14">
        <v>0.20700125516523901</v>
      </c>
      <c r="J21" s="14">
        <v>7.1353968843775997E-2</v>
      </c>
      <c r="K21" s="14">
        <v>-8.2320578022724897E-2</v>
      </c>
      <c r="L21" s="14">
        <v>-0.13583081684689</v>
      </c>
      <c r="M21" s="14"/>
      <c r="N21" s="14">
        <v>-0.110812481004157</v>
      </c>
      <c r="O21" s="14">
        <v>4.11147606894018E-2</v>
      </c>
      <c r="P21" s="14">
        <v>0.17132663361512901</v>
      </c>
      <c r="Q21" s="14">
        <v>0.205254689876045</v>
      </c>
      <c r="R21" s="14"/>
      <c r="S21" s="14">
        <v>0.134583429052128</v>
      </c>
      <c r="T21" s="14">
        <v>-5.22651211144241E-2</v>
      </c>
      <c r="U21" s="14">
        <v>-8.5903461591874106E-2</v>
      </c>
      <c r="V21" s="14">
        <v>8.7508167270168399E-2</v>
      </c>
      <c r="W21" s="14">
        <v>4.6062698085354403E-2</v>
      </c>
      <c r="X21" s="14">
        <v>0.12820559427195</v>
      </c>
      <c r="Y21" s="14">
        <v>0.169689151986854</v>
      </c>
      <c r="Z21" s="14">
        <v>0.104075489965177</v>
      </c>
      <c r="AA21" s="14">
        <v>4.4602150258173601E-2</v>
      </c>
      <c r="AB21" s="14">
        <v>0.14741360220970501</v>
      </c>
      <c r="AC21" s="14">
        <v>1.5634468659226401E-2</v>
      </c>
      <c r="AD21" s="14">
        <v>0.14082406386683699</v>
      </c>
      <c r="AE21" s="14"/>
      <c r="AF21" s="14">
        <v>0.14158454726890299</v>
      </c>
      <c r="AG21" s="14">
        <v>-2.5017849992810599E-2</v>
      </c>
      <c r="AH21" s="14">
        <v>0.16584064586171199</v>
      </c>
      <c r="AI21" s="14"/>
      <c r="AJ21" s="14" t="s">
        <v>79</v>
      </c>
      <c r="AK21" s="14" t="s">
        <v>79</v>
      </c>
      <c r="AL21" s="14" t="s">
        <v>79</v>
      </c>
      <c r="AM21" s="14" t="s">
        <v>79</v>
      </c>
      <c r="AN21" s="14" t="s">
        <v>79</v>
      </c>
      <c r="AO21" s="14"/>
      <c r="AP21" s="14">
        <v>6.2073841926161402E-2</v>
      </c>
      <c r="AQ21" s="14">
        <v>5.5975888887047201E-2</v>
      </c>
      <c r="AR21" s="14">
        <v>-0.116719775586347</v>
      </c>
      <c r="AS21" s="14"/>
      <c r="AT21" s="14">
        <v>0.177222370057564</v>
      </c>
      <c r="AU21" s="14">
        <v>8.3901106866568306E-2</v>
      </c>
      <c r="AV21" s="14">
        <v>-4.7482524559797602E-2</v>
      </c>
      <c r="AW21" s="14">
        <v>4.2361862576265001E-2</v>
      </c>
      <c r="AX21" s="14">
        <v>-4.3779531029972098E-2</v>
      </c>
    </row>
    <row r="22" spans="2:50" x14ac:dyDescent="0.25">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row>
    <row r="23" spans="2:50" x14ac:dyDescent="0.25">
      <c r="B23" s="6" t="s">
        <v>81</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row>
    <row r="24" spans="2:50" x14ac:dyDescent="0.25">
      <c r="B24" s="24" t="s">
        <v>77</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row>
    <row r="25" spans="2:50" x14ac:dyDescent="0.25">
      <c r="B25" t="s">
        <v>65</v>
      </c>
      <c r="C25" s="14">
        <v>0.247644647844383</v>
      </c>
      <c r="D25" s="14">
        <v>0.25713198425553602</v>
      </c>
      <c r="E25" s="14">
        <v>0.238603198576188</v>
      </c>
      <c r="F25" s="14"/>
      <c r="G25" s="14">
        <v>0.188579931272634</v>
      </c>
      <c r="H25" s="14">
        <v>0.25175651048637299</v>
      </c>
      <c r="I25" s="14">
        <v>0.29132511698732799</v>
      </c>
      <c r="J25" s="14">
        <v>0.24288149387211999</v>
      </c>
      <c r="K25" s="14">
        <v>0.27394527171070399</v>
      </c>
      <c r="L25" s="14">
        <v>0.234429832865899</v>
      </c>
      <c r="M25" s="14"/>
      <c r="N25" s="14">
        <v>0.185712351965236</v>
      </c>
      <c r="O25" s="14">
        <v>0.21327575817566799</v>
      </c>
      <c r="P25" s="14">
        <v>0.28999428133331501</v>
      </c>
      <c r="Q25" s="14">
        <v>0.31188183987777701</v>
      </c>
      <c r="R25" s="14"/>
      <c r="S25" s="14">
        <v>0.20488928434819501</v>
      </c>
      <c r="T25" s="14">
        <v>0.18460525788684101</v>
      </c>
      <c r="U25" s="14">
        <v>0.23883042757025399</v>
      </c>
      <c r="V25" s="14">
        <v>0.24847150112484401</v>
      </c>
      <c r="W25" s="14">
        <v>0.25553034482245901</v>
      </c>
      <c r="X25" s="14">
        <v>0.26992717288461898</v>
      </c>
      <c r="Y25" s="14">
        <v>0.29229888792956898</v>
      </c>
      <c r="Z25" s="14">
        <v>0.34532030162843003</v>
      </c>
      <c r="AA25" s="14">
        <v>0.27909165784921403</v>
      </c>
      <c r="AB25" s="14">
        <v>0.28733194151013802</v>
      </c>
      <c r="AC25" s="14">
        <v>0.20428945723995801</v>
      </c>
      <c r="AD25" s="14">
        <v>0.244186238141572</v>
      </c>
      <c r="AE25" s="14"/>
      <c r="AF25" s="14">
        <v>0.36284378781806798</v>
      </c>
      <c r="AG25" s="14">
        <v>0.16974065755812201</v>
      </c>
      <c r="AH25" s="14">
        <v>0.216635072447798</v>
      </c>
      <c r="AI25" s="14"/>
      <c r="AJ25" s="14" t="s">
        <v>79</v>
      </c>
      <c r="AK25" s="14" t="s">
        <v>79</v>
      </c>
      <c r="AL25" s="14" t="s">
        <v>79</v>
      </c>
      <c r="AM25" s="14" t="s">
        <v>79</v>
      </c>
      <c r="AN25" s="14" t="s">
        <v>79</v>
      </c>
      <c r="AO25" s="14"/>
      <c r="AP25" s="14">
        <v>0.26849668382139402</v>
      </c>
      <c r="AQ25" s="14">
        <v>0.21959166021038001</v>
      </c>
      <c r="AR25" s="14">
        <v>0.18951534112490601</v>
      </c>
      <c r="AS25" s="14"/>
      <c r="AT25" s="14">
        <v>0.27839407948556799</v>
      </c>
      <c r="AU25" s="14">
        <v>0.28225821342665902</v>
      </c>
      <c r="AV25" s="14">
        <v>0.18474363133886701</v>
      </c>
      <c r="AW25" s="14">
        <v>0.19369250053633999</v>
      </c>
      <c r="AX25" s="14">
        <v>0.157635076396025</v>
      </c>
    </row>
    <row r="26" spans="2:50" x14ac:dyDescent="0.25">
      <c r="B26" t="s">
        <v>66</v>
      </c>
      <c r="C26" s="14">
        <v>0.33365690550197302</v>
      </c>
      <c r="D26" s="14">
        <v>0.33638248046098601</v>
      </c>
      <c r="E26" s="14">
        <v>0.331886426190173</v>
      </c>
      <c r="F26" s="14"/>
      <c r="G26" s="14">
        <v>0.30163892291336503</v>
      </c>
      <c r="H26" s="14">
        <v>0.35589903941138501</v>
      </c>
      <c r="I26" s="14">
        <v>0.34716788206637</v>
      </c>
      <c r="J26" s="14">
        <v>0.38415829846715699</v>
      </c>
      <c r="K26" s="14">
        <v>0.26583888259205501</v>
      </c>
      <c r="L26" s="14">
        <v>0.33013426060057299</v>
      </c>
      <c r="M26" s="14"/>
      <c r="N26" s="14">
        <v>0.306130969565238</v>
      </c>
      <c r="O26" s="14">
        <v>0.35220526461670398</v>
      </c>
      <c r="P26" s="14">
        <v>0.34430852364165199</v>
      </c>
      <c r="Q26" s="14">
        <v>0.33457551709604999</v>
      </c>
      <c r="R26" s="14"/>
      <c r="S26" s="14">
        <v>0.32897859061069701</v>
      </c>
      <c r="T26" s="14">
        <v>0.35428229341817202</v>
      </c>
      <c r="U26" s="14">
        <v>0.334317297818014</v>
      </c>
      <c r="V26" s="14">
        <v>0.33015164339351599</v>
      </c>
      <c r="W26" s="14">
        <v>0.34698899185872201</v>
      </c>
      <c r="X26" s="14">
        <v>0.30161528067552201</v>
      </c>
      <c r="Y26" s="14">
        <v>0.38276729233993201</v>
      </c>
      <c r="Z26" s="14">
        <v>0.310352869070181</v>
      </c>
      <c r="AA26" s="14">
        <v>0.31074537142833403</v>
      </c>
      <c r="AB26" s="14">
        <v>0.31099592380733798</v>
      </c>
      <c r="AC26" s="14">
        <v>0.36920999533075899</v>
      </c>
      <c r="AD26" s="14">
        <v>0.33280782312821899</v>
      </c>
      <c r="AE26" s="14"/>
      <c r="AF26" s="14">
        <v>0.37533339250811598</v>
      </c>
      <c r="AG26" s="14">
        <v>0.29613154973471201</v>
      </c>
      <c r="AH26" s="14">
        <v>0.361932716916402</v>
      </c>
      <c r="AI26" s="14"/>
      <c r="AJ26" s="14" t="s">
        <v>79</v>
      </c>
      <c r="AK26" s="14" t="s">
        <v>79</v>
      </c>
      <c r="AL26" s="14" t="s">
        <v>79</v>
      </c>
      <c r="AM26" s="14" t="s">
        <v>79</v>
      </c>
      <c r="AN26" s="14" t="s">
        <v>79</v>
      </c>
      <c r="AO26" s="14"/>
      <c r="AP26" s="14">
        <v>0.37434478520195003</v>
      </c>
      <c r="AQ26" s="14">
        <v>0.30708789560486499</v>
      </c>
      <c r="AR26" s="14">
        <v>0.31590517882203201</v>
      </c>
      <c r="AS26" s="14"/>
      <c r="AT26" s="14">
        <v>0.38707746401155801</v>
      </c>
      <c r="AU26" s="14">
        <v>0.31313273384413698</v>
      </c>
      <c r="AV26" s="14">
        <v>0.31536413199829699</v>
      </c>
      <c r="AW26" s="14">
        <v>0.31047534845869001</v>
      </c>
      <c r="AX26" s="14">
        <v>0.31787400412303701</v>
      </c>
    </row>
    <row r="27" spans="2:50" x14ac:dyDescent="0.25">
      <c r="B27" t="s">
        <v>67</v>
      </c>
      <c r="C27" s="14">
        <v>0.17393063994427599</v>
      </c>
      <c r="D27" s="14">
        <v>0.16365831602556899</v>
      </c>
      <c r="E27" s="14">
        <v>0.18262786705682199</v>
      </c>
      <c r="F27" s="14"/>
      <c r="G27" s="14">
        <v>0.22716883006078201</v>
      </c>
      <c r="H27" s="14">
        <v>0.19855693561168</v>
      </c>
      <c r="I27" s="14">
        <v>0.14474767489172499</v>
      </c>
      <c r="J27" s="14">
        <v>0.126043066082898</v>
      </c>
      <c r="K27" s="14">
        <v>0.174723257151571</v>
      </c>
      <c r="L27" s="14">
        <v>0.180250306749803</v>
      </c>
      <c r="M27" s="14"/>
      <c r="N27" s="14">
        <v>0.191623911000841</v>
      </c>
      <c r="O27" s="14">
        <v>0.169608457348084</v>
      </c>
      <c r="P27" s="14">
        <v>0.17044101088764799</v>
      </c>
      <c r="Q27" s="14">
        <v>0.16371748511483</v>
      </c>
      <c r="R27" s="14"/>
      <c r="S27" s="14">
        <v>0.21742847912681099</v>
      </c>
      <c r="T27" s="14">
        <v>0.15912829714648</v>
      </c>
      <c r="U27" s="14">
        <v>0.15729911235889299</v>
      </c>
      <c r="V27" s="14">
        <v>0.208185576492038</v>
      </c>
      <c r="W27" s="14">
        <v>0.15731458502642501</v>
      </c>
      <c r="X27" s="14">
        <v>0.18659905230187901</v>
      </c>
      <c r="Y27" s="14">
        <v>0.133876180828778</v>
      </c>
      <c r="Z27" s="14">
        <v>0.15837017420859301</v>
      </c>
      <c r="AA27" s="14">
        <v>0.179031978661324</v>
      </c>
      <c r="AB27" s="14">
        <v>0.157982590695117</v>
      </c>
      <c r="AC27" s="14">
        <v>0.14575193790032001</v>
      </c>
      <c r="AD27" s="14">
        <v>0.181496559747026</v>
      </c>
      <c r="AE27" s="14"/>
      <c r="AF27" s="14">
        <v>0.14125536744922401</v>
      </c>
      <c r="AG27" s="14">
        <v>0.183393045902699</v>
      </c>
      <c r="AH27" s="14">
        <v>0.22489707546356499</v>
      </c>
      <c r="AI27" s="14"/>
      <c r="AJ27" s="14" t="s">
        <v>79</v>
      </c>
      <c r="AK27" s="14" t="s">
        <v>79</v>
      </c>
      <c r="AL27" s="14" t="s">
        <v>79</v>
      </c>
      <c r="AM27" s="14" t="s">
        <v>79</v>
      </c>
      <c r="AN27" s="14" t="s">
        <v>79</v>
      </c>
      <c r="AO27" s="14"/>
      <c r="AP27" s="14">
        <v>0.18241714882787</v>
      </c>
      <c r="AQ27" s="14">
        <v>0.18059069471723499</v>
      </c>
      <c r="AR27" s="14">
        <v>0.18557585830097101</v>
      </c>
      <c r="AS27" s="14"/>
      <c r="AT27" s="14">
        <v>0.173853334157062</v>
      </c>
      <c r="AU27" s="14">
        <v>0.17160107572776701</v>
      </c>
      <c r="AV27" s="14">
        <v>0.186868050797592</v>
      </c>
      <c r="AW27" s="14">
        <v>0.12537303048927501</v>
      </c>
      <c r="AX27" s="14">
        <v>0.138479001914738</v>
      </c>
    </row>
    <row r="28" spans="2:50" x14ac:dyDescent="0.25">
      <c r="B28" t="s">
        <v>68</v>
      </c>
      <c r="C28" s="14">
        <v>0.17123795825983201</v>
      </c>
      <c r="D28" s="14">
        <v>0.16581236307390401</v>
      </c>
      <c r="E28" s="14">
        <v>0.17700531363304201</v>
      </c>
      <c r="F28" s="14"/>
      <c r="G28" s="14">
        <v>0.182569696434769</v>
      </c>
      <c r="H28" s="14">
        <v>0.12858425035774401</v>
      </c>
      <c r="I28" s="14">
        <v>0.16942278514061801</v>
      </c>
      <c r="J28" s="14">
        <v>0.15299807684706099</v>
      </c>
      <c r="K28" s="14">
        <v>0.20714169827770099</v>
      </c>
      <c r="L28" s="14">
        <v>0.19099090825066001</v>
      </c>
      <c r="M28" s="14"/>
      <c r="N28" s="14">
        <v>0.23273510347165999</v>
      </c>
      <c r="O28" s="14">
        <v>0.19135266691269101</v>
      </c>
      <c r="P28" s="14">
        <v>0.11995127135002</v>
      </c>
      <c r="Q28" s="14">
        <v>0.13024972858662801</v>
      </c>
      <c r="R28" s="14"/>
      <c r="S28" s="14">
        <v>0.15456979354502101</v>
      </c>
      <c r="T28" s="14">
        <v>0.223978177223494</v>
      </c>
      <c r="U28" s="14">
        <v>0.215003818727493</v>
      </c>
      <c r="V28" s="14">
        <v>0.15190343509200399</v>
      </c>
      <c r="W28" s="14">
        <v>0.181130959170474</v>
      </c>
      <c r="X28" s="14">
        <v>0.166883304276053</v>
      </c>
      <c r="Y28" s="14">
        <v>0.13983156845896899</v>
      </c>
      <c r="Z28" s="14">
        <v>0.113200978371848</v>
      </c>
      <c r="AA28" s="14">
        <v>0.13909213725081601</v>
      </c>
      <c r="AB28" s="14">
        <v>0.15816094187293001</v>
      </c>
      <c r="AC28" s="14">
        <v>0.204827585575687</v>
      </c>
      <c r="AD28" s="14">
        <v>0.214091110234365</v>
      </c>
      <c r="AE28" s="14"/>
      <c r="AF28" s="14">
        <v>9.40319111332963E-2</v>
      </c>
      <c r="AG28" s="14">
        <v>0.24995527189790601</v>
      </c>
      <c r="AH28" s="14">
        <v>0.111750277585455</v>
      </c>
      <c r="AI28" s="14"/>
      <c r="AJ28" s="14" t="s">
        <v>79</v>
      </c>
      <c r="AK28" s="14" t="s">
        <v>79</v>
      </c>
      <c r="AL28" s="14" t="s">
        <v>79</v>
      </c>
      <c r="AM28" s="14" t="s">
        <v>79</v>
      </c>
      <c r="AN28" s="14" t="s">
        <v>79</v>
      </c>
      <c r="AO28" s="14"/>
      <c r="AP28" s="14">
        <v>0.13089416235799101</v>
      </c>
      <c r="AQ28" s="14">
        <v>0.20790742973883</v>
      </c>
      <c r="AR28" s="14">
        <v>0.22720307221586</v>
      </c>
      <c r="AS28" s="14"/>
      <c r="AT28" s="14">
        <v>0.123694684558546</v>
      </c>
      <c r="AU28" s="14">
        <v>0.15007622529214901</v>
      </c>
      <c r="AV28" s="14">
        <v>0.21962417112122601</v>
      </c>
      <c r="AW28" s="14">
        <v>0.24159647408107501</v>
      </c>
      <c r="AX28" s="14">
        <v>0.329444556782374</v>
      </c>
    </row>
    <row r="29" spans="2:50" x14ac:dyDescent="0.25">
      <c r="B29" t="s">
        <v>69</v>
      </c>
      <c r="C29" s="14">
        <v>5.9216016328602301E-2</v>
      </c>
      <c r="D29" s="14">
        <v>6.4756118170589197E-2</v>
      </c>
      <c r="E29" s="14">
        <v>5.3453137751571698E-2</v>
      </c>
      <c r="F29" s="14"/>
      <c r="G29" s="14">
        <v>7.1265626110187899E-2</v>
      </c>
      <c r="H29" s="14">
        <v>4.0986928349792603E-2</v>
      </c>
      <c r="I29" s="14">
        <v>3.5809825410362803E-2</v>
      </c>
      <c r="J29" s="14">
        <v>8.8722706690125303E-2</v>
      </c>
      <c r="K29" s="14">
        <v>7.0092358149695805E-2</v>
      </c>
      <c r="L29" s="14">
        <v>5.3939765565149497E-2</v>
      </c>
      <c r="M29" s="14"/>
      <c r="N29" s="14">
        <v>7.2678251450007794E-2</v>
      </c>
      <c r="O29" s="14">
        <v>6.1008147757403403E-2</v>
      </c>
      <c r="P29" s="14">
        <v>5.7914080992186402E-2</v>
      </c>
      <c r="Q29" s="14">
        <v>4.2565638246835E-2</v>
      </c>
      <c r="R29" s="14"/>
      <c r="S29" s="14">
        <v>7.2540411078098999E-2</v>
      </c>
      <c r="T29" s="14">
        <v>5.5146562623179698E-2</v>
      </c>
      <c r="U29" s="14">
        <v>4.2428833243795698E-2</v>
      </c>
      <c r="V29" s="14">
        <v>6.1287843897597401E-2</v>
      </c>
      <c r="W29" s="14">
        <v>4.4841527291689498E-2</v>
      </c>
      <c r="X29" s="14">
        <v>4.9920744861099098E-2</v>
      </c>
      <c r="Y29" s="14">
        <v>4.58851712652854E-2</v>
      </c>
      <c r="Z29" s="14">
        <v>7.2755676720947696E-2</v>
      </c>
      <c r="AA29" s="14">
        <v>7.98249871928641E-2</v>
      </c>
      <c r="AB29" s="14">
        <v>7.1800209975985504E-2</v>
      </c>
      <c r="AC29" s="14">
        <v>5.3957296039208E-2</v>
      </c>
      <c r="AD29" s="14">
        <v>2.74182687488175E-2</v>
      </c>
      <c r="AE29" s="14"/>
      <c r="AF29" s="14">
        <v>2.0565161313947401E-2</v>
      </c>
      <c r="AG29" s="14">
        <v>9.5129444100425606E-2</v>
      </c>
      <c r="AH29" s="14">
        <v>3.7860049297560899E-2</v>
      </c>
      <c r="AI29" s="14"/>
      <c r="AJ29" s="14" t="s">
        <v>79</v>
      </c>
      <c r="AK29" s="14" t="s">
        <v>79</v>
      </c>
      <c r="AL29" s="14" t="s">
        <v>79</v>
      </c>
      <c r="AM29" s="14" t="s">
        <v>79</v>
      </c>
      <c r="AN29" s="14" t="s">
        <v>79</v>
      </c>
      <c r="AO29" s="14"/>
      <c r="AP29" s="14">
        <v>3.9095084110639403E-2</v>
      </c>
      <c r="AQ29" s="14">
        <v>7.6025111251940697E-2</v>
      </c>
      <c r="AR29" s="14">
        <v>7.1970826445001496E-2</v>
      </c>
      <c r="AS29" s="14"/>
      <c r="AT29" s="14">
        <v>2.46905940221544E-2</v>
      </c>
      <c r="AU29" s="14">
        <v>5.9619304081340703E-2</v>
      </c>
      <c r="AV29" s="14">
        <v>8.4808689541694404E-2</v>
      </c>
      <c r="AW29" s="14">
        <v>0.11303327462078799</v>
      </c>
      <c r="AX29" s="14">
        <v>2.66475089095791E-2</v>
      </c>
    </row>
    <row r="30" spans="2:50" x14ac:dyDescent="0.25">
      <c r="B30" t="s">
        <v>70</v>
      </c>
      <c r="C30" s="14">
        <v>1.43138321209339E-2</v>
      </c>
      <c r="D30" s="14">
        <v>1.22587380134156E-2</v>
      </c>
      <c r="E30" s="14">
        <v>1.6424056792203899E-2</v>
      </c>
      <c r="F30" s="14"/>
      <c r="G30" s="14">
        <v>2.8776993208261201E-2</v>
      </c>
      <c r="H30" s="14">
        <v>2.4216335783025102E-2</v>
      </c>
      <c r="I30" s="14">
        <v>1.1526715503596401E-2</v>
      </c>
      <c r="J30" s="14">
        <v>5.1963580406387501E-3</v>
      </c>
      <c r="K30" s="14">
        <v>8.2585321182745107E-3</v>
      </c>
      <c r="L30" s="14">
        <v>1.02549259679156E-2</v>
      </c>
      <c r="M30" s="14"/>
      <c r="N30" s="14">
        <v>1.1119412547017199E-2</v>
      </c>
      <c r="O30" s="14">
        <v>1.2549705189449799E-2</v>
      </c>
      <c r="P30" s="14">
        <v>1.7390831795179099E-2</v>
      </c>
      <c r="Q30" s="14">
        <v>1.7009791077879099E-2</v>
      </c>
      <c r="R30" s="14"/>
      <c r="S30" s="14">
        <v>2.1593441291177799E-2</v>
      </c>
      <c r="T30" s="14">
        <v>2.2859411701832599E-2</v>
      </c>
      <c r="U30" s="14">
        <v>1.2120510281549699E-2</v>
      </c>
      <c r="V30" s="14">
        <v>0</v>
      </c>
      <c r="W30" s="14">
        <v>1.4193591830231099E-2</v>
      </c>
      <c r="X30" s="14">
        <v>2.50544450008271E-2</v>
      </c>
      <c r="Y30" s="14">
        <v>5.3408991774663702E-3</v>
      </c>
      <c r="Z30" s="14">
        <v>0</v>
      </c>
      <c r="AA30" s="14">
        <v>1.2213867617448301E-2</v>
      </c>
      <c r="AB30" s="14">
        <v>1.37283921384912E-2</v>
      </c>
      <c r="AC30" s="14">
        <v>2.19637279140685E-2</v>
      </c>
      <c r="AD30" s="14">
        <v>0</v>
      </c>
      <c r="AE30" s="14"/>
      <c r="AF30" s="14">
        <v>5.9703797773488802E-3</v>
      </c>
      <c r="AG30" s="14">
        <v>5.6500308061354096E-3</v>
      </c>
      <c r="AH30" s="14">
        <v>4.6924808289219203E-2</v>
      </c>
      <c r="AI30" s="14"/>
      <c r="AJ30" s="14" t="s">
        <v>79</v>
      </c>
      <c r="AK30" s="14" t="s">
        <v>79</v>
      </c>
      <c r="AL30" s="14" t="s">
        <v>79</v>
      </c>
      <c r="AM30" s="14" t="s">
        <v>79</v>
      </c>
      <c r="AN30" s="14" t="s">
        <v>79</v>
      </c>
      <c r="AO30" s="14"/>
      <c r="AP30" s="14">
        <v>4.7521356801563204E-3</v>
      </c>
      <c r="AQ30" s="14">
        <v>8.7972084767501697E-3</v>
      </c>
      <c r="AR30" s="14">
        <v>9.8297230912287193E-3</v>
      </c>
      <c r="AS30" s="14"/>
      <c r="AT30" s="14">
        <v>1.22898437651115E-2</v>
      </c>
      <c r="AU30" s="14">
        <v>2.3312447627947701E-2</v>
      </c>
      <c r="AV30" s="14">
        <v>8.5913252023229799E-3</v>
      </c>
      <c r="AW30" s="14">
        <v>1.58293718138325E-2</v>
      </c>
      <c r="AX30" s="14">
        <v>2.9919851874247502E-2</v>
      </c>
    </row>
    <row r="31" spans="2:50" x14ac:dyDescent="0.25">
      <c r="B31" t="s">
        <v>71</v>
      </c>
      <c r="C31" s="14">
        <v>0.58130155334635603</v>
      </c>
      <c r="D31" s="14">
        <v>0.59351446471652203</v>
      </c>
      <c r="E31" s="14">
        <v>0.570489624766361</v>
      </c>
      <c r="F31" s="14"/>
      <c r="G31" s="14">
        <v>0.49021885418599997</v>
      </c>
      <c r="H31" s="14">
        <v>0.60765554989775805</v>
      </c>
      <c r="I31" s="14">
        <v>0.63849299905369805</v>
      </c>
      <c r="J31" s="14">
        <v>0.62703979233927698</v>
      </c>
      <c r="K31" s="14">
        <v>0.53978415430275895</v>
      </c>
      <c r="L31" s="14">
        <v>0.56456409346647196</v>
      </c>
      <c r="M31" s="14"/>
      <c r="N31" s="14">
        <v>0.491843321530473</v>
      </c>
      <c r="O31" s="14">
        <v>0.565481022792372</v>
      </c>
      <c r="P31" s="14">
        <v>0.63430280497496705</v>
      </c>
      <c r="Q31" s="14">
        <v>0.646457356973827</v>
      </c>
      <c r="R31" s="14"/>
      <c r="S31" s="14">
        <v>0.53386787495889199</v>
      </c>
      <c r="T31" s="14">
        <v>0.53888755130501298</v>
      </c>
      <c r="U31" s="14">
        <v>0.57314772538826797</v>
      </c>
      <c r="V31" s="14">
        <v>0.57862314451836006</v>
      </c>
      <c r="W31" s="14">
        <v>0.60251933668118096</v>
      </c>
      <c r="X31" s="14">
        <v>0.57154245356014099</v>
      </c>
      <c r="Y31" s="14">
        <v>0.67506618026950105</v>
      </c>
      <c r="Z31" s="14">
        <v>0.65567317069861097</v>
      </c>
      <c r="AA31" s="14">
        <v>0.589837029277548</v>
      </c>
      <c r="AB31" s="14">
        <v>0.59832786531747595</v>
      </c>
      <c r="AC31" s="14">
        <v>0.57349945257071699</v>
      </c>
      <c r="AD31" s="14">
        <v>0.57699406126979103</v>
      </c>
      <c r="AE31" s="14"/>
      <c r="AF31" s="14">
        <v>0.73817718032618396</v>
      </c>
      <c r="AG31" s="14">
        <v>0.46587220729283402</v>
      </c>
      <c r="AH31" s="14">
        <v>0.57856778936419995</v>
      </c>
      <c r="AI31" s="14"/>
      <c r="AJ31" s="14" t="s">
        <v>79</v>
      </c>
      <c r="AK31" s="14" t="s">
        <v>79</v>
      </c>
      <c r="AL31" s="14" t="s">
        <v>79</v>
      </c>
      <c r="AM31" s="14" t="s">
        <v>79</v>
      </c>
      <c r="AN31" s="14" t="s">
        <v>79</v>
      </c>
      <c r="AO31" s="14"/>
      <c r="AP31" s="14">
        <v>0.64284146902334305</v>
      </c>
      <c r="AQ31" s="14">
        <v>0.52667955581524495</v>
      </c>
      <c r="AR31" s="14">
        <v>0.50542051994693904</v>
      </c>
      <c r="AS31" s="14"/>
      <c r="AT31" s="14">
        <v>0.66547154349712601</v>
      </c>
      <c r="AU31" s="14">
        <v>0.595390947270796</v>
      </c>
      <c r="AV31" s="14">
        <v>0.500107763337164</v>
      </c>
      <c r="AW31" s="14">
        <v>0.50416784899502998</v>
      </c>
      <c r="AX31" s="14">
        <v>0.47550908051906199</v>
      </c>
    </row>
    <row r="32" spans="2:50" x14ac:dyDescent="0.25">
      <c r="B32" t="s">
        <v>72</v>
      </c>
      <c r="C32" s="14">
        <v>0.230453974588434</v>
      </c>
      <c r="D32" s="14">
        <v>0.230568481244493</v>
      </c>
      <c r="E32" s="14">
        <v>0.23045845138461399</v>
      </c>
      <c r="F32" s="14"/>
      <c r="G32" s="14">
        <v>0.253835322544957</v>
      </c>
      <c r="H32" s="14">
        <v>0.16957117870753699</v>
      </c>
      <c r="I32" s="14">
        <v>0.20523261055098099</v>
      </c>
      <c r="J32" s="14">
        <v>0.24172078353718701</v>
      </c>
      <c r="K32" s="14">
        <v>0.27723405642739601</v>
      </c>
      <c r="L32" s="14">
        <v>0.24493067381580999</v>
      </c>
      <c r="M32" s="14"/>
      <c r="N32" s="14">
        <v>0.30541335492166799</v>
      </c>
      <c r="O32" s="14">
        <v>0.25236081467009402</v>
      </c>
      <c r="P32" s="14">
        <v>0.17786535234220599</v>
      </c>
      <c r="Q32" s="14">
        <v>0.17281536683346299</v>
      </c>
      <c r="R32" s="14"/>
      <c r="S32" s="14">
        <v>0.22711020462312001</v>
      </c>
      <c r="T32" s="14">
        <v>0.27912473984667402</v>
      </c>
      <c r="U32" s="14">
        <v>0.25743265197128901</v>
      </c>
      <c r="V32" s="14">
        <v>0.213191278989602</v>
      </c>
      <c r="W32" s="14">
        <v>0.225972486462163</v>
      </c>
      <c r="X32" s="14">
        <v>0.21680404913715201</v>
      </c>
      <c r="Y32" s="14">
        <v>0.18571673972425501</v>
      </c>
      <c r="Z32" s="14">
        <v>0.18595665509279599</v>
      </c>
      <c r="AA32" s="14">
        <v>0.21891712444368</v>
      </c>
      <c r="AB32" s="14">
        <v>0.229961151848916</v>
      </c>
      <c r="AC32" s="14">
        <v>0.25878488161489499</v>
      </c>
      <c r="AD32" s="14">
        <v>0.241509378983183</v>
      </c>
      <c r="AE32" s="14"/>
      <c r="AF32" s="14">
        <v>0.114597072447244</v>
      </c>
      <c r="AG32" s="14">
        <v>0.34508471599833102</v>
      </c>
      <c r="AH32" s="14">
        <v>0.14961032688301601</v>
      </c>
      <c r="AI32" s="14"/>
      <c r="AJ32" s="14" t="s">
        <v>79</v>
      </c>
      <c r="AK32" s="14" t="s">
        <v>79</v>
      </c>
      <c r="AL32" s="14" t="s">
        <v>79</v>
      </c>
      <c r="AM32" s="14" t="s">
        <v>79</v>
      </c>
      <c r="AN32" s="14" t="s">
        <v>79</v>
      </c>
      <c r="AO32" s="14"/>
      <c r="AP32" s="14">
        <v>0.16998924646863101</v>
      </c>
      <c r="AQ32" s="14">
        <v>0.28393254099077098</v>
      </c>
      <c r="AR32" s="14">
        <v>0.29917389866086103</v>
      </c>
      <c r="AS32" s="14"/>
      <c r="AT32" s="14">
        <v>0.1483852785807</v>
      </c>
      <c r="AU32" s="14">
        <v>0.20969552937349001</v>
      </c>
      <c r="AV32" s="14">
        <v>0.30443286066292002</v>
      </c>
      <c r="AW32" s="14">
        <v>0.35462974870186298</v>
      </c>
      <c r="AX32" s="14">
        <v>0.35609206569195301</v>
      </c>
    </row>
    <row r="33" spans="2:50" x14ac:dyDescent="0.25">
      <c r="B33" t="s">
        <v>73</v>
      </c>
      <c r="C33" s="14">
        <v>0.350847578757921</v>
      </c>
      <c r="D33" s="14">
        <v>0.362945983472029</v>
      </c>
      <c r="E33" s="14">
        <v>0.34003117338174699</v>
      </c>
      <c r="F33" s="14"/>
      <c r="G33" s="14">
        <v>0.236383531641043</v>
      </c>
      <c r="H33" s="14">
        <v>0.43808437119022098</v>
      </c>
      <c r="I33" s="14">
        <v>0.43326038850271698</v>
      </c>
      <c r="J33" s="14">
        <v>0.38531900880209002</v>
      </c>
      <c r="K33" s="14">
        <v>0.26255009787536199</v>
      </c>
      <c r="L33" s="14">
        <v>0.319633419650662</v>
      </c>
      <c r="M33" s="14"/>
      <c r="N33" s="14">
        <v>0.18642996660880501</v>
      </c>
      <c r="O33" s="14">
        <v>0.31312020812227698</v>
      </c>
      <c r="P33" s="14">
        <v>0.45643745263276098</v>
      </c>
      <c r="Q33" s="14">
        <v>0.47364199014036401</v>
      </c>
      <c r="R33" s="14"/>
      <c r="S33" s="14">
        <v>0.306757670335772</v>
      </c>
      <c r="T33" s="14">
        <v>0.25976281145834001</v>
      </c>
      <c r="U33" s="14">
        <v>0.31571507341698002</v>
      </c>
      <c r="V33" s="14">
        <v>0.365431865528758</v>
      </c>
      <c r="W33" s="14">
        <v>0.37654685021901702</v>
      </c>
      <c r="X33" s="14">
        <v>0.35473840442298898</v>
      </c>
      <c r="Y33" s="14">
        <v>0.48934944054524598</v>
      </c>
      <c r="Z33" s="14">
        <v>0.46971651560581501</v>
      </c>
      <c r="AA33" s="14">
        <v>0.370919904833868</v>
      </c>
      <c r="AB33" s="14">
        <v>0.36836671346855998</v>
      </c>
      <c r="AC33" s="14">
        <v>0.314714570955822</v>
      </c>
      <c r="AD33" s="14">
        <v>0.33548468228660899</v>
      </c>
      <c r="AE33" s="14"/>
      <c r="AF33" s="14">
        <v>0.62358010787894003</v>
      </c>
      <c r="AG33" s="14">
        <v>0.120787491294503</v>
      </c>
      <c r="AH33" s="14">
        <v>0.42895746248118399</v>
      </c>
      <c r="AI33" s="14"/>
      <c r="AJ33" s="14" t="s">
        <v>79</v>
      </c>
      <c r="AK33" s="14" t="s">
        <v>79</v>
      </c>
      <c r="AL33" s="14" t="s">
        <v>79</v>
      </c>
      <c r="AM33" s="14" t="s">
        <v>79</v>
      </c>
      <c r="AN33" s="14" t="s">
        <v>79</v>
      </c>
      <c r="AO33" s="14"/>
      <c r="AP33" s="14">
        <v>0.47285222255471299</v>
      </c>
      <c r="AQ33" s="14">
        <v>0.242747014824474</v>
      </c>
      <c r="AR33" s="14">
        <v>0.20624662128607699</v>
      </c>
      <c r="AS33" s="14"/>
      <c r="AT33" s="14">
        <v>0.51708626491642595</v>
      </c>
      <c r="AU33" s="14">
        <v>0.38569541789730599</v>
      </c>
      <c r="AV33" s="14">
        <v>0.19567490267424401</v>
      </c>
      <c r="AW33" s="14">
        <v>0.149538100293167</v>
      </c>
      <c r="AX33" s="14">
        <v>0.11941701482710899</v>
      </c>
    </row>
    <row r="34" spans="2:50" x14ac:dyDescent="0.25">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row>
    <row r="35" spans="2:50" x14ac:dyDescent="0.25">
      <c r="B35" s="6" t="s">
        <v>86</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row>
    <row r="36" spans="2:50" x14ac:dyDescent="0.25">
      <c r="B36" s="24" t="s">
        <v>77</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row>
    <row r="37" spans="2:50" x14ac:dyDescent="0.25">
      <c r="B37" t="s">
        <v>82</v>
      </c>
      <c r="C37" s="14">
        <v>0.16173785330670401</v>
      </c>
      <c r="D37" s="14">
        <v>0.19832732523418101</v>
      </c>
      <c r="E37" s="14">
        <v>0.12581267520873499</v>
      </c>
      <c r="F37" s="14"/>
      <c r="G37" s="14">
        <v>0.238015355234865</v>
      </c>
      <c r="H37" s="14">
        <v>0.20942316082231299</v>
      </c>
      <c r="I37" s="14">
        <v>0.18742786522475599</v>
      </c>
      <c r="J37" s="14">
        <v>0.15245678683297501</v>
      </c>
      <c r="K37" s="14">
        <v>0.103946442936463</v>
      </c>
      <c r="L37" s="14">
        <v>9.7083889680782395E-2</v>
      </c>
      <c r="M37" s="14"/>
      <c r="N37" s="14">
        <v>0.21589653591097199</v>
      </c>
      <c r="O37" s="14">
        <v>0.12860910142408399</v>
      </c>
      <c r="P37" s="14">
        <v>0.166828563126936</v>
      </c>
      <c r="Q37" s="14">
        <v>0.13161020566866</v>
      </c>
      <c r="R37" s="14"/>
      <c r="S37" s="14">
        <v>0.22303901391035699</v>
      </c>
      <c r="T37" s="14">
        <v>0.12229707269518</v>
      </c>
      <c r="U37" s="14">
        <v>0.17082167921851901</v>
      </c>
      <c r="V37" s="14">
        <v>0.19432886775059299</v>
      </c>
      <c r="W37" s="14">
        <v>0.12573851649471399</v>
      </c>
      <c r="X37" s="14">
        <v>0.14879087317181799</v>
      </c>
      <c r="Y37" s="14">
        <v>0.16651710350069901</v>
      </c>
      <c r="Z37" s="14">
        <v>0.125944028574969</v>
      </c>
      <c r="AA37" s="14">
        <v>0.14013294521544101</v>
      </c>
      <c r="AB37" s="14">
        <v>0.145375057111436</v>
      </c>
      <c r="AC37" s="14">
        <v>0.126508509862821</v>
      </c>
      <c r="AD37" s="14">
        <v>0.26870066722137198</v>
      </c>
      <c r="AE37" s="14"/>
      <c r="AF37" s="14">
        <v>0.14748371928245099</v>
      </c>
      <c r="AG37" s="14">
        <v>0.16107720825352001</v>
      </c>
      <c r="AH37" s="14">
        <v>0.17431905680325499</v>
      </c>
      <c r="AI37" s="14"/>
      <c r="AJ37" s="14" t="s">
        <v>79</v>
      </c>
      <c r="AK37" s="14" t="s">
        <v>79</v>
      </c>
      <c r="AL37" s="14" t="s">
        <v>79</v>
      </c>
      <c r="AM37" s="14" t="s">
        <v>79</v>
      </c>
      <c r="AN37" s="14" t="s">
        <v>79</v>
      </c>
      <c r="AO37" s="14"/>
      <c r="AP37" s="14">
        <v>0.19230037422989099</v>
      </c>
      <c r="AQ37" s="14">
        <v>0.15643885859749901</v>
      </c>
      <c r="AR37" s="14">
        <v>0.19958010481007399</v>
      </c>
      <c r="AS37" s="14"/>
      <c r="AT37" s="14">
        <v>0.12459435261607001</v>
      </c>
      <c r="AU37" s="14">
        <v>0.14406888048778399</v>
      </c>
      <c r="AV37" s="14">
        <v>0.19695581085271899</v>
      </c>
      <c r="AW37" s="14">
        <v>0.292765792813659</v>
      </c>
      <c r="AX37" s="14">
        <v>0.19994421733283499</v>
      </c>
    </row>
    <row r="38" spans="2:50" x14ac:dyDescent="0.25">
      <c r="B38" t="s">
        <v>83</v>
      </c>
      <c r="C38" s="14">
        <v>0.36063875972767201</v>
      </c>
      <c r="D38" s="14">
        <v>0.36231068586352999</v>
      </c>
      <c r="E38" s="14">
        <v>0.35654323641965902</v>
      </c>
      <c r="F38" s="14"/>
      <c r="G38" s="14">
        <v>0.39572796034503099</v>
      </c>
      <c r="H38" s="14">
        <v>0.37374378502157701</v>
      </c>
      <c r="I38" s="14">
        <v>0.31050929800886201</v>
      </c>
      <c r="J38" s="14">
        <v>0.372199407479405</v>
      </c>
      <c r="K38" s="14">
        <v>0.37017189680937901</v>
      </c>
      <c r="L38" s="14">
        <v>0.35142101733828202</v>
      </c>
      <c r="M38" s="14"/>
      <c r="N38" s="14">
        <v>0.37496457148068402</v>
      </c>
      <c r="O38" s="14">
        <v>0.38997485413968402</v>
      </c>
      <c r="P38" s="14">
        <v>0.36484638813549902</v>
      </c>
      <c r="Q38" s="14">
        <v>0.311982020455707</v>
      </c>
      <c r="R38" s="14"/>
      <c r="S38" s="14">
        <v>0.307068779544866</v>
      </c>
      <c r="T38" s="14">
        <v>0.36708204063789601</v>
      </c>
      <c r="U38" s="14">
        <v>0.36491527077893998</v>
      </c>
      <c r="V38" s="14">
        <v>0.322136845236078</v>
      </c>
      <c r="W38" s="14">
        <v>0.44996605418103502</v>
      </c>
      <c r="X38" s="14">
        <v>0.36114519996876898</v>
      </c>
      <c r="Y38" s="14">
        <v>0.36515631208719401</v>
      </c>
      <c r="Z38" s="14">
        <v>0.27646993804379999</v>
      </c>
      <c r="AA38" s="14">
        <v>0.40118196527821698</v>
      </c>
      <c r="AB38" s="14">
        <v>0.38129223305173299</v>
      </c>
      <c r="AC38" s="14">
        <v>0.38419682117234699</v>
      </c>
      <c r="AD38" s="14">
        <v>0.32721570729042299</v>
      </c>
      <c r="AE38" s="14"/>
      <c r="AF38" s="14">
        <v>0.34261461093708401</v>
      </c>
      <c r="AG38" s="14">
        <v>0.36233722075466102</v>
      </c>
      <c r="AH38" s="14">
        <v>0.37667248453125901</v>
      </c>
      <c r="AI38" s="14"/>
      <c r="AJ38" s="14" t="s">
        <v>79</v>
      </c>
      <c r="AK38" s="14" t="s">
        <v>79</v>
      </c>
      <c r="AL38" s="14" t="s">
        <v>79</v>
      </c>
      <c r="AM38" s="14" t="s">
        <v>79</v>
      </c>
      <c r="AN38" s="14" t="s">
        <v>79</v>
      </c>
      <c r="AO38" s="14"/>
      <c r="AP38" s="14">
        <v>0.31511510866846099</v>
      </c>
      <c r="AQ38" s="14">
        <v>0.37484450899284</v>
      </c>
      <c r="AR38" s="14">
        <v>0.355881691525333</v>
      </c>
      <c r="AS38" s="14"/>
      <c r="AT38" s="14">
        <v>0.32462623349219799</v>
      </c>
      <c r="AU38" s="14">
        <v>0.36383631311141401</v>
      </c>
      <c r="AV38" s="14">
        <v>0.38473006811227001</v>
      </c>
      <c r="AW38" s="14">
        <v>0.341281686878385</v>
      </c>
      <c r="AX38" s="14">
        <v>0.441283330570855</v>
      </c>
    </row>
    <row r="39" spans="2:50" x14ac:dyDescent="0.25">
      <c r="B39" t="s">
        <v>84</v>
      </c>
      <c r="C39" s="14">
        <v>0.31446941881889201</v>
      </c>
      <c r="D39" s="14">
        <v>0.298121638868518</v>
      </c>
      <c r="E39" s="14">
        <v>0.33190726628716399</v>
      </c>
      <c r="F39" s="14"/>
      <c r="G39" s="14">
        <v>0.25961484234906401</v>
      </c>
      <c r="H39" s="14">
        <v>0.28720797289730599</v>
      </c>
      <c r="I39" s="14">
        <v>0.34274253280688699</v>
      </c>
      <c r="J39" s="14">
        <v>0.29274826120627501</v>
      </c>
      <c r="K39" s="14">
        <v>0.343638685428173</v>
      </c>
      <c r="L39" s="14">
        <v>0.34857963395481201</v>
      </c>
      <c r="M39" s="14"/>
      <c r="N39" s="14">
        <v>0.28536455830729501</v>
      </c>
      <c r="O39" s="14">
        <v>0.34074344641843302</v>
      </c>
      <c r="P39" s="14">
        <v>0.32714893846947601</v>
      </c>
      <c r="Q39" s="14">
        <v>0.30660081484195101</v>
      </c>
      <c r="R39" s="14"/>
      <c r="S39" s="14">
        <v>0.30890359215012902</v>
      </c>
      <c r="T39" s="14">
        <v>0.36297058634539198</v>
      </c>
      <c r="U39" s="14">
        <v>0.31106517524890998</v>
      </c>
      <c r="V39" s="14">
        <v>0.30717829307715</v>
      </c>
      <c r="W39" s="14">
        <v>0.29138924160943502</v>
      </c>
      <c r="X39" s="14">
        <v>0.29853699856673899</v>
      </c>
      <c r="Y39" s="14">
        <v>0.32966087770598701</v>
      </c>
      <c r="Z39" s="14">
        <v>0.48061155113235499</v>
      </c>
      <c r="AA39" s="14">
        <v>0.29406767808469297</v>
      </c>
      <c r="AB39" s="14">
        <v>0.30584085476232897</v>
      </c>
      <c r="AC39" s="14">
        <v>0.23439435103925699</v>
      </c>
      <c r="AD39" s="14">
        <v>0.23654039206927099</v>
      </c>
      <c r="AE39" s="14"/>
      <c r="AF39" s="14">
        <v>0.32226317949338701</v>
      </c>
      <c r="AG39" s="14">
        <v>0.32869262071186101</v>
      </c>
      <c r="AH39" s="14">
        <v>0.26899657760985402</v>
      </c>
      <c r="AI39" s="14"/>
      <c r="AJ39" s="14" t="s">
        <v>79</v>
      </c>
      <c r="AK39" s="14" t="s">
        <v>79</v>
      </c>
      <c r="AL39" s="14" t="s">
        <v>79</v>
      </c>
      <c r="AM39" s="14" t="s">
        <v>79</v>
      </c>
      <c r="AN39" s="14" t="s">
        <v>79</v>
      </c>
      <c r="AO39" s="14"/>
      <c r="AP39" s="14">
        <v>0.31168632283983499</v>
      </c>
      <c r="AQ39" s="14">
        <v>0.317145260958762</v>
      </c>
      <c r="AR39" s="14">
        <v>0.30816327753936701</v>
      </c>
      <c r="AS39" s="14"/>
      <c r="AT39" s="14">
        <v>0.334234155577945</v>
      </c>
      <c r="AU39" s="14">
        <v>0.33244135413471398</v>
      </c>
      <c r="AV39" s="14">
        <v>0.30198045931969397</v>
      </c>
      <c r="AW39" s="14">
        <v>0.25207202220896002</v>
      </c>
      <c r="AX39" s="14">
        <v>0.26110402968753099</v>
      </c>
    </row>
    <row r="40" spans="2:50" x14ac:dyDescent="0.25">
      <c r="B40" t="s">
        <v>85</v>
      </c>
      <c r="C40" s="14">
        <v>0.163153968146732</v>
      </c>
      <c r="D40" s="14">
        <v>0.141240350033772</v>
      </c>
      <c r="E40" s="14">
        <v>0.185736822084443</v>
      </c>
      <c r="F40" s="14"/>
      <c r="G40" s="14">
        <v>0.10664184207103999</v>
      </c>
      <c r="H40" s="14">
        <v>0.12962508125880401</v>
      </c>
      <c r="I40" s="14">
        <v>0.15932030395949601</v>
      </c>
      <c r="J40" s="14">
        <v>0.18259554448134499</v>
      </c>
      <c r="K40" s="14">
        <v>0.182242974825985</v>
      </c>
      <c r="L40" s="14">
        <v>0.20291545902612401</v>
      </c>
      <c r="M40" s="14"/>
      <c r="N40" s="14">
        <v>0.123774334301049</v>
      </c>
      <c r="O40" s="14">
        <v>0.14067259801779899</v>
      </c>
      <c r="P40" s="14">
        <v>0.14117611026808799</v>
      </c>
      <c r="Q40" s="14">
        <v>0.249806959033682</v>
      </c>
      <c r="R40" s="14"/>
      <c r="S40" s="14">
        <v>0.16098861439464801</v>
      </c>
      <c r="T40" s="14">
        <v>0.14765030032153201</v>
      </c>
      <c r="U40" s="14">
        <v>0.153197874753631</v>
      </c>
      <c r="V40" s="14">
        <v>0.17635599393617901</v>
      </c>
      <c r="W40" s="14">
        <v>0.13290618771481699</v>
      </c>
      <c r="X40" s="14">
        <v>0.19152692829267401</v>
      </c>
      <c r="Y40" s="14">
        <v>0.138665706706119</v>
      </c>
      <c r="Z40" s="14">
        <v>0.11697448224887699</v>
      </c>
      <c r="AA40" s="14">
        <v>0.16461741142164901</v>
      </c>
      <c r="AB40" s="14">
        <v>0.16749185507450201</v>
      </c>
      <c r="AC40" s="14">
        <v>0.25490031792557499</v>
      </c>
      <c r="AD40" s="14">
        <v>0.16754323341893401</v>
      </c>
      <c r="AE40" s="14"/>
      <c r="AF40" s="14">
        <v>0.18763849028707799</v>
      </c>
      <c r="AG40" s="14">
        <v>0.147892950279958</v>
      </c>
      <c r="AH40" s="14">
        <v>0.18001188105563101</v>
      </c>
      <c r="AI40" s="14"/>
      <c r="AJ40" s="14" t="s">
        <v>79</v>
      </c>
      <c r="AK40" s="14" t="s">
        <v>79</v>
      </c>
      <c r="AL40" s="14" t="s">
        <v>79</v>
      </c>
      <c r="AM40" s="14" t="s">
        <v>79</v>
      </c>
      <c r="AN40" s="14" t="s">
        <v>79</v>
      </c>
      <c r="AO40" s="14"/>
      <c r="AP40" s="14">
        <v>0.180898194261813</v>
      </c>
      <c r="AQ40" s="14">
        <v>0.15157137145089999</v>
      </c>
      <c r="AR40" s="14">
        <v>0.136374926125225</v>
      </c>
      <c r="AS40" s="14"/>
      <c r="AT40" s="14">
        <v>0.21654525831378699</v>
      </c>
      <c r="AU40" s="14">
        <v>0.15965345226608799</v>
      </c>
      <c r="AV40" s="14">
        <v>0.116333661715318</v>
      </c>
      <c r="AW40" s="14">
        <v>0.113880498098996</v>
      </c>
      <c r="AX40" s="14">
        <v>9.7668422408779196E-2</v>
      </c>
    </row>
    <row r="41" spans="2:50" x14ac:dyDescent="0.25">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2:50" x14ac:dyDescent="0.25">
      <c r="B42" s="6" t="s">
        <v>86</v>
      </c>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row>
    <row r="43" spans="2:50" x14ac:dyDescent="0.25">
      <c r="B43" s="24" t="s">
        <v>77</v>
      </c>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row>
    <row r="44" spans="2:50" x14ac:dyDescent="0.25">
      <c r="B44" t="s">
        <v>87</v>
      </c>
      <c r="C44" s="14">
        <v>0.30595125205066498</v>
      </c>
      <c r="D44" s="14">
        <v>0.34097826145398702</v>
      </c>
      <c r="E44" s="14">
        <v>0.27076384938127501</v>
      </c>
      <c r="F44" s="14"/>
      <c r="G44" s="14">
        <v>0.393894574731187</v>
      </c>
      <c r="H44" s="14">
        <v>0.33619196846381899</v>
      </c>
      <c r="I44" s="14">
        <v>0.32785540490168302</v>
      </c>
      <c r="J44" s="14">
        <v>0.33338814172161302</v>
      </c>
      <c r="K44" s="14">
        <v>0.22582358093183599</v>
      </c>
      <c r="L44" s="14">
        <v>0.23607602936074701</v>
      </c>
      <c r="M44" s="14"/>
      <c r="N44" s="14">
        <v>0.34163910212439602</v>
      </c>
      <c r="O44" s="14">
        <v>0.28178820312547298</v>
      </c>
      <c r="P44" s="14">
        <v>0.30491694199508401</v>
      </c>
      <c r="Q44" s="14">
        <v>0.29431034803927902</v>
      </c>
      <c r="R44" s="14"/>
      <c r="S44" s="14">
        <v>0.35695336817540202</v>
      </c>
      <c r="T44" s="14">
        <v>0.30916452273457201</v>
      </c>
      <c r="U44" s="14">
        <v>0.24542433431991501</v>
      </c>
      <c r="V44" s="14">
        <v>0.28492624716885501</v>
      </c>
      <c r="W44" s="14">
        <v>0.28163954458078999</v>
      </c>
      <c r="X44" s="14">
        <v>0.26870116693774598</v>
      </c>
      <c r="Y44" s="14">
        <v>0.33094835171155401</v>
      </c>
      <c r="Z44" s="14">
        <v>0.212783300740499</v>
      </c>
      <c r="AA44" s="14">
        <v>0.31008149631854698</v>
      </c>
      <c r="AB44" s="14">
        <v>0.36464047701871199</v>
      </c>
      <c r="AC44" s="14">
        <v>0.30796818216312499</v>
      </c>
      <c r="AD44" s="14">
        <v>0.308800790233139</v>
      </c>
      <c r="AE44" s="14"/>
      <c r="AF44" s="14">
        <v>0.263563430485446</v>
      </c>
      <c r="AG44" s="14">
        <v>0.31456127831486302</v>
      </c>
      <c r="AH44" s="14">
        <v>0.32803122860629302</v>
      </c>
      <c r="AI44" s="14"/>
      <c r="AJ44" s="14" t="s">
        <v>79</v>
      </c>
      <c r="AK44" s="14" t="s">
        <v>79</v>
      </c>
      <c r="AL44" s="14" t="s">
        <v>79</v>
      </c>
      <c r="AM44" s="14" t="s">
        <v>79</v>
      </c>
      <c r="AN44" s="14" t="s">
        <v>79</v>
      </c>
      <c r="AO44" s="14"/>
      <c r="AP44" s="14">
        <v>0.28648927668352397</v>
      </c>
      <c r="AQ44" s="14">
        <v>0.35098593639390002</v>
      </c>
      <c r="AR44" s="14">
        <v>0.29803671856527902</v>
      </c>
      <c r="AS44" s="14"/>
      <c r="AT44" s="14">
        <v>0.27142916390780703</v>
      </c>
      <c r="AU44" s="14">
        <v>0.28249365489211498</v>
      </c>
      <c r="AV44" s="14">
        <v>0.33373430028032702</v>
      </c>
      <c r="AW44" s="14">
        <v>0.40748939078684199</v>
      </c>
      <c r="AX44" s="14">
        <v>0.35634934841314198</v>
      </c>
    </row>
    <row r="45" spans="2:50" x14ac:dyDescent="0.25">
      <c r="B45" t="s">
        <v>83</v>
      </c>
      <c r="C45" s="14">
        <v>0.38860739107553</v>
      </c>
      <c r="D45" s="14">
        <v>0.37777608536004198</v>
      </c>
      <c r="E45" s="14">
        <v>0.40131503620443998</v>
      </c>
      <c r="F45" s="14"/>
      <c r="G45" s="14">
        <v>0.33565293844729099</v>
      </c>
      <c r="H45" s="14">
        <v>0.36571021337168202</v>
      </c>
      <c r="I45" s="14">
        <v>0.37918603993740402</v>
      </c>
      <c r="J45" s="14">
        <v>0.38927596513228102</v>
      </c>
      <c r="K45" s="14">
        <v>0.45279027840417801</v>
      </c>
      <c r="L45" s="14">
        <v>0.40686225150642802</v>
      </c>
      <c r="M45" s="14"/>
      <c r="N45" s="14">
        <v>0.37716748846178999</v>
      </c>
      <c r="O45" s="14">
        <v>0.43935681026020401</v>
      </c>
      <c r="P45" s="14">
        <v>0.363220644765686</v>
      </c>
      <c r="Q45" s="14">
        <v>0.370759907874604</v>
      </c>
      <c r="R45" s="14"/>
      <c r="S45" s="14">
        <v>0.39679833002245901</v>
      </c>
      <c r="T45" s="14">
        <v>0.36408227185056202</v>
      </c>
      <c r="U45" s="14">
        <v>0.48187978825421002</v>
      </c>
      <c r="V45" s="14">
        <v>0.42099687072086101</v>
      </c>
      <c r="W45" s="14">
        <v>0.38015919322080099</v>
      </c>
      <c r="X45" s="14">
        <v>0.38813399012053701</v>
      </c>
      <c r="Y45" s="14">
        <v>0.339544065172388</v>
      </c>
      <c r="Z45" s="14">
        <v>0.39795417656468202</v>
      </c>
      <c r="AA45" s="14">
        <v>0.39010635301332902</v>
      </c>
      <c r="AB45" s="14">
        <v>0.339134447391154</v>
      </c>
      <c r="AC45" s="14">
        <v>0.40574528611592198</v>
      </c>
      <c r="AD45" s="14">
        <v>0.36507983545699901</v>
      </c>
      <c r="AE45" s="14"/>
      <c r="AF45" s="14">
        <v>0.39386172203553499</v>
      </c>
      <c r="AG45" s="14">
        <v>0.39586328549171901</v>
      </c>
      <c r="AH45" s="14">
        <v>0.37102869284385798</v>
      </c>
      <c r="AI45" s="14"/>
      <c r="AJ45" s="14" t="s">
        <v>79</v>
      </c>
      <c r="AK45" s="14" t="s">
        <v>79</v>
      </c>
      <c r="AL45" s="14" t="s">
        <v>79</v>
      </c>
      <c r="AM45" s="14" t="s">
        <v>79</v>
      </c>
      <c r="AN45" s="14" t="s">
        <v>79</v>
      </c>
      <c r="AO45" s="14"/>
      <c r="AP45" s="14">
        <v>0.372574003725473</v>
      </c>
      <c r="AQ45" s="14">
        <v>0.37904141790108598</v>
      </c>
      <c r="AR45" s="14">
        <v>0.40483450519101799</v>
      </c>
      <c r="AS45" s="14"/>
      <c r="AT45" s="14">
        <v>0.34877229980791102</v>
      </c>
      <c r="AU45" s="14">
        <v>0.42901915509542499</v>
      </c>
      <c r="AV45" s="14">
        <v>0.394467223161175</v>
      </c>
      <c r="AW45" s="14">
        <v>0.348775183839659</v>
      </c>
      <c r="AX45" s="14">
        <v>0.40960009047775098</v>
      </c>
    </row>
    <row r="46" spans="2:50" x14ac:dyDescent="0.25">
      <c r="B46" t="s">
        <v>84</v>
      </c>
      <c r="C46" s="14">
        <v>0.200107141052079</v>
      </c>
      <c r="D46" s="14">
        <v>0.18877486931723</v>
      </c>
      <c r="E46" s="14">
        <v>0.211780795858657</v>
      </c>
      <c r="F46" s="14"/>
      <c r="G46" s="14">
        <v>0.197531203601125</v>
      </c>
      <c r="H46" s="14">
        <v>0.19490499404301501</v>
      </c>
      <c r="I46" s="14">
        <v>0.209786911691282</v>
      </c>
      <c r="J46" s="14">
        <v>0.15931764930912401</v>
      </c>
      <c r="K46" s="14">
        <v>0.20766224481859499</v>
      </c>
      <c r="L46" s="14">
        <v>0.226291805250978</v>
      </c>
      <c r="M46" s="14"/>
      <c r="N46" s="14">
        <v>0.201284156351803</v>
      </c>
      <c r="O46" s="14">
        <v>0.19529879947873299</v>
      </c>
      <c r="P46" s="14">
        <v>0.21036645215449001</v>
      </c>
      <c r="Q46" s="14">
        <v>0.192815749082243</v>
      </c>
      <c r="R46" s="14"/>
      <c r="S46" s="14">
        <v>0.184507879187784</v>
      </c>
      <c r="T46" s="14">
        <v>0.23055080949375001</v>
      </c>
      <c r="U46" s="14">
        <v>0.178440885863797</v>
      </c>
      <c r="V46" s="14">
        <v>0.159411619370634</v>
      </c>
      <c r="W46" s="14">
        <v>0.23967963852323501</v>
      </c>
      <c r="X46" s="14">
        <v>0.17197765589365699</v>
      </c>
      <c r="Y46" s="14">
        <v>0.21444910482940999</v>
      </c>
      <c r="Z46" s="14">
        <v>0.240144920521215</v>
      </c>
      <c r="AA46" s="14">
        <v>0.19302595230623301</v>
      </c>
      <c r="AB46" s="14">
        <v>0.23322696493630099</v>
      </c>
      <c r="AC46" s="14">
        <v>0.159012127141266</v>
      </c>
      <c r="AD46" s="14">
        <v>0.216373259163953</v>
      </c>
      <c r="AE46" s="14"/>
      <c r="AF46" s="14">
        <v>0.20523921140705301</v>
      </c>
      <c r="AG46" s="14">
        <v>0.20304833283652499</v>
      </c>
      <c r="AH46" s="14">
        <v>0.20026783219210101</v>
      </c>
      <c r="AI46" s="14"/>
      <c r="AJ46" s="14" t="s">
        <v>79</v>
      </c>
      <c r="AK46" s="14" t="s">
        <v>79</v>
      </c>
      <c r="AL46" s="14" t="s">
        <v>79</v>
      </c>
      <c r="AM46" s="14" t="s">
        <v>79</v>
      </c>
      <c r="AN46" s="14" t="s">
        <v>79</v>
      </c>
      <c r="AO46" s="14"/>
      <c r="AP46" s="14">
        <v>0.22062194795383999</v>
      </c>
      <c r="AQ46" s="14">
        <v>0.18319672954139199</v>
      </c>
      <c r="AR46" s="14">
        <v>0.20248791732989299</v>
      </c>
      <c r="AS46" s="14"/>
      <c r="AT46" s="14">
        <v>0.226538837343713</v>
      </c>
      <c r="AU46" s="14">
        <v>0.18371528256406899</v>
      </c>
      <c r="AV46" s="14">
        <v>0.20113833411495899</v>
      </c>
      <c r="AW46" s="14">
        <v>0.168663236232523</v>
      </c>
      <c r="AX46" s="14">
        <v>0.17691570644711199</v>
      </c>
    </row>
    <row r="47" spans="2:50" x14ac:dyDescent="0.25">
      <c r="B47" t="s">
        <v>88</v>
      </c>
      <c r="C47" s="14">
        <v>0.105334215821726</v>
      </c>
      <c r="D47" s="14">
        <v>9.2470783868741496E-2</v>
      </c>
      <c r="E47" s="14">
        <v>0.11614031855562799</v>
      </c>
      <c r="F47" s="14"/>
      <c r="G47" s="14">
        <v>7.2921283220396094E-2</v>
      </c>
      <c r="H47" s="14">
        <v>0.10319282412148401</v>
      </c>
      <c r="I47" s="14">
        <v>8.3171643469630602E-2</v>
      </c>
      <c r="J47" s="14">
        <v>0.11801824383698201</v>
      </c>
      <c r="K47" s="14">
        <v>0.113723895845391</v>
      </c>
      <c r="L47" s="14">
        <v>0.130769913881847</v>
      </c>
      <c r="M47" s="14"/>
      <c r="N47" s="14">
        <v>7.9909253062010202E-2</v>
      </c>
      <c r="O47" s="14">
        <v>8.3556187135589696E-2</v>
      </c>
      <c r="P47" s="14">
        <v>0.12149596108474001</v>
      </c>
      <c r="Q47" s="14">
        <v>0.14211399500387301</v>
      </c>
      <c r="R47" s="14"/>
      <c r="S47" s="14">
        <v>6.17404226143543E-2</v>
      </c>
      <c r="T47" s="14">
        <v>9.6202395921116304E-2</v>
      </c>
      <c r="U47" s="14">
        <v>9.4254991562079102E-2</v>
      </c>
      <c r="V47" s="14">
        <v>0.13466526273964999</v>
      </c>
      <c r="W47" s="14">
        <v>9.8521623675174405E-2</v>
      </c>
      <c r="X47" s="14">
        <v>0.17118718704805999</v>
      </c>
      <c r="Y47" s="14">
        <v>0.115058478286649</v>
      </c>
      <c r="Z47" s="14">
        <v>0.14911760217360401</v>
      </c>
      <c r="AA47" s="14">
        <v>0.106786198361891</v>
      </c>
      <c r="AB47" s="14">
        <v>6.29981106538334E-2</v>
      </c>
      <c r="AC47" s="14">
        <v>0.127274404579686</v>
      </c>
      <c r="AD47" s="14">
        <v>0.10974611514591</v>
      </c>
      <c r="AE47" s="14"/>
      <c r="AF47" s="14">
        <v>0.137335636071966</v>
      </c>
      <c r="AG47" s="14">
        <v>8.6527103356892301E-2</v>
      </c>
      <c r="AH47" s="14">
        <v>0.10067224635774701</v>
      </c>
      <c r="AI47" s="14"/>
      <c r="AJ47" s="14" t="s">
        <v>79</v>
      </c>
      <c r="AK47" s="14" t="s">
        <v>79</v>
      </c>
      <c r="AL47" s="14" t="s">
        <v>79</v>
      </c>
      <c r="AM47" s="14" t="s">
        <v>79</v>
      </c>
      <c r="AN47" s="14" t="s">
        <v>79</v>
      </c>
      <c r="AO47" s="14"/>
      <c r="AP47" s="14">
        <v>0.120314771637162</v>
      </c>
      <c r="AQ47" s="14">
        <v>8.6775916163622097E-2</v>
      </c>
      <c r="AR47" s="14">
        <v>9.4640858913809495E-2</v>
      </c>
      <c r="AS47" s="14"/>
      <c r="AT47" s="14">
        <v>0.15325969894056801</v>
      </c>
      <c r="AU47" s="14">
        <v>0.10477190744839</v>
      </c>
      <c r="AV47" s="14">
        <v>7.0660142443538396E-2</v>
      </c>
      <c r="AW47" s="14">
        <v>7.5072189140976006E-2</v>
      </c>
      <c r="AX47" s="14">
        <v>5.7134854661995402E-2</v>
      </c>
    </row>
    <row r="48" spans="2:50" x14ac:dyDescent="0.25">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row>
    <row r="49" spans="2:50" x14ac:dyDescent="0.25">
      <c r="B49" s="6" t="s">
        <v>98</v>
      </c>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row>
    <row r="50" spans="2:50" x14ac:dyDescent="0.25">
      <c r="B50" s="24" t="s">
        <v>77</v>
      </c>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row>
    <row r="51" spans="2:50" x14ac:dyDescent="0.25">
      <c r="B51" t="s">
        <v>89</v>
      </c>
      <c r="C51" s="14">
        <v>0.55915549627662997</v>
      </c>
      <c r="D51" s="14">
        <v>0.56821806803012898</v>
      </c>
      <c r="E51" s="14">
        <v>0.549367203782265</v>
      </c>
      <c r="F51" s="14"/>
      <c r="G51" s="14">
        <v>0.50224803350276803</v>
      </c>
      <c r="H51" s="14">
        <v>0.48012450180819799</v>
      </c>
      <c r="I51" s="14">
        <v>0.49843383484576498</v>
      </c>
      <c r="J51" s="14">
        <v>0.59585406812188801</v>
      </c>
      <c r="K51" s="14">
        <v>0.67622741131846997</v>
      </c>
      <c r="L51" s="14">
        <v>0.603178486395472</v>
      </c>
      <c r="M51" s="14"/>
      <c r="N51" s="14">
        <v>0.59745663616789102</v>
      </c>
      <c r="O51" s="14">
        <v>0.52543910207521505</v>
      </c>
      <c r="P51" s="14">
        <v>0.51928005415439005</v>
      </c>
      <c r="Q51" s="14">
        <v>0.58595445853858896</v>
      </c>
      <c r="R51" s="14"/>
      <c r="S51" s="14">
        <v>0.497023653637369</v>
      </c>
      <c r="T51" s="14">
        <v>0.58822063340094799</v>
      </c>
      <c r="U51" s="14">
        <v>0.56888231254661503</v>
      </c>
      <c r="V51" s="14">
        <v>0.600258045299078</v>
      </c>
      <c r="W51" s="14">
        <v>0.54532740424219694</v>
      </c>
      <c r="X51" s="14">
        <v>0.51831454606299898</v>
      </c>
      <c r="Y51" s="14">
        <v>0.63143421716095804</v>
      </c>
      <c r="Z51" s="14">
        <v>0.61386738161792798</v>
      </c>
      <c r="AA51" s="14">
        <v>0.50985236645140797</v>
      </c>
      <c r="AB51" s="14">
        <v>0.54933346826699403</v>
      </c>
      <c r="AC51" s="14">
        <v>0.52365031693275899</v>
      </c>
      <c r="AD51" s="14">
        <v>0.73188083281524097</v>
      </c>
      <c r="AE51" s="14"/>
      <c r="AF51" s="14">
        <v>0.54690487839913104</v>
      </c>
      <c r="AG51" s="14">
        <v>0.56970323867439798</v>
      </c>
      <c r="AH51" s="14">
        <v>0.56495535556131105</v>
      </c>
      <c r="AI51" s="14"/>
      <c r="AJ51" s="14" t="s">
        <v>79</v>
      </c>
      <c r="AK51" s="14" t="s">
        <v>79</v>
      </c>
      <c r="AL51" s="14" t="s">
        <v>79</v>
      </c>
      <c r="AM51" s="14" t="s">
        <v>79</v>
      </c>
      <c r="AN51" s="14" t="s">
        <v>79</v>
      </c>
      <c r="AO51" s="14"/>
      <c r="AP51" s="14">
        <v>0.57427367308258104</v>
      </c>
      <c r="AQ51" s="14">
        <v>0.55089506504878605</v>
      </c>
      <c r="AR51" s="14">
        <v>0.626386638214668</v>
      </c>
      <c r="AS51" s="14"/>
      <c r="AT51" s="14">
        <v>0.60343251718088098</v>
      </c>
      <c r="AU51" s="14">
        <v>0.54298637272588701</v>
      </c>
      <c r="AV51" s="14">
        <v>0.53358649750252296</v>
      </c>
      <c r="AW51" s="14">
        <v>0.58046827930523404</v>
      </c>
      <c r="AX51" s="14">
        <v>0.50648634295564998</v>
      </c>
    </row>
    <row r="52" spans="2:50" x14ac:dyDescent="0.25">
      <c r="B52" t="s">
        <v>90</v>
      </c>
      <c r="C52" s="14">
        <v>0.48052518218048301</v>
      </c>
      <c r="D52" s="14">
        <v>0.48780359740027102</v>
      </c>
      <c r="E52" s="14">
        <v>0.47203245671127703</v>
      </c>
      <c r="F52" s="14"/>
      <c r="G52" s="14">
        <v>0.46189686191900098</v>
      </c>
      <c r="H52" s="14">
        <v>0.39661119445585102</v>
      </c>
      <c r="I52" s="14">
        <v>0.477100505968448</v>
      </c>
      <c r="J52" s="14">
        <v>0.51331662728761795</v>
      </c>
      <c r="K52" s="14">
        <v>0.511472927821918</v>
      </c>
      <c r="L52" s="14">
        <v>0.51734629495517404</v>
      </c>
      <c r="M52" s="14"/>
      <c r="N52" s="14">
        <v>0.551530139961671</v>
      </c>
      <c r="O52" s="14">
        <v>0.50112237482130895</v>
      </c>
      <c r="P52" s="14">
        <v>0.42785415153418999</v>
      </c>
      <c r="Q52" s="14">
        <v>0.42455769956137801</v>
      </c>
      <c r="R52" s="14"/>
      <c r="S52" s="14">
        <v>0.48452865665391598</v>
      </c>
      <c r="T52" s="14">
        <v>0.51197099763402298</v>
      </c>
      <c r="U52" s="14">
        <v>0.54487486611729596</v>
      </c>
      <c r="V52" s="14">
        <v>0.448146524400796</v>
      </c>
      <c r="W52" s="14">
        <v>0.46310681423886002</v>
      </c>
      <c r="X52" s="14">
        <v>0.47709675367587001</v>
      </c>
      <c r="Y52" s="14">
        <v>0.47441042415464701</v>
      </c>
      <c r="Z52" s="14">
        <v>0.49186715416309301</v>
      </c>
      <c r="AA52" s="14">
        <v>0.39666499897097501</v>
      </c>
      <c r="AB52" s="14">
        <v>0.52221326063206497</v>
      </c>
      <c r="AC52" s="14">
        <v>0.47183590668616399</v>
      </c>
      <c r="AD52" s="14">
        <v>0.50023947260551804</v>
      </c>
      <c r="AE52" s="14"/>
      <c r="AF52" s="14">
        <v>0.488666304481922</v>
      </c>
      <c r="AG52" s="14">
        <v>0.492614379949874</v>
      </c>
      <c r="AH52" s="14">
        <v>0.44405499988827202</v>
      </c>
      <c r="AI52" s="14"/>
      <c r="AJ52" s="14" t="s">
        <v>79</v>
      </c>
      <c r="AK52" s="14" t="s">
        <v>79</v>
      </c>
      <c r="AL52" s="14" t="s">
        <v>79</v>
      </c>
      <c r="AM52" s="14" t="s">
        <v>79</v>
      </c>
      <c r="AN52" s="14" t="s">
        <v>79</v>
      </c>
      <c r="AO52" s="14"/>
      <c r="AP52" s="14">
        <v>0.48943686889937799</v>
      </c>
      <c r="AQ52" s="14">
        <v>0.472437763449926</v>
      </c>
      <c r="AR52" s="14">
        <v>0.57308897457408403</v>
      </c>
      <c r="AS52" s="14"/>
      <c r="AT52" s="14">
        <v>0.43171489823562598</v>
      </c>
      <c r="AU52" s="14">
        <v>0.449928318977802</v>
      </c>
      <c r="AV52" s="14">
        <v>0.54544730529414898</v>
      </c>
      <c r="AW52" s="14">
        <v>0.503969023465352</v>
      </c>
      <c r="AX52" s="14">
        <v>0.56171740895948197</v>
      </c>
    </row>
    <row r="53" spans="2:50" x14ac:dyDescent="0.25">
      <c r="B53" t="s">
        <v>91</v>
      </c>
      <c r="C53" s="14">
        <v>0.41207448690577603</v>
      </c>
      <c r="D53" s="14">
        <v>0.44259380997347503</v>
      </c>
      <c r="E53" s="14">
        <v>0.38053054269944497</v>
      </c>
      <c r="F53" s="14"/>
      <c r="G53" s="14">
        <v>0.44334782468188499</v>
      </c>
      <c r="H53" s="14">
        <v>0.34279948277789501</v>
      </c>
      <c r="I53" s="14">
        <v>0.39687211526643401</v>
      </c>
      <c r="J53" s="14">
        <v>0.42321088027832698</v>
      </c>
      <c r="K53" s="14">
        <v>0.45279118229988302</v>
      </c>
      <c r="L53" s="14">
        <v>0.424219488769218</v>
      </c>
      <c r="M53" s="14"/>
      <c r="N53" s="14">
        <v>0.43560182586957202</v>
      </c>
      <c r="O53" s="14">
        <v>0.41261844514966001</v>
      </c>
      <c r="P53" s="14">
        <v>0.42166865178510299</v>
      </c>
      <c r="Q53" s="14">
        <v>0.37299605152260701</v>
      </c>
      <c r="R53" s="14"/>
      <c r="S53" s="14">
        <v>0.409417977080549</v>
      </c>
      <c r="T53" s="14">
        <v>0.39760758574391097</v>
      </c>
      <c r="U53" s="14">
        <v>0.42009560426183501</v>
      </c>
      <c r="V53" s="14">
        <v>0.46605241655641899</v>
      </c>
      <c r="W53" s="14">
        <v>0.45986641686031599</v>
      </c>
      <c r="X53" s="14">
        <v>0.40856118121191198</v>
      </c>
      <c r="Y53" s="14">
        <v>0.39375806810235597</v>
      </c>
      <c r="Z53" s="14">
        <v>0.45333179824470798</v>
      </c>
      <c r="AA53" s="14">
        <v>0.34491031561130497</v>
      </c>
      <c r="AB53" s="14">
        <v>0.44378074239001403</v>
      </c>
      <c r="AC53" s="14">
        <v>0.37515070774305398</v>
      </c>
      <c r="AD53" s="14">
        <v>0.41069297215860401</v>
      </c>
      <c r="AE53" s="14"/>
      <c r="AF53" s="14">
        <v>0.41376892837295198</v>
      </c>
      <c r="AG53" s="14">
        <v>0.40811865386896201</v>
      </c>
      <c r="AH53" s="14">
        <v>0.40667199696969297</v>
      </c>
      <c r="AI53" s="14"/>
      <c r="AJ53" s="14" t="s">
        <v>79</v>
      </c>
      <c r="AK53" s="14" t="s">
        <v>79</v>
      </c>
      <c r="AL53" s="14" t="s">
        <v>79</v>
      </c>
      <c r="AM53" s="14" t="s">
        <v>79</v>
      </c>
      <c r="AN53" s="14" t="s">
        <v>79</v>
      </c>
      <c r="AO53" s="14"/>
      <c r="AP53" s="14">
        <v>0.42255974079279102</v>
      </c>
      <c r="AQ53" s="14">
        <v>0.40770948114789402</v>
      </c>
      <c r="AR53" s="14">
        <v>0.43686736376635599</v>
      </c>
      <c r="AS53" s="14"/>
      <c r="AT53" s="14">
        <v>0.40706474958953398</v>
      </c>
      <c r="AU53" s="14">
        <v>0.40561925822855799</v>
      </c>
      <c r="AV53" s="14">
        <v>0.41261656120741402</v>
      </c>
      <c r="AW53" s="14">
        <v>0.41154190684036601</v>
      </c>
      <c r="AX53" s="14">
        <v>0.56405716080777102</v>
      </c>
    </row>
    <row r="54" spans="2:50" x14ac:dyDescent="0.25">
      <c r="B54" t="s">
        <v>92</v>
      </c>
      <c r="C54" s="14">
        <v>0.34821888317003202</v>
      </c>
      <c r="D54" s="14">
        <v>0.35813105522655198</v>
      </c>
      <c r="E54" s="14">
        <v>0.33680337198997001</v>
      </c>
      <c r="F54" s="14"/>
      <c r="G54" s="14">
        <v>0.35384098925260898</v>
      </c>
      <c r="H54" s="14">
        <v>0.30877093267980299</v>
      </c>
      <c r="I54" s="14">
        <v>0.37768983091774</v>
      </c>
      <c r="J54" s="14">
        <v>0.357355065852692</v>
      </c>
      <c r="K54" s="14">
        <v>0.35431768883227599</v>
      </c>
      <c r="L54" s="14">
        <v>0.34146985557895698</v>
      </c>
      <c r="M54" s="14"/>
      <c r="N54" s="14">
        <v>0.361977947501401</v>
      </c>
      <c r="O54" s="14">
        <v>0.34071011698752002</v>
      </c>
      <c r="P54" s="14">
        <v>0.32283121711003498</v>
      </c>
      <c r="Q54" s="14">
        <v>0.36013075438389502</v>
      </c>
      <c r="R54" s="14"/>
      <c r="S54" s="14">
        <v>0.36482859993552902</v>
      </c>
      <c r="T54" s="14">
        <v>0.32165991782466802</v>
      </c>
      <c r="U54" s="14">
        <v>0.356725955919378</v>
      </c>
      <c r="V54" s="14">
        <v>0.29862603064802101</v>
      </c>
      <c r="W54" s="14">
        <v>0.33158905277380102</v>
      </c>
      <c r="X54" s="14">
        <v>0.39807470580124399</v>
      </c>
      <c r="Y54" s="14">
        <v>0.37897411386246999</v>
      </c>
      <c r="Z54" s="14">
        <v>0.30043343111248999</v>
      </c>
      <c r="AA54" s="14">
        <v>0.37674134551206101</v>
      </c>
      <c r="AB54" s="14">
        <v>0.35098708888528601</v>
      </c>
      <c r="AC54" s="14">
        <v>0.32637166796021999</v>
      </c>
      <c r="AD54" s="14">
        <v>0.30625404701297698</v>
      </c>
      <c r="AE54" s="14"/>
      <c r="AF54" s="14">
        <v>0.365740346178825</v>
      </c>
      <c r="AG54" s="14">
        <v>0.321830125999092</v>
      </c>
      <c r="AH54" s="14">
        <v>0.35702846610706102</v>
      </c>
      <c r="AI54" s="14"/>
      <c r="AJ54" s="14" t="s">
        <v>79</v>
      </c>
      <c r="AK54" s="14" t="s">
        <v>79</v>
      </c>
      <c r="AL54" s="14" t="s">
        <v>79</v>
      </c>
      <c r="AM54" s="14" t="s">
        <v>79</v>
      </c>
      <c r="AN54" s="14" t="s">
        <v>79</v>
      </c>
      <c r="AO54" s="14"/>
      <c r="AP54" s="14">
        <v>0.328997503696081</v>
      </c>
      <c r="AQ54" s="14">
        <v>0.33875179706652297</v>
      </c>
      <c r="AR54" s="14">
        <v>0.39268938002445303</v>
      </c>
      <c r="AS54" s="14"/>
      <c r="AT54" s="14">
        <v>0.36302817524203701</v>
      </c>
      <c r="AU54" s="14">
        <v>0.34614663047153299</v>
      </c>
      <c r="AV54" s="14">
        <v>0.34675657977656899</v>
      </c>
      <c r="AW54" s="14">
        <v>0.33376269663284103</v>
      </c>
      <c r="AX54" s="14">
        <v>0.44104469325575302</v>
      </c>
    </row>
    <row r="55" spans="2:50" x14ac:dyDescent="0.25">
      <c r="B55" t="s">
        <v>93</v>
      </c>
      <c r="C55" s="14">
        <v>0.30180050035466999</v>
      </c>
      <c r="D55" s="14">
        <v>0.329384420906908</v>
      </c>
      <c r="E55" s="14">
        <v>0.27216918052285199</v>
      </c>
      <c r="F55" s="14"/>
      <c r="G55" s="14">
        <v>0.285643723765929</v>
      </c>
      <c r="H55" s="14">
        <v>0.296044584183422</v>
      </c>
      <c r="I55" s="14">
        <v>0.32128367981683797</v>
      </c>
      <c r="J55" s="14">
        <v>0.293216674181352</v>
      </c>
      <c r="K55" s="14">
        <v>0.324828167079389</v>
      </c>
      <c r="L55" s="14">
        <v>0.29303886033422</v>
      </c>
      <c r="M55" s="14"/>
      <c r="N55" s="14">
        <v>0.359839032756126</v>
      </c>
      <c r="O55" s="14">
        <v>0.30033182880438097</v>
      </c>
      <c r="P55" s="14">
        <v>0.28220316765359899</v>
      </c>
      <c r="Q55" s="14">
        <v>0.25562081778781298</v>
      </c>
      <c r="R55" s="14"/>
      <c r="S55" s="14">
        <v>0.36572023777663298</v>
      </c>
      <c r="T55" s="14">
        <v>0.28126793531037902</v>
      </c>
      <c r="U55" s="14">
        <v>0.27716167341996201</v>
      </c>
      <c r="V55" s="14">
        <v>0.25682573418055599</v>
      </c>
      <c r="W55" s="14">
        <v>0.31067682852876699</v>
      </c>
      <c r="X55" s="14">
        <v>0.248412743493091</v>
      </c>
      <c r="Y55" s="14">
        <v>0.29292610820810899</v>
      </c>
      <c r="Z55" s="14">
        <v>0.29661042223005402</v>
      </c>
      <c r="AA55" s="14">
        <v>0.32198720153229299</v>
      </c>
      <c r="AB55" s="14">
        <v>0.33543120331674697</v>
      </c>
      <c r="AC55" s="14">
        <v>0.30384104389720901</v>
      </c>
      <c r="AD55" s="14">
        <v>0.28366374476273298</v>
      </c>
      <c r="AE55" s="14"/>
      <c r="AF55" s="14">
        <v>0.294830089183726</v>
      </c>
      <c r="AG55" s="14">
        <v>0.311357801482464</v>
      </c>
      <c r="AH55" s="14">
        <v>0.30171348242076501</v>
      </c>
      <c r="AI55" s="14"/>
      <c r="AJ55" s="14" t="s">
        <v>79</v>
      </c>
      <c r="AK55" s="14" t="s">
        <v>79</v>
      </c>
      <c r="AL55" s="14" t="s">
        <v>79</v>
      </c>
      <c r="AM55" s="14" t="s">
        <v>79</v>
      </c>
      <c r="AN55" s="14" t="s">
        <v>79</v>
      </c>
      <c r="AO55" s="14"/>
      <c r="AP55" s="14">
        <v>0.34376259299925599</v>
      </c>
      <c r="AQ55" s="14">
        <v>0.30476943685447699</v>
      </c>
      <c r="AR55" s="14">
        <v>0.33037232853666798</v>
      </c>
      <c r="AS55" s="14"/>
      <c r="AT55" s="14">
        <v>0.27685619549912799</v>
      </c>
      <c r="AU55" s="14">
        <v>0.27579696851567798</v>
      </c>
      <c r="AV55" s="14">
        <v>0.32566307279033502</v>
      </c>
      <c r="AW55" s="14">
        <v>0.35969274547204899</v>
      </c>
      <c r="AX55" s="14">
        <v>0.54625337377077998</v>
      </c>
    </row>
    <row r="56" spans="2:50" x14ac:dyDescent="0.25">
      <c r="B56" t="s">
        <v>94</v>
      </c>
      <c r="C56" s="14">
        <v>0.299731576110499</v>
      </c>
      <c r="D56" s="14">
        <v>0.29058909043763897</v>
      </c>
      <c r="E56" s="14">
        <v>0.30648083841099599</v>
      </c>
      <c r="F56" s="14"/>
      <c r="G56" s="14">
        <v>0.292575806257662</v>
      </c>
      <c r="H56" s="14">
        <v>0.28004912547531702</v>
      </c>
      <c r="I56" s="14">
        <v>0.35057872019544101</v>
      </c>
      <c r="J56" s="14">
        <v>0.29708440211683401</v>
      </c>
      <c r="K56" s="14">
        <v>0.29300825054510299</v>
      </c>
      <c r="L56" s="14">
        <v>0.28604636716856002</v>
      </c>
      <c r="M56" s="14"/>
      <c r="N56" s="14">
        <v>0.32482799651468602</v>
      </c>
      <c r="O56" s="14">
        <v>0.25886579152947198</v>
      </c>
      <c r="P56" s="14">
        <v>0.31158632722865598</v>
      </c>
      <c r="Q56" s="14">
        <v>0.29919647868361499</v>
      </c>
      <c r="R56" s="14"/>
      <c r="S56" s="14">
        <v>0.32219467287536901</v>
      </c>
      <c r="T56" s="14">
        <v>0.27215723272086501</v>
      </c>
      <c r="U56" s="14">
        <v>0.265541399500274</v>
      </c>
      <c r="V56" s="14">
        <v>0.25110753816025</v>
      </c>
      <c r="W56" s="14">
        <v>0.29676481183782399</v>
      </c>
      <c r="X56" s="14">
        <v>0.362291867981544</v>
      </c>
      <c r="Y56" s="14">
        <v>0.339805006064546</v>
      </c>
      <c r="Z56" s="14">
        <v>0.37818100521592701</v>
      </c>
      <c r="AA56" s="14">
        <v>0.298124721995909</v>
      </c>
      <c r="AB56" s="14">
        <v>0.30544903253717598</v>
      </c>
      <c r="AC56" s="14">
        <v>0.224765344938298</v>
      </c>
      <c r="AD56" s="14">
        <v>0.273523660380522</v>
      </c>
      <c r="AE56" s="14"/>
      <c r="AF56" s="14">
        <v>0.30472367060734301</v>
      </c>
      <c r="AG56" s="14">
        <v>0.27953414945632599</v>
      </c>
      <c r="AH56" s="14">
        <v>0.36373080927516899</v>
      </c>
      <c r="AI56" s="14"/>
      <c r="AJ56" s="14" t="s">
        <v>79</v>
      </c>
      <c r="AK56" s="14" t="s">
        <v>79</v>
      </c>
      <c r="AL56" s="14" t="s">
        <v>79</v>
      </c>
      <c r="AM56" s="14" t="s">
        <v>79</v>
      </c>
      <c r="AN56" s="14" t="s">
        <v>79</v>
      </c>
      <c r="AO56" s="14"/>
      <c r="AP56" s="14">
        <v>0.29263122448819101</v>
      </c>
      <c r="AQ56" s="14">
        <v>0.29497406219948102</v>
      </c>
      <c r="AR56" s="14">
        <v>0.34867854718709801</v>
      </c>
      <c r="AS56" s="14"/>
      <c r="AT56" s="14">
        <v>0.29640219976367499</v>
      </c>
      <c r="AU56" s="14">
        <v>0.28335217382024402</v>
      </c>
      <c r="AV56" s="14">
        <v>0.30450304477067602</v>
      </c>
      <c r="AW56" s="14">
        <v>0.34060295266132901</v>
      </c>
      <c r="AX56" s="14">
        <v>0.305448838125436</v>
      </c>
    </row>
    <row r="57" spans="2:50" x14ac:dyDescent="0.25">
      <c r="B57" t="s">
        <v>95</v>
      </c>
      <c r="C57" s="14">
        <v>0.28809876883132801</v>
      </c>
      <c r="D57" s="14">
        <v>0.33062429847034402</v>
      </c>
      <c r="E57" s="14">
        <v>0.24555363263247401</v>
      </c>
      <c r="F57" s="14"/>
      <c r="G57" s="14">
        <v>0.25493110300934202</v>
      </c>
      <c r="H57" s="14">
        <v>0.304354686787562</v>
      </c>
      <c r="I57" s="14">
        <v>0.32094464392168398</v>
      </c>
      <c r="J57" s="14">
        <v>0.28612648984038702</v>
      </c>
      <c r="K57" s="14">
        <v>0.29284785440248001</v>
      </c>
      <c r="L57" s="14">
        <v>0.26860098569353702</v>
      </c>
      <c r="M57" s="14"/>
      <c r="N57" s="14">
        <v>0.31806424211850098</v>
      </c>
      <c r="O57" s="14">
        <v>0.24544998909375301</v>
      </c>
      <c r="P57" s="14">
        <v>0.30903809244731101</v>
      </c>
      <c r="Q57" s="14">
        <v>0.27778895168352602</v>
      </c>
      <c r="R57" s="14"/>
      <c r="S57" s="14">
        <v>0.378858620817905</v>
      </c>
      <c r="T57" s="14">
        <v>0.263278248139235</v>
      </c>
      <c r="U57" s="14">
        <v>0.31308951997110201</v>
      </c>
      <c r="V57" s="14">
        <v>0.253302870706276</v>
      </c>
      <c r="W57" s="14">
        <v>0.23524366046380399</v>
      </c>
      <c r="X57" s="14">
        <v>0.26375867962479999</v>
      </c>
      <c r="Y57" s="14">
        <v>0.29537974498957897</v>
      </c>
      <c r="Z57" s="14">
        <v>0.354168094735064</v>
      </c>
      <c r="AA57" s="14">
        <v>0.26076048695632098</v>
      </c>
      <c r="AB57" s="14">
        <v>0.29390302264194801</v>
      </c>
      <c r="AC57" s="14">
        <v>0.26273074388495299</v>
      </c>
      <c r="AD57" s="14">
        <v>0.223625997693814</v>
      </c>
      <c r="AE57" s="14"/>
      <c r="AF57" s="14">
        <v>0.28632728931901502</v>
      </c>
      <c r="AG57" s="14">
        <v>0.30841720848438398</v>
      </c>
      <c r="AH57" s="14">
        <v>0.250554978540805</v>
      </c>
      <c r="AI57" s="14"/>
      <c r="AJ57" s="14" t="s">
        <v>79</v>
      </c>
      <c r="AK57" s="14" t="s">
        <v>79</v>
      </c>
      <c r="AL57" s="14" t="s">
        <v>79</v>
      </c>
      <c r="AM57" s="14" t="s">
        <v>79</v>
      </c>
      <c r="AN57" s="14" t="s">
        <v>79</v>
      </c>
      <c r="AO57" s="14"/>
      <c r="AP57" s="14">
        <v>0.32937545631563703</v>
      </c>
      <c r="AQ57" s="14">
        <v>0.29108505871044099</v>
      </c>
      <c r="AR57" s="14">
        <v>0.314400628811149</v>
      </c>
      <c r="AS57" s="14"/>
      <c r="AT57" s="14">
        <v>0.28105456336684098</v>
      </c>
      <c r="AU57" s="14">
        <v>0.25640140262385402</v>
      </c>
      <c r="AV57" s="14">
        <v>0.29101152250788398</v>
      </c>
      <c r="AW57" s="14">
        <v>0.34715072951936299</v>
      </c>
      <c r="AX57" s="14">
        <v>0.48316211294505801</v>
      </c>
    </row>
    <row r="58" spans="2:50" x14ac:dyDescent="0.25">
      <c r="B58" t="s">
        <v>96</v>
      </c>
      <c r="C58" s="14">
        <v>0.27256101851393999</v>
      </c>
      <c r="D58" s="14">
        <v>0.30607778948715397</v>
      </c>
      <c r="E58" s="14">
        <v>0.23866102726574001</v>
      </c>
      <c r="F58" s="14"/>
      <c r="G58" s="14">
        <v>0.24516031621728701</v>
      </c>
      <c r="H58" s="14">
        <v>0.26996182783827899</v>
      </c>
      <c r="I58" s="14">
        <v>0.306196147064763</v>
      </c>
      <c r="J58" s="14">
        <v>0.28402195048479401</v>
      </c>
      <c r="K58" s="14">
        <v>0.27194068034976099</v>
      </c>
      <c r="L58" s="14">
        <v>0.25676351097097899</v>
      </c>
      <c r="M58" s="14"/>
      <c r="N58" s="14">
        <v>0.291506555466929</v>
      </c>
      <c r="O58" s="14">
        <v>0.26422821926672702</v>
      </c>
      <c r="P58" s="14">
        <v>0.25129327488499498</v>
      </c>
      <c r="Q58" s="14">
        <v>0.27697930283647298</v>
      </c>
      <c r="R58" s="14"/>
      <c r="S58" s="14">
        <v>0.29206720620194199</v>
      </c>
      <c r="T58" s="14">
        <v>0.242017060577113</v>
      </c>
      <c r="U58" s="14">
        <v>0.287494899118241</v>
      </c>
      <c r="V58" s="14">
        <v>0.21600723607399999</v>
      </c>
      <c r="W58" s="14">
        <v>0.22392992474215001</v>
      </c>
      <c r="X58" s="14">
        <v>0.31020575286503299</v>
      </c>
      <c r="Y58" s="14">
        <v>0.30667983247099301</v>
      </c>
      <c r="Z58" s="14">
        <v>0.240576349310165</v>
      </c>
      <c r="AA58" s="14">
        <v>0.25167191694581897</v>
      </c>
      <c r="AB58" s="14">
        <v>0.35433310910690302</v>
      </c>
      <c r="AC58" s="14">
        <v>0.21011383738876599</v>
      </c>
      <c r="AD58" s="14">
        <v>0.33002864483673899</v>
      </c>
      <c r="AE58" s="14"/>
      <c r="AF58" s="14">
        <v>0.26606876312498001</v>
      </c>
      <c r="AG58" s="14">
        <v>0.277731690026358</v>
      </c>
      <c r="AH58" s="14">
        <v>0.29362280417908598</v>
      </c>
      <c r="AI58" s="14"/>
      <c r="AJ58" s="14" t="s">
        <v>79</v>
      </c>
      <c r="AK58" s="14" t="s">
        <v>79</v>
      </c>
      <c r="AL58" s="14" t="s">
        <v>79</v>
      </c>
      <c r="AM58" s="14" t="s">
        <v>79</v>
      </c>
      <c r="AN58" s="14" t="s">
        <v>79</v>
      </c>
      <c r="AO58" s="14"/>
      <c r="AP58" s="14">
        <v>0.29262977012386698</v>
      </c>
      <c r="AQ58" s="14">
        <v>0.265567616134541</v>
      </c>
      <c r="AR58" s="14">
        <v>0.293607672330366</v>
      </c>
      <c r="AS58" s="14"/>
      <c r="AT58" s="14">
        <v>0.26048394531649599</v>
      </c>
      <c r="AU58" s="14">
        <v>0.26210531017140498</v>
      </c>
      <c r="AV58" s="14">
        <v>0.28589463086239397</v>
      </c>
      <c r="AW58" s="14">
        <v>0.31897692178524301</v>
      </c>
      <c r="AX58" s="14">
        <v>0.41137267563424201</v>
      </c>
    </row>
    <row r="59" spans="2:50" x14ac:dyDescent="0.25">
      <c r="B59" t="s">
        <v>97</v>
      </c>
      <c r="C59" s="14">
        <v>8.5026578172767604E-3</v>
      </c>
      <c r="D59" s="14">
        <v>8.8018622970757708E-3</v>
      </c>
      <c r="E59" s="14">
        <v>7.4416837058308002E-3</v>
      </c>
      <c r="F59" s="14"/>
      <c r="G59" s="14">
        <v>3.02695988714135E-3</v>
      </c>
      <c r="H59" s="14">
        <v>2.8152162646900001E-3</v>
      </c>
      <c r="I59" s="14">
        <v>3.3507610688422E-3</v>
      </c>
      <c r="J59" s="14">
        <v>1.80236006157698E-2</v>
      </c>
      <c r="K59" s="14">
        <v>1.04641412044059E-2</v>
      </c>
      <c r="L59" s="14">
        <v>1.1966062578311801E-2</v>
      </c>
      <c r="M59" s="14"/>
      <c r="N59" s="14">
        <v>5.8731938479207203E-3</v>
      </c>
      <c r="O59" s="14">
        <v>1.0098702727965999E-2</v>
      </c>
      <c r="P59" s="14">
        <v>1.04975735075333E-2</v>
      </c>
      <c r="Q59" s="14">
        <v>6.1704621793035198E-3</v>
      </c>
      <c r="R59" s="14"/>
      <c r="S59" s="14">
        <v>3.0839922618598899E-3</v>
      </c>
      <c r="T59" s="14">
        <v>9.9415452051477005E-3</v>
      </c>
      <c r="U59" s="14">
        <v>1.09489056119181E-2</v>
      </c>
      <c r="V59" s="14">
        <v>1.3236368399842E-2</v>
      </c>
      <c r="W59" s="14">
        <v>1.1167154595618199E-2</v>
      </c>
      <c r="X59" s="14">
        <v>0</v>
      </c>
      <c r="Y59" s="14">
        <v>0</v>
      </c>
      <c r="Z59" s="14">
        <v>1.42220061897176E-2</v>
      </c>
      <c r="AA59" s="14">
        <v>1.09995817432574E-2</v>
      </c>
      <c r="AB59" s="14">
        <v>5.3625027417709597E-3</v>
      </c>
      <c r="AC59" s="14">
        <v>1.21545092727409E-2</v>
      </c>
      <c r="AD59" s="14">
        <v>3.51065979285601E-2</v>
      </c>
      <c r="AE59" s="14"/>
      <c r="AF59" s="14">
        <v>7.3519513695268499E-3</v>
      </c>
      <c r="AG59" s="14">
        <v>1.06997231263608E-2</v>
      </c>
      <c r="AH59" s="14">
        <v>7.3348465693242604E-3</v>
      </c>
      <c r="AI59" s="14"/>
      <c r="AJ59" s="14" t="s">
        <v>79</v>
      </c>
      <c r="AK59" s="14" t="s">
        <v>79</v>
      </c>
      <c r="AL59" s="14" t="s">
        <v>79</v>
      </c>
      <c r="AM59" s="14" t="s">
        <v>79</v>
      </c>
      <c r="AN59" s="14" t="s">
        <v>79</v>
      </c>
      <c r="AO59" s="14"/>
      <c r="AP59" s="14">
        <v>1.2037921727798301E-2</v>
      </c>
      <c r="AQ59" s="14">
        <v>3.4858646103095E-3</v>
      </c>
      <c r="AR59" s="14">
        <v>5.8996335808141802E-3</v>
      </c>
      <c r="AS59" s="14"/>
      <c r="AT59" s="14">
        <v>9.3376718311309094E-3</v>
      </c>
      <c r="AU59" s="14">
        <v>9.3944568679430202E-3</v>
      </c>
      <c r="AV59" s="14">
        <v>9.3462620440358593E-3</v>
      </c>
      <c r="AW59" s="14">
        <v>4.9656404656281596E-3</v>
      </c>
      <c r="AX59" s="14">
        <v>0</v>
      </c>
    </row>
    <row r="60" spans="2:50" x14ac:dyDescent="0.25">
      <c r="B60" t="s">
        <v>70</v>
      </c>
      <c r="C60" s="14">
        <v>6.1735652890248197E-2</v>
      </c>
      <c r="D60" s="14">
        <v>6.0569021103469602E-2</v>
      </c>
      <c r="E60" s="14">
        <v>6.2549269844659305E-2</v>
      </c>
      <c r="F60" s="14"/>
      <c r="G60" s="14">
        <v>4.4462123700765702E-2</v>
      </c>
      <c r="H60" s="14">
        <v>9.2728137841548694E-2</v>
      </c>
      <c r="I60" s="14">
        <v>5.2486085613220601E-2</v>
      </c>
      <c r="J60" s="14">
        <v>4.9329236421648603E-2</v>
      </c>
      <c r="K60" s="14">
        <v>6.3972246971343696E-2</v>
      </c>
      <c r="L60" s="14">
        <v>6.3858391694694205E-2</v>
      </c>
      <c r="M60" s="14"/>
      <c r="N60" s="14">
        <v>2.6195116009697001E-2</v>
      </c>
      <c r="O60" s="14">
        <v>5.4799535037245099E-2</v>
      </c>
      <c r="P60" s="14">
        <v>7.5008868060405506E-2</v>
      </c>
      <c r="Q60" s="14">
        <v>9.621300587994E-2</v>
      </c>
      <c r="R60" s="14"/>
      <c r="S60" s="14">
        <v>5.0447581188279002E-2</v>
      </c>
      <c r="T60" s="14">
        <v>6.5870424234498695E-2</v>
      </c>
      <c r="U60" s="14">
        <v>7.7146311513785107E-2</v>
      </c>
      <c r="V60" s="14">
        <v>4.8011709601363597E-2</v>
      </c>
      <c r="W60" s="14">
        <v>7.47151860881025E-2</v>
      </c>
      <c r="X60" s="14">
        <v>6.9539329734335895E-2</v>
      </c>
      <c r="Y60" s="14">
        <v>1.06832026117665E-2</v>
      </c>
      <c r="Z60" s="14">
        <v>4.44058486060602E-2</v>
      </c>
      <c r="AA60" s="14">
        <v>0.102140672265701</v>
      </c>
      <c r="AB60" s="14">
        <v>6.3593630736282505E-2</v>
      </c>
      <c r="AC60" s="14">
        <v>7.5625875312553506E-2</v>
      </c>
      <c r="AD60" s="14">
        <v>2.51882395079874E-2</v>
      </c>
      <c r="AE60" s="14"/>
      <c r="AF60" s="14">
        <v>5.9823766087644101E-2</v>
      </c>
      <c r="AG60" s="14">
        <v>5.73769898529497E-2</v>
      </c>
      <c r="AH60" s="14">
        <v>6.8218255449349202E-2</v>
      </c>
      <c r="AI60" s="14"/>
      <c r="AJ60" s="14" t="s">
        <v>79</v>
      </c>
      <c r="AK60" s="14" t="s">
        <v>79</v>
      </c>
      <c r="AL60" s="14" t="s">
        <v>79</v>
      </c>
      <c r="AM60" s="14" t="s">
        <v>79</v>
      </c>
      <c r="AN60" s="14" t="s">
        <v>79</v>
      </c>
      <c r="AO60" s="14"/>
      <c r="AP60" s="14">
        <v>4.2784311880812401E-2</v>
      </c>
      <c r="AQ60" s="14">
        <v>5.1573213373745597E-2</v>
      </c>
      <c r="AR60" s="14">
        <v>4.3022633713696502E-2</v>
      </c>
      <c r="AS60" s="14"/>
      <c r="AT60" s="14">
        <v>7.7283859337896596E-2</v>
      </c>
      <c r="AU60" s="14">
        <v>6.9517077251571094E-2</v>
      </c>
      <c r="AV60" s="14">
        <v>4.0045294158488898E-2</v>
      </c>
      <c r="AW60" s="14">
        <v>2.2854007300748599E-2</v>
      </c>
      <c r="AX60" s="14">
        <v>2.79364029775865E-2</v>
      </c>
    </row>
    <row r="61" spans="2:50" x14ac:dyDescent="0.25">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row>
    <row r="62" spans="2:50" x14ac:dyDescent="0.25">
      <c r="B62" s="6" t="s">
        <v>99</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row>
    <row r="63" spans="2:50" x14ac:dyDescent="0.25">
      <c r="B63" s="24" t="s">
        <v>77</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row>
    <row r="64" spans="2:50" x14ac:dyDescent="0.25">
      <c r="B64" t="s">
        <v>70</v>
      </c>
      <c r="C64" s="14">
        <v>8.2002429909754995E-2</v>
      </c>
      <c r="D64" s="14">
        <v>8.1676083931135596E-2</v>
      </c>
      <c r="E64" s="14">
        <v>8.2155171873105101E-2</v>
      </c>
      <c r="F64" s="14"/>
      <c r="G64" s="14">
        <v>5.7653991026251697E-2</v>
      </c>
      <c r="H64" s="14">
        <v>0.11636333615988501</v>
      </c>
      <c r="I64" s="14">
        <v>8.3287963300870405E-2</v>
      </c>
      <c r="J64" s="14">
        <v>6.3257659475543598E-2</v>
      </c>
      <c r="K64" s="14">
        <v>8.1053812736763306E-2</v>
      </c>
      <c r="L64" s="14">
        <v>8.4795222402449397E-2</v>
      </c>
      <c r="M64" s="14"/>
      <c r="N64" s="14">
        <v>4.0224692009334803E-2</v>
      </c>
      <c r="O64" s="14">
        <v>7.9672182240276404E-2</v>
      </c>
      <c r="P64" s="14">
        <v>9.8325722643499203E-2</v>
      </c>
      <c r="Q64" s="14">
        <v>0.11590714382080999</v>
      </c>
      <c r="R64" s="14"/>
      <c r="S64" s="14">
        <v>7.78353854096068E-2</v>
      </c>
      <c r="T64" s="14">
        <v>8.3362862332218707E-2</v>
      </c>
      <c r="U64" s="14">
        <v>0.114682384816901</v>
      </c>
      <c r="V64" s="14">
        <v>6.1639969907410302E-2</v>
      </c>
      <c r="W64" s="14">
        <v>8.3455438407118998E-2</v>
      </c>
      <c r="X64" s="14">
        <v>8.8744953370315099E-2</v>
      </c>
      <c r="Y64" s="14">
        <v>1.60241017892329E-2</v>
      </c>
      <c r="Z64" s="14">
        <v>5.6124000850930701E-2</v>
      </c>
      <c r="AA64" s="14">
        <v>0.123533422745521</v>
      </c>
      <c r="AB64" s="14">
        <v>7.5998958502633995E-2</v>
      </c>
      <c r="AC64" s="14">
        <v>9.7361258650759105E-2</v>
      </c>
      <c r="AD64" s="14">
        <v>9.5848897570844499E-2</v>
      </c>
      <c r="AE64" s="14"/>
      <c r="AF64" s="14">
        <v>8.1307063443887204E-2</v>
      </c>
      <c r="AG64" s="14">
        <v>7.2155268762819399E-2</v>
      </c>
      <c r="AH64" s="14">
        <v>0.112040624779529</v>
      </c>
      <c r="AI64" s="14"/>
      <c r="AJ64" s="14" t="s">
        <v>79</v>
      </c>
      <c r="AK64" s="14" t="s">
        <v>79</v>
      </c>
      <c r="AL64" s="14" t="s">
        <v>79</v>
      </c>
      <c r="AM64" s="14" t="s">
        <v>79</v>
      </c>
      <c r="AN64" s="14" t="s">
        <v>79</v>
      </c>
      <c r="AO64" s="14"/>
      <c r="AP64" s="14">
        <v>6.3376524626306802E-2</v>
      </c>
      <c r="AQ64" s="14">
        <v>6.9192034101485E-2</v>
      </c>
      <c r="AR64" s="14">
        <v>5.47880861245943E-2</v>
      </c>
      <c r="AS64" s="14"/>
      <c r="AT64" s="14">
        <v>0.105463621323919</v>
      </c>
      <c r="AU64" s="14">
        <v>8.6545930882451799E-2</v>
      </c>
      <c r="AV64" s="14">
        <v>5.4095485108861703E-2</v>
      </c>
      <c r="AW64" s="14">
        <v>4.7582844906881597E-2</v>
      </c>
      <c r="AX64" s="14">
        <v>5.5565418857289398E-2</v>
      </c>
    </row>
    <row r="65" spans="2:50" x14ac:dyDescent="0.25">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row>
    <row r="66" spans="2:50" x14ac:dyDescent="0.25">
      <c r="B66" s="6" t="s">
        <v>104</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row>
    <row r="67" spans="2:50" x14ac:dyDescent="0.25">
      <c r="B67" s="24" t="s">
        <v>105</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row>
    <row r="68" spans="2:50" x14ac:dyDescent="0.25">
      <c r="B68" t="s">
        <v>100</v>
      </c>
      <c r="C68" s="14">
        <v>0.65327581957987302</v>
      </c>
      <c r="D68" s="14">
        <v>0.73298729519444905</v>
      </c>
      <c r="E68" s="14">
        <v>0.57287688460425401</v>
      </c>
      <c r="F68" s="14"/>
      <c r="G68" s="14">
        <v>0.544001885577161</v>
      </c>
      <c r="H68" s="14">
        <v>0.65605945459318304</v>
      </c>
      <c r="I68" s="14">
        <v>0.60789154221603303</v>
      </c>
      <c r="J68" s="14">
        <v>0.69701869742316402</v>
      </c>
      <c r="K68" s="14">
        <v>0.72135138498391704</v>
      </c>
      <c r="L68" s="14">
        <v>0.68718884876495101</v>
      </c>
      <c r="M68" s="14"/>
      <c r="N68" s="14">
        <v>0.75638158012024204</v>
      </c>
      <c r="O68" s="14">
        <v>0.70077422276152401</v>
      </c>
      <c r="P68" s="14">
        <v>0.59432654869972001</v>
      </c>
      <c r="Q68" s="14">
        <v>0.53600731615852304</v>
      </c>
      <c r="R68" s="14"/>
      <c r="S68" s="14">
        <v>0.69287483582616305</v>
      </c>
      <c r="T68" s="14">
        <v>0.62610649577075705</v>
      </c>
      <c r="U68" s="14">
        <v>0.56705737739040896</v>
      </c>
      <c r="V68" s="14">
        <v>0.78338353856403797</v>
      </c>
      <c r="W68" s="14">
        <v>0.60580060448549899</v>
      </c>
      <c r="X68" s="14">
        <v>0.67822839848526195</v>
      </c>
      <c r="Y68" s="14">
        <v>0.63442303883121398</v>
      </c>
      <c r="Z68" s="14">
        <v>0.495073659381567</v>
      </c>
      <c r="AA68" s="14">
        <v>0.61364249066815701</v>
      </c>
      <c r="AB68" s="14">
        <v>0.66048933124175502</v>
      </c>
      <c r="AC68" s="14">
        <v>0.63522446326558601</v>
      </c>
      <c r="AD68" s="14">
        <v>0.75663524586082997</v>
      </c>
      <c r="AE68" s="14"/>
      <c r="AF68" s="14">
        <v>0.63226263566836605</v>
      </c>
      <c r="AG68" s="14">
        <v>0.70796425913642402</v>
      </c>
      <c r="AH68" s="14">
        <v>0.59668905194702504</v>
      </c>
      <c r="AI68" s="14"/>
      <c r="AJ68" s="14" t="s">
        <v>79</v>
      </c>
      <c r="AK68" s="14" t="s">
        <v>79</v>
      </c>
      <c r="AL68" s="14" t="s">
        <v>79</v>
      </c>
      <c r="AM68" s="14" t="s">
        <v>79</v>
      </c>
      <c r="AN68" s="14" t="s">
        <v>79</v>
      </c>
      <c r="AO68" s="14"/>
      <c r="AP68" s="14">
        <v>0.71620080800798802</v>
      </c>
      <c r="AQ68" s="14">
        <v>0.60272703588473198</v>
      </c>
      <c r="AR68" s="14">
        <v>0.82585750998892404</v>
      </c>
      <c r="AS68" s="14"/>
      <c r="AT68" s="14">
        <v>0.57297137177245006</v>
      </c>
      <c r="AU68" s="14">
        <v>0.60804426650915699</v>
      </c>
      <c r="AV68" s="14">
        <v>0.72150608262261795</v>
      </c>
      <c r="AW68" s="14">
        <v>0.77812935118603199</v>
      </c>
      <c r="AX68" s="14">
        <v>0.73066132080234403</v>
      </c>
    </row>
    <row r="69" spans="2:50" x14ac:dyDescent="0.25">
      <c r="B69" t="s">
        <v>101</v>
      </c>
      <c r="C69" s="14">
        <v>0.220797049437298</v>
      </c>
      <c r="D69" s="14">
        <v>0.16608559182907701</v>
      </c>
      <c r="E69" s="14">
        <v>0.27471386857686603</v>
      </c>
      <c r="F69" s="14"/>
      <c r="G69" s="14">
        <v>0.35737051564310701</v>
      </c>
      <c r="H69" s="14">
        <v>0.19448823931233999</v>
      </c>
      <c r="I69" s="14">
        <v>0.247150554837442</v>
      </c>
      <c r="J69" s="14">
        <v>0.160217891332953</v>
      </c>
      <c r="K69" s="14">
        <v>0.20447160561647901</v>
      </c>
      <c r="L69" s="14">
        <v>0.18172815251296601</v>
      </c>
      <c r="M69" s="14"/>
      <c r="N69" s="14">
        <v>0.17530020291527601</v>
      </c>
      <c r="O69" s="14">
        <v>0.21702574721805101</v>
      </c>
      <c r="P69" s="14">
        <v>0.25155882605901803</v>
      </c>
      <c r="Q69" s="14">
        <v>0.249311475437621</v>
      </c>
      <c r="R69" s="14"/>
      <c r="S69" s="14">
        <v>0.23834832722579399</v>
      </c>
      <c r="T69" s="14">
        <v>0.240847603882998</v>
      </c>
      <c r="U69" s="14">
        <v>0.28929109409929898</v>
      </c>
      <c r="V69" s="14">
        <v>0.11978741924910299</v>
      </c>
      <c r="W69" s="14">
        <v>0.28504291426825201</v>
      </c>
      <c r="X69" s="14">
        <v>0.215161826165434</v>
      </c>
      <c r="Y69" s="14">
        <v>0.16350308234288499</v>
      </c>
      <c r="Z69" s="14">
        <v>0.35255579147703597</v>
      </c>
      <c r="AA69" s="14">
        <v>0.213877006214857</v>
      </c>
      <c r="AB69" s="14">
        <v>0.22379922915793299</v>
      </c>
      <c r="AC69" s="14">
        <v>0.16321289543597001</v>
      </c>
      <c r="AD69" s="14">
        <v>0.198009278259516</v>
      </c>
      <c r="AE69" s="14"/>
      <c r="AF69" s="14">
        <v>0.202350020258519</v>
      </c>
      <c r="AG69" s="14">
        <v>0.20349407327088101</v>
      </c>
      <c r="AH69" s="14">
        <v>0.24881194409628599</v>
      </c>
      <c r="AI69" s="14"/>
      <c r="AJ69" s="14" t="s">
        <v>79</v>
      </c>
      <c r="AK69" s="14" t="s">
        <v>79</v>
      </c>
      <c r="AL69" s="14" t="s">
        <v>79</v>
      </c>
      <c r="AM69" s="14" t="s">
        <v>79</v>
      </c>
      <c r="AN69" s="14" t="s">
        <v>79</v>
      </c>
      <c r="AO69" s="14"/>
      <c r="AP69" s="14">
        <v>0.17347529212090099</v>
      </c>
      <c r="AQ69" s="14">
        <v>0.27973076702786298</v>
      </c>
      <c r="AR69" s="14">
        <v>0.137493507347489</v>
      </c>
      <c r="AS69" s="14"/>
      <c r="AT69" s="14">
        <v>0.26205170713866199</v>
      </c>
      <c r="AU69" s="14">
        <v>0.229776878551811</v>
      </c>
      <c r="AV69" s="14">
        <v>0.20549845912126599</v>
      </c>
      <c r="AW69" s="14">
        <v>0.18464400164692699</v>
      </c>
      <c r="AX69" s="14">
        <v>0.20391711456415701</v>
      </c>
    </row>
    <row r="70" spans="2:50" x14ac:dyDescent="0.25">
      <c r="B70" t="s">
        <v>102</v>
      </c>
      <c r="C70" s="14">
        <v>7.4206326914699194E-2</v>
      </c>
      <c r="D70" s="14">
        <v>5.8533412159735697E-2</v>
      </c>
      <c r="E70" s="14">
        <v>9.0768211076824701E-2</v>
      </c>
      <c r="F70" s="14"/>
      <c r="G70" s="14">
        <v>7.0287157967300007E-2</v>
      </c>
      <c r="H70" s="14">
        <v>7.7120195880385406E-2</v>
      </c>
      <c r="I70" s="14">
        <v>6.8082226463985401E-2</v>
      </c>
      <c r="J70" s="14">
        <v>8.4991668062797995E-2</v>
      </c>
      <c r="K70" s="14">
        <v>5.2530148699959901E-2</v>
      </c>
      <c r="L70" s="14">
        <v>8.5608704576529901E-2</v>
      </c>
      <c r="M70" s="14"/>
      <c r="N70" s="14">
        <v>4.2126762650189997E-2</v>
      </c>
      <c r="O70" s="14">
        <v>4.6067338855191702E-2</v>
      </c>
      <c r="P70" s="14">
        <v>9.7010135304355205E-2</v>
      </c>
      <c r="Q70" s="14">
        <v>0.121168854826766</v>
      </c>
      <c r="R70" s="14"/>
      <c r="S70" s="14">
        <v>3.1869553319883601E-2</v>
      </c>
      <c r="T70" s="14">
        <v>5.7136290019388698E-2</v>
      </c>
      <c r="U70" s="14">
        <v>7.7620798148791095E-2</v>
      </c>
      <c r="V70" s="14">
        <v>5.4423593977141103E-2</v>
      </c>
      <c r="W70" s="14">
        <v>7.2755354072840006E-2</v>
      </c>
      <c r="X70" s="14">
        <v>5.4265795453203702E-2</v>
      </c>
      <c r="Y70" s="14">
        <v>0.14147504149404799</v>
      </c>
      <c r="Z70" s="14">
        <v>0.130823569482306</v>
      </c>
      <c r="AA70" s="14">
        <v>8.4206244923283297E-2</v>
      </c>
      <c r="AB70" s="14">
        <v>7.2194126457274299E-2</v>
      </c>
      <c r="AC70" s="14">
        <v>0.174453125034779</v>
      </c>
      <c r="AD70" s="14">
        <v>4.5355475879654099E-2</v>
      </c>
      <c r="AE70" s="14"/>
      <c r="AF70" s="14">
        <v>0.10277517800826901</v>
      </c>
      <c r="AG70" s="14">
        <v>4.98642978087026E-2</v>
      </c>
      <c r="AH70" s="14">
        <v>8.9520766323231193E-2</v>
      </c>
      <c r="AI70" s="14"/>
      <c r="AJ70" s="14" t="s">
        <v>79</v>
      </c>
      <c r="AK70" s="14" t="s">
        <v>79</v>
      </c>
      <c r="AL70" s="14" t="s">
        <v>79</v>
      </c>
      <c r="AM70" s="14" t="s">
        <v>79</v>
      </c>
      <c r="AN70" s="14" t="s">
        <v>79</v>
      </c>
      <c r="AO70" s="14"/>
      <c r="AP70" s="14">
        <v>7.8392803829578403E-2</v>
      </c>
      <c r="AQ70" s="14">
        <v>6.3620922803125396E-2</v>
      </c>
      <c r="AR70" s="14">
        <v>2.4404774005972199E-2</v>
      </c>
      <c r="AS70" s="14"/>
      <c r="AT70" s="14">
        <v>9.8494793941033595E-2</v>
      </c>
      <c r="AU70" s="14">
        <v>8.5136557245782493E-2</v>
      </c>
      <c r="AV70" s="14">
        <v>4.4588222819742701E-2</v>
      </c>
      <c r="AW70" s="14">
        <v>1.54364261007031E-2</v>
      </c>
      <c r="AX70" s="14">
        <v>6.5421564633499199E-2</v>
      </c>
    </row>
    <row r="71" spans="2:50" x14ac:dyDescent="0.25">
      <c r="B71" t="s">
        <v>103</v>
      </c>
      <c r="C71" s="14">
        <v>5.1720804068129803E-2</v>
      </c>
      <c r="D71" s="14">
        <v>4.2393700816737802E-2</v>
      </c>
      <c r="E71" s="14">
        <v>6.1641035742054998E-2</v>
      </c>
      <c r="F71" s="14"/>
      <c r="G71" s="14">
        <v>2.8340440812432199E-2</v>
      </c>
      <c r="H71" s="14">
        <v>7.2332110214091597E-2</v>
      </c>
      <c r="I71" s="14">
        <v>7.6875676482539596E-2</v>
      </c>
      <c r="J71" s="14">
        <v>5.77717431810848E-2</v>
      </c>
      <c r="K71" s="14">
        <v>2.16468606996447E-2</v>
      </c>
      <c r="L71" s="14">
        <v>4.5474294145553498E-2</v>
      </c>
      <c r="M71" s="14"/>
      <c r="N71" s="14">
        <v>2.61914543142917E-2</v>
      </c>
      <c r="O71" s="14">
        <v>3.6132691165234099E-2</v>
      </c>
      <c r="P71" s="14">
        <v>5.7104489936906998E-2</v>
      </c>
      <c r="Q71" s="14">
        <v>9.3512353577089896E-2</v>
      </c>
      <c r="R71" s="14"/>
      <c r="S71" s="14">
        <v>3.6907283628159301E-2</v>
      </c>
      <c r="T71" s="14">
        <v>7.59096103268566E-2</v>
      </c>
      <c r="U71" s="14">
        <v>6.60307303615012E-2</v>
      </c>
      <c r="V71" s="14">
        <v>4.2405448209717797E-2</v>
      </c>
      <c r="W71" s="14">
        <v>3.6401127173408897E-2</v>
      </c>
      <c r="X71" s="14">
        <v>5.2343979896100297E-2</v>
      </c>
      <c r="Y71" s="14">
        <v>6.0598837331852999E-2</v>
      </c>
      <c r="Z71" s="14">
        <v>2.1546979659090901E-2</v>
      </c>
      <c r="AA71" s="14">
        <v>8.8274258193702701E-2</v>
      </c>
      <c r="AB71" s="14">
        <v>4.3517313143037799E-2</v>
      </c>
      <c r="AC71" s="14">
        <v>2.7109516263665499E-2</v>
      </c>
      <c r="AD71" s="14">
        <v>0</v>
      </c>
      <c r="AE71" s="14"/>
      <c r="AF71" s="14">
        <v>6.2612166064845806E-2</v>
      </c>
      <c r="AG71" s="14">
        <v>3.8677369783992901E-2</v>
      </c>
      <c r="AH71" s="14">
        <v>6.4978237633458405E-2</v>
      </c>
      <c r="AI71" s="14"/>
      <c r="AJ71" s="14" t="s">
        <v>79</v>
      </c>
      <c r="AK71" s="14" t="s">
        <v>79</v>
      </c>
      <c r="AL71" s="14" t="s">
        <v>79</v>
      </c>
      <c r="AM71" s="14" t="s">
        <v>79</v>
      </c>
      <c r="AN71" s="14" t="s">
        <v>79</v>
      </c>
      <c r="AO71" s="14"/>
      <c r="AP71" s="14">
        <v>3.1931096041532499E-2</v>
      </c>
      <c r="AQ71" s="14">
        <v>5.3921274284279702E-2</v>
      </c>
      <c r="AR71" s="14">
        <v>1.22442086576147E-2</v>
      </c>
      <c r="AS71" s="14"/>
      <c r="AT71" s="14">
        <v>6.6482127147854203E-2</v>
      </c>
      <c r="AU71" s="14">
        <v>7.7042297693250203E-2</v>
      </c>
      <c r="AV71" s="14">
        <v>2.84072354363736E-2</v>
      </c>
      <c r="AW71" s="14">
        <v>2.1790221066337798E-2</v>
      </c>
      <c r="AX71" s="14">
        <v>0</v>
      </c>
    </row>
    <row r="72" spans="2:50" x14ac:dyDescent="0.25">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row>
    <row r="73" spans="2:50" x14ac:dyDescent="0.25">
      <c r="B73" s="6" t="s">
        <v>106</v>
      </c>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row>
    <row r="74" spans="2:50" x14ac:dyDescent="0.25">
      <c r="B74" s="24" t="s">
        <v>105</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row>
    <row r="75" spans="2:50" x14ac:dyDescent="0.25">
      <c r="B75" t="s">
        <v>100</v>
      </c>
      <c r="C75" s="14">
        <v>0.28636056620188999</v>
      </c>
      <c r="D75" s="14">
        <v>0.30694207692936198</v>
      </c>
      <c r="E75" s="14">
        <v>0.26600027368915902</v>
      </c>
      <c r="F75" s="14"/>
      <c r="G75" s="14">
        <v>0.34354182153747198</v>
      </c>
      <c r="H75" s="14">
        <v>0.426190163714457</v>
      </c>
      <c r="I75" s="14">
        <v>0.33641362642115602</v>
      </c>
      <c r="J75" s="14">
        <v>0.22037691628955899</v>
      </c>
      <c r="K75" s="14">
        <v>0.20309797884980099</v>
      </c>
      <c r="L75" s="14">
        <v>0.21005419845996301</v>
      </c>
      <c r="M75" s="14"/>
      <c r="N75" s="14">
        <v>0.405535494785777</v>
      </c>
      <c r="O75" s="14">
        <v>0.30337451351778399</v>
      </c>
      <c r="P75" s="14">
        <v>0.248454183716174</v>
      </c>
      <c r="Q75" s="14">
        <v>0.17996282462700899</v>
      </c>
      <c r="R75" s="14"/>
      <c r="S75" s="14">
        <v>0.34082208632767602</v>
      </c>
      <c r="T75" s="14">
        <v>0.30821759580048202</v>
      </c>
      <c r="U75" s="14">
        <v>0.231862736289178</v>
      </c>
      <c r="V75" s="14">
        <v>0.34290220668985999</v>
      </c>
      <c r="W75" s="14">
        <v>0.33576889880220001</v>
      </c>
      <c r="X75" s="14">
        <v>0.224812321602329</v>
      </c>
      <c r="Y75" s="14">
        <v>0.25716474332032901</v>
      </c>
      <c r="Z75" s="14">
        <v>0.32504052834513802</v>
      </c>
      <c r="AA75" s="14">
        <v>0.35631150506228298</v>
      </c>
      <c r="AB75" s="14">
        <v>0.25000303662303702</v>
      </c>
      <c r="AC75" s="14">
        <v>0.153985354319079</v>
      </c>
      <c r="AD75" s="14">
        <v>0.13357003798929301</v>
      </c>
      <c r="AE75" s="14"/>
      <c r="AF75" s="14">
        <v>0.261448253310191</v>
      </c>
      <c r="AG75" s="14">
        <v>0.31400406055497698</v>
      </c>
      <c r="AH75" s="14">
        <v>0.24888111449189099</v>
      </c>
      <c r="AI75" s="14"/>
      <c r="AJ75" s="14" t="s">
        <v>79</v>
      </c>
      <c r="AK75" s="14" t="s">
        <v>79</v>
      </c>
      <c r="AL75" s="14" t="s">
        <v>79</v>
      </c>
      <c r="AM75" s="14" t="s">
        <v>79</v>
      </c>
      <c r="AN75" s="14" t="s">
        <v>79</v>
      </c>
      <c r="AO75" s="14"/>
      <c r="AP75" s="14">
        <v>0.28884027397298401</v>
      </c>
      <c r="AQ75" s="14">
        <v>0.30798820368508201</v>
      </c>
      <c r="AR75" s="14">
        <v>0.35921361369599403</v>
      </c>
      <c r="AS75" s="14"/>
      <c r="AT75" s="14">
        <v>0.14932477808052</v>
      </c>
      <c r="AU75" s="14">
        <v>0.26309000707635499</v>
      </c>
      <c r="AV75" s="14">
        <v>0.35091758018712799</v>
      </c>
      <c r="AW75" s="14">
        <v>0.49735965294405499</v>
      </c>
      <c r="AX75" s="14">
        <v>0.67286277022797603</v>
      </c>
    </row>
    <row r="76" spans="2:50" x14ac:dyDescent="0.25">
      <c r="B76" t="s">
        <v>101</v>
      </c>
      <c r="C76" s="14">
        <v>0.44367455862479299</v>
      </c>
      <c r="D76" s="14">
        <v>0.47824540012334099</v>
      </c>
      <c r="E76" s="14">
        <v>0.41113374451356799</v>
      </c>
      <c r="F76" s="14"/>
      <c r="G76" s="14">
        <v>0.413241905648215</v>
      </c>
      <c r="H76" s="14">
        <v>0.37677392440289498</v>
      </c>
      <c r="I76" s="14">
        <v>0.43360582885308402</v>
      </c>
      <c r="J76" s="14">
        <v>0.51240169601476504</v>
      </c>
      <c r="K76" s="14">
        <v>0.49034473382265897</v>
      </c>
      <c r="L76" s="14">
        <v>0.43462579877934099</v>
      </c>
      <c r="M76" s="14"/>
      <c r="N76" s="14">
        <v>0.449985942813172</v>
      </c>
      <c r="O76" s="14">
        <v>0.420069604531706</v>
      </c>
      <c r="P76" s="14">
        <v>0.475311395588699</v>
      </c>
      <c r="Q76" s="14">
        <v>0.430413931534669</v>
      </c>
      <c r="R76" s="14"/>
      <c r="S76" s="14">
        <v>0.40511349970125499</v>
      </c>
      <c r="T76" s="14">
        <v>0.40375923575246597</v>
      </c>
      <c r="U76" s="14">
        <v>0.50695894583299494</v>
      </c>
      <c r="V76" s="14">
        <v>0.39592452758248697</v>
      </c>
      <c r="W76" s="14">
        <v>0.40095174595439897</v>
      </c>
      <c r="X76" s="14">
        <v>0.43978971809846101</v>
      </c>
      <c r="Y76" s="14">
        <v>0.47965054400776203</v>
      </c>
      <c r="Z76" s="14">
        <v>0.49906535609885599</v>
      </c>
      <c r="AA76" s="14">
        <v>0.38563829351846801</v>
      </c>
      <c r="AB76" s="14">
        <v>0.52348834531783295</v>
      </c>
      <c r="AC76" s="14">
        <v>0.51776561216463302</v>
      </c>
      <c r="AD76" s="14">
        <v>0.51688350753836998</v>
      </c>
      <c r="AE76" s="14"/>
      <c r="AF76" s="14">
        <v>0.45147401660987002</v>
      </c>
      <c r="AG76" s="14">
        <v>0.438873860132101</v>
      </c>
      <c r="AH76" s="14">
        <v>0.41328720637872401</v>
      </c>
      <c r="AI76" s="14"/>
      <c r="AJ76" s="14" t="s">
        <v>79</v>
      </c>
      <c r="AK76" s="14" t="s">
        <v>79</v>
      </c>
      <c r="AL76" s="14" t="s">
        <v>79</v>
      </c>
      <c r="AM76" s="14" t="s">
        <v>79</v>
      </c>
      <c r="AN76" s="14" t="s">
        <v>79</v>
      </c>
      <c r="AO76" s="14"/>
      <c r="AP76" s="14">
        <v>0.45620441522833299</v>
      </c>
      <c r="AQ76" s="14">
        <v>0.47453248465403097</v>
      </c>
      <c r="AR76" s="14">
        <v>0.35592909253375998</v>
      </c>
      <c r="AS76" s="14"/>
      <c r="AT76" s="14">
        <v>0.50951754177629505</v>
      </c>
      <c r="AU76" s="14">
        <v>0.47044860475352601</v>
      </c>
      <c r="AV76" s="14">
        <v>0.44992573867293001</v>
      </c>
      <c r="AW76" s="14">
        <v>0.34437339486178797</v>
      </c>
      <c r="AX76" s="14">
        <v>0.15111628890588399</v>
      </c>
    </row>
    <row r="77" spans="2:50" x14ac:dyDescent="0.25">
      <c r="B77" t="s">
        <v>102</v>
      </c>
      <c r="C77" s="14">
        <v>0.19827272184511499</v>
      </c>
      <c r="D77" s="14">
        <v>0.15785938392055299</v>
      </c>
      <c r="E77" s="14">
        <v>0.237039579436431</v>
      </c>
      <c r="F77" s="14"/>
      <c r="G77" s="14">
        <v>0.17590770658242499</v>
      </c>
      <c r="H77" s="14">
        <v>0.114269648086473</v>
      </c>
      <c r="I77" s="14">
        <v>0.161621618561266</v>
      </c>
      <c r="J77" s="14">
        <v>0.19658804306080399</v>
      </c>
      <c r="K77" s="14">
        <v>0.238244349802917</v>
      </c>
      <c r="L77" s="14">
        <v>0.28412800408292099</v>
      </c>
      <c r="M77" s="14"/>
      <c r="N77" s="14">
        <v>0.111577516879491</v>
      </c>
      <c r="O77" s="14">
        <v>0.19124190026480301</v>
      </c>
      <c r="P77" s="14">
        <v>0.16804081272250601</v>
      </c>
      <c r="Q77" s="14">
        <v>0.32003124485915102</v>
      </c>
      <c r="R77" s="14"/>
      <c r="S77" s="14">
        <v>0.20839761326622999</v>
      </c>
      <c r="T77" s="14">
        <v>0.20866441523663601</v>
      </c>
      <c r="U77" s="14">
        <v>0.16231878018470999</v>
      </c>
      <c r="V77" s="14">
        <v>0.18022426602913599</v>
      </c>
      <c r="W77" s="14">
        <v>0.18659788238045799</v>
      </c>
      <c r="X77" s="14">
        <v>0.264642141250789</v>
      </c>
      <c r="Y77" s="14">
        <v>0.21118164256955099</v>
      </c>
      <c r="Z77" s="14">
        <v>0.17589411555600601</v>
      </c>
      <c r="AA77" s="14">
        <v>0.18351184566786599</v>
      </c>
      <c r="AB77" s="14">
        <v>0.16912018803513901</v>
      </c>
      <c r="AC77" s="14">
        <v>0.25718023392309303</v>
      </c>
      <c r="AD77" s="14">
        <v>0.105844888121431</v>
      </c>
      <c r="AE77" s="14"/>
      <c r="AF77" s="14">
        <v>0.20560982006400699</v>
      </c>
      <c r="AG77" s="14">
        <v>0.18207954057989201</v>
      </c>
      <c r="AH77" s="14">
        <v>0.25393688129698999</v>
      </c>
      <c r="AI77" s="14"/>
      <c r="AJ77" s="14" t="s">
        <v>79</v>
      </c>
      <c r="AK77" s="14" t="s">
        <v>79</v>
      </c>
      <c r="AL77" s="14" t="s">
        <v>79</v>
      </c>
      <c r="AM77" s="14" t="s">
        <v>79</v>
      </c>
      <c r="AN77" s="14" t="s">
        <v>79</v>
      </c>
      <c r="AO77" s="14"/>
      <c r="AP77" s="14">
        <v>0.20847785626177401</v>
      </c>
      <c r="AQ77" s="14">
        <v>0.16519002084898099</v>
      </c>
      <c r="AR77" s="14">
        <v>0.223372953831497</v>
      </c>
      <c r="AS77" s="14"/>
      <c r="AT77" s="14">
        <v>0.236017191636608</v>
      </c>
      <c r="AU77" s="14">
        <v>0.22342635592813601</v>
      </c>
      <c r="AV77" s="14">
        <v>0.13195910652934201</v>
      </c>
      <c r="AW77" s="14">
        <v>0.14766396932494899</v>
      </c>
      <c r="AX77" s="14">
        <v>0.12805215433790601</v>
      </c>
    </row>
    <row r="78" spans="2:50" x14ac:dyDescent="0.25">
      <c r="B78" t="s">
        <v>103</v>
      </c>
      <c r="C78" s="14">
        <v>7.1692153328202196E-2</v>
      </c>
      <c r="D78" s="14">
        <v>5.6953139026744197E-2</v>
      </c>
      <c r="E78" s="14">
        <v>8.5826402360842505E-2</v>
      </c>
      <c r="F78" s="14"/>
      <c r="G78" s="14">
        <v>6.7308566231887898E-2</v>
      </c>
      <c r="H78" s="14">
        <v>8.2766263796176104E-2</v>
      </c>
      <c r="I78" s="14">
        <v>6.8358926164493794E-2</v>
      </c>
      <c r="J78" s="14">
        <v>7.0633344634872197E-2</v>
      </c>
      <c r="K78" s="14">
        <v>6.8312937524622502E-2</v>
      </c>
      <c r="L78" s="14">
        <v>7.1191998677774704E-2</v>
      </c>
      <c r="M78" s="14"/>
      <c r="N78" s="14">
        <v>3.2901045521559799E-2</v>
      </c>
      <c r="O78" s="14">
        <v>8.5313981685706697E-2</v>
      </c>
      <c r="P78" s="14">
        <v>0.10819360797262</v>
      </c>
      <c r="Q78" s="14">
        <v>6.9591998979170497E-2</v>
      </c>
      <c r="R78" s="14"/>
      <c r="S78" s="14">
        <v>4.5666800704839201E-2</v>
      </c>
      <c r="T78" s="14">
        <v>7.93587532104158E-2</v>
      </c>
      <c r="U78" s="14">
        <v>9.8859537693116395E-2</v>
      </c>
      <c r="V78" s="14">
        <v>8.0948999698517002E-2</v>
      </c>
      <c r="W78" s="14">
        <v>7.6681472862942093E-2</v>
      </c>
      <c r="X78" s="14">
        <v>7.0755819048421195E-2</v>
      </c>
      <c r="Y78" s="14">
        <v>5.2003070102357697E-2</v>
      </c>
      <c r="Z78" s="14">
        <v>0</v>
      </c>
      <c r="AA78" s="14">
        <v>7.4538355751384094E-2</v>
      </c>
      <c r="AB78" s="14">
        <v>5.7388430023991098E-2</v>
      </c>
      <c r="AC78" s="14">
        <v>7.1068799593194704E-2</v>
      </c>
      <c r="AD78" s="14">
        <v>0.24370156635090701</v>
      </c>
      <c r="AE78" s="14"/>
      <c r="AF78" s="14">
        <v>8.1467910015932302E-2</v>
      </c>
      <c r="AG78" s="14">
        <v>6.5042538733029995E-2</v>
      </c>
      <c r="AH78" s="14">
        <v>8.3894797832394702E-2</v>
      </c>
      <c r="AI78" s="14"/>
      <c r="AJ78" s="14" t="s">
        <v>79</v>
      </c>
      <c r="AK78" s="14" t="s">
        <v>79</v>
      </c>
      <c r="AL78" s="14" t="s">
        <v>79</v>
      </c>
      <c r="AM78" s="14" t="s">
        <v>79</v>
      </c>
      <c r="AN78" s="14" t="s">
        <v>79</v>
      </c>
      <c r="AO78" s="14"/>
      <c r="AP78" s="14">
        <v>4.6477454536909601E-2</v>
      </c>
      <c r="AQ78" s="14">
        <v>5.22892908119056E-2</v>
      </c>
      <c r="AR78" s="14">
        <v>6.1484339938749702E-2</v>
      </c>
      <c r="AS78" s="14"/>
      <c r="AT78" s="14">
        <v>0.10514048850657701</v>
      </c>
      <c r="AU78" s="14">
        <v>4.3035032241983101E-2</v>
      </c>
      <c r="AV78" s="14">
        <v>6.7197574610600497E-2</v>
      </c>
      <c r="AW78" s="14">
        <v>1.0602982869208501E-2</v>
      </c>
      <c r="AX78" s="14">
        <v>4.79687865282339E-2</v>
      </c>
    </row>
    <row r="79" spans="2:50" x14ac:dyDescent="0.25">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row>
    <row r="80" spans="2:50" x14ac:dyDescent="0.25">
      <c r="B80" s="6" t="s">
        <v>112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row>
    <row r="81" spans="2:50" x14ac:dyDescent="0.25">
      <c r="B81" s="25" t="s">
        <v>534</v>
      </c>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row>
    <row r="82" spans="2:50" x14ac:dyDescent="0.25">
      <c r="B82" t="s">
        <v>107</v>
      </c>
      <c r="C82" s="14">
        <v>0.49978578280462399</v>
      </c>
      <c r="D82" s="14">
        <v>0.558697946407679</v>
      </c>
      <c r="E82" s="14">
        <v>0.437360147101163</v>
      </c>
      <c r="F82" s="14"/>
      <c r="G82" s="14">
        <v>0.386641961022475</v>
      </c>
      <c r="H82" s="14">
        <v>0.42594493664029498</v>
      </c>
      <c r="I82" s="14">
        <v>0.51023439433697104</v>
      </c>
      <c r="J82" s="14">
        <v>0.56431164545863699</v>
      </c>
      <c r="K82" s="14">
        <v>0.48801489946266902</v>
      </c>
      <c r="L82" s="14">
        <v>0.59277980244123196</v>
      </c>
      <c r="M82" s="14"/>
      <c r="N82" s="14">
        <v>0.52506107020370396</v>
      </c>
      <c r="O82" s="14">
        <v>0.513267121303153</v>
      </c>
      <c r="P82" s="14">
        <v>0.47902193180610803</v>
      </c>
      <c r="Q82" s="14">
        <v>0.463689953908411</v>
      </c>
      <c r="R82" s="14"/>
      <c r="S82" s="14">
        <v>0.555630306079408</v>
      </c>
      <c r="T82" s="14">
        <v>0.51923262480758803</v>
      </c>
      <c r="U82" s="14">
        <v>0.50858494640893404</v>
      </c>
      <c r="V82" s="14">
        <v>0.55758115093299798</v>
      </c>
      <c r="W82" s="14">
        <v>0.39966381403958101</v>
      </c>
      <c r="X82" s="14">
        <v>0.58782743965979101</v>
      </c>
      <c r="Y82" s="14">
        <v>0.298641800653417</v>
      </c>
      <c r="Z82" s="14">
        <v>0.38812816618283702</v>
      </c>
      <c r="AA82" s="14">
        <v>0.55574545817218202</v>
      </c>
      <c r="AB82" s="14">
        <v>0.48989711046272899</v>
      </c>
      <c r="AC82" s="14">
        <v>0.40540140821190801</v>
      </c>
      <c r="AD82" s="14">
        <v>0.42875109892348801</v>
      </c>
      <c r="AE82" s="14"/>
      <c r="AF82" s="14">
        <v>0.53065851481818105</v>
      </c>
      <c r="AG82" s="14">
        <v>0.53568201720985698</v>
      </c>
      <c r="AH82" s="14">
        <v>0.35906489191167201</v>
      </c>
      <c r="AI82" s="14"/>
      <c r="AJ82" s="14" t="s">
        <v>79</v>
      </c>
      <c r="AK82" s="14" t="s">
        <v>79</v>
      </c>
      <c r="AL82" s="14" t="s">
        <v>79</v>
      </c>
      <c r="AM82" s="14" t="s">
        <v>79</v>
      </c>
      <c r="AN82" s="14" t="s">
        <v>79</v>
      </c>
      <c r="AO82" s="14"/>
      <c r="AP82" s="14">
        <v>0.557749314965995</v>
      </c>
      <c r="AQ82" s="14">
        <v>0.46825043394620802</v>
      </c>
      <c r="AR82" s="14">
        <v>0.54287767802950404</v>
      </c>
      <c r="AS82" s="14"/>
      <c r="AT82" s="14">
        <v>0.48641643579947302</v>
      </c>
      <c r="AU82" s="14">
        <v>0.51898041558280705</v>
      </c>
      <c r="AV82" s="14">
        <v>0.51593425476412202</v>
      </c>
      <c r="AW82" s="14">
        <v>0.49920703209877698</v>
      </c>
      <c r="AX82" s="14">
        <v>0.69528420585418005</v>
      </c>
    </row>
    <row r="83" spans="2:50" x14ac:dyDescent="0.25">
      <c r="B83" t="s">
        <v>108</v>
      </c>
      <c r="C83" s="14">
        <v>0.365976067485279</v>
      </c>
      <c r="D83" s="14">
        <v>0.39307015762268899</v>
      </c>
      <c r="E83" s="14">
        <v>0.33041790122911902</v>
      </c>
      <c r="F83" s="14"/>
      <c r="G83" s="14">
        <v>0.59621340874741102</v>
      </c>
      <c r="H83" s="14">
        <v>0.46722083235378298</v>
      </c>
      <c r="I83" s="14">
        <v>0.35494427878268098</v>
      </c>
      <c r="J83" s="14">
        <v>0.29425099681074102</v>
      </c>
      <c r="K83" s="14">
        <v>0.26382966375469602</v>
      </c>
      <c r="L83" s="14">
        <v>0.25105593222226902</v>
      </c>
      <c r="M83" s="14"/>
      <c r="N83" s="14">
        <v>0.427223424141154</v>
      </c>
      <c r="O83" s="14">
        <v>0.35669314720279699</v>
      </c>
      <c r="P83" s="14">
        <v>0.34923023519344698</v>
      </c>
      <c r="Q83" s="14">
        <v>0.30579954700336898</v>
      </c>
      <c r="R83" s="14"/>
      <c r="S83" s="14">
        <v>0.426447650341019</v>
      </c>
      <c r="T83" s="14">
        <v>0.31103835890058301</v>
      </c>
      <c r="U83" s="14">
        <v>0.29756000565549101</v>
      </c>
      <c r="V83" s="14">
        <v>0.30015484226796402</v>
      </c>
      <c r="W83" s="14">
        <v>0.45454724610081898</v>
      </c>
      <c r="X83" s="14">
        <v>0.36605451506940401</v>
      </c>
      <c r="Y83" s="14">
        <v>0.37354177587871701</v>
      </c>
      <c r="Z83" s="14">
        <v>0.277467738490635</v>
      </c>
      <c r="AA83" s="14">
        <v>0.38502929476081899</v>
      </c>
      <c r="AB83" s="14">
        <v>0.43103890858584698</v>
      </c>
      <c r="AC83" s="14">
        <v>0.23027906751264299</v>
      </c>
      <c r="AD83" s="14">
        <v>0.493195612130921</v>
      </c>
      <c r="AE83" s="14"/>
      <c r="AF83" s="14">
        <v>0.26110524073368002</v>
      </c>
      <c r="AG83" s="14">
        <v>0.39058506836768198</v>
      </c>
      <c r="AH83" s="14">
        <v>0.406001146377796</v>
      </c>
      <c r="AI83" s="14"/>
      <c r="AJ83" s="14" t="s">
        <v>79</v>
      </c>
      <c r="AK83" s="14" t="s">
        <v>79</v>
      </c>
      <c r="AL83" s="14" t="s">
        <v>79</v>
      </c>
      <c r="AM83" s="14" t="s">
        <v>79</v>
      </c>
      <c r="AN83" s="14" t="s">
        <v>79</v>
      </c>
      <c r="AO83" s="14"/>
      <c r="AP83" s="14">
        <v>0.31641696830451499</v>
      </c>
      <c r="AQ83" s="14">
        <v>0.39504487648843201</v>
      </c>
      <c r="AR83" s="14">
        <v>0.380972721588412</v>
      </c>
      <c r="AS83" s="14"/>
      <c r="AT83" s="14">
        <v>0.19217638491306399</v>
      </c>
      <c r="AU83" s="14">
        <v>0.360981838997527</v>
      </c>
      <c r="AV83" s="14">
        <v>0.45362215180405402</v>
      </c>
      <c r="AW83" s="14">
        <v>0.53756420207826505</v>
      </c>
      <c r="AX83" s="14">
        <v>0.29757635101028801</v>
      </c>
    </row>
    <row r="84" spans="2:50" x14ac:dyDescent="0.25">
      <c r="B84" t="s">
        <v>109</v>
      </c>
      <c r="C84" s="14">
        <v>0.31108782821921299</v>
      </c>
      <c r="D84" s="14">
        <v>0.3598591669524</v>
      </c>
      <c r="E84" s="14">
        <v>0.25770981410150501</v>
      </c>
      <c r="F84" s="14"/>
      <c r="G84" s="14">
        <v>9.7937145225388905E-2</v>
      </c>
      <c r="H84" s="14">
        <v>0.37268813740000201</v>
      </c>
      <c r="I84" s="14">
        <v>0.31518027701610002</v>
      </c>
      <c r="J84" s="14">
        <v>0.30634570401775602</v>
      </c>
      <c r="K84" s="14">
        <v>0.379753769255887</v>
      </c>
      <c r="L84" s="14">
        <v>0.36949317707497498</v>
      </c>
      <c r="M84" s="14"/>
      <c r="N84" s="14">
        <v>0.40786723044489098</v>
      </c>
      <c r="O84" s="14">
        <v>0.362080978976837</v>
      </c>
      <c r="P84" s="14">
        <v>0.24313660327387401</v>
      </c>
      <c r="Q84" s="14">
        <v>0.18010505191347501</v>
      </c>
      <c r="R84" s="14"/>
      <c r="S84" s="14">
        <v>0.329775968893389</v>
      </c>
      <c r="T84" s="14">
        <v>0.31374038647181302</v>
      </c>
      <c r="U84" s="14">
        <v>0.32798357688442997</v>
      </c>
      <c r="V84" s="14">
        <v>0.28290609952738299</v>
      </c>
      <c r="W84" s="14">
        <v>0.243021204744333</v>
      </c>
      <c r="X84" s="14">
        <v>0.315139849432365</v>
      </c>
      <c r="Y84" s="14">
        <v>0.328773857576381</v>
      </c>
      <c r="Z84" s="14">
        <v>0.29035848116650798</v>
      </c>
      <c r="AA84" s="14">
        <v>0.27288270301212902</v>
      </c>
      <c r="AB84" s="14">
        <v>0.30245598661554302</v>
      </c>
      <c r="AC84" s="14">
        <v>0.354452631097185</v>
      </c>
      <c r="AD84" s="14">
        <v>0.44358961052937701</v>
      </c>
      <c r="AE84" s="14"/>
      <c r="AF84" s="14">
        <v>0.35837409555036198</v>
      </c>
      <c r="AG84" s="14">
        <v>0.34116986233694302</v>
      </c>
      <c r="AH84" s="14">
        <v>0.25074478597824301</v>
      </c>
      <c r="AI84" s="14"/>
      <c r="AJ84" s="14" t="s">
        <v>79</v>
      </c>
      <c r="AK84" s="14" t="s">
        <v>79</v>
      </c>
      <c r="AL84" s="14" t="s">
        <v>79</v>
      </c>
      <c r="AM84" s="14" t="s">
        <v>79</v>
      </c>
      <c r="AN84" s="14" t="s">
        <v>79</v>
      </c>
      <c r="AO84" s="14"/>
      <c r="AP84" s="14">
        <v>0.34364920790102399</v>
      </c>
      <c r="AQ84" s="14">
        <v>0.28455534350695599</v>
      </c>
      <c r="AR84" s="14">
        <v>0.36606258788588503</v>
      </c>
      <c r="AS84" s="14"/>
      <c r="AT84" s="14">
        <v>0.193064577059508</v>
      </c>
      <c r="AU84" s="14">
        <v>0.29839337177122</v>
      </c>
      <c r="AV84" s="14">
        <v>0.32142370844697599</v>
      </c>
      <c r="AW84" s="14">
        <v>0.43792323519378101</v>
      </c>
      <c r="AX84" s="14">
        <v>0.36419030880401199</v>
      </c>
    </row>
    <row r="85" spans="2:50" x14ac:dyDescent="0.25">
      <c r="B85" t="s">
        <v>110</v>
      </c>
      <c r="C85" s="14">
        <v>0.29291471365392402</v>
      </c>
      <c r="D85" s="14">
        <v>0.31938220818743301</v>
      </c>
      <c r="E85" s="14">
        <v>0.26340571240601501</v>
      </c>
      <c r="F85" s="14"/>
      <c r="G85" s="14">
        <v>0.25787677134848602</v>
      </c>
      <c r="H85" s="14">
        <v>0.31121857064779002</v>
      </c>
      <c r="I85" s="14">
        <v>0.29469564866868098</v>
      </c>
      <c r="J85" s="14">
        <v>0.26880823070757998</v>
      </c>
      <c r="K85" s="14">
        <v>0.28149265727489098</v>
      </c>
      <c r="L85" s="14">
        <v>0.32870915635138398</v>
      </c>
      <c r="M85" s="14"/>
      <c r="N85" s="14">
        <v>0.31603259809725598</v>
      </c>
      <c r="O85" s="14">
        <v>0.30443986932822398</v>
      </c>
      <c r="P85" s="14">
        <v>0.28059659587802699</v>
      </c>
      <c r="Q85" s="14">
        <v>0.25563283408952397</v>
      </c>
      <c r="R85" s="14"/>
      <c r="S85" s="14">
        <v>0.33538321936079901</v>
      </c>
      <c r="T85" s="14">
        <v>0.29661459024535602</v>
      </c>
      <c r="U85" s="14">
        <v>0.32121528804141403</v>
      </c>
      <c r="V85" s="14">
        <v>0.30552701459895298</v>
      </c>
      <c r="W85" s="14">
        <v>0.17092862046190199</v>
      </c>
      <c r="X85" s="14">
        <v>0.28192348437884701</v>
      </c>
      <c r="Y85" s="14">
        <v>0.212231462696676</v>
      </c>
      <c r="Z85" s="14">
        <v>0.23218885228990699</v>
      </c>
      <c r="AA85" s="14">
        <v>0.31328709443139402</v>
      </c>
      <c r="AB85" s="14">
        <v>0.37330254563314702</v>
      </c>
      <c r="AC85" s="14">
        <v>0.241055810699429</v>
      </c>
      <c r="AD85" s="14">
        <v>0.24850460189950899</v>
      </c>
      <c r="AE85" s="14"/>
      <c r="AF85" s="14">
        <v>0.32302763327440998</v>
      </c>
      <c r="AG85" s="14">
        <v>0.29382087660680201</v>
      </c>
      <c r="AH85" s="14">
        <v>0.242273728916959</v>
      </c>
      <c r="AI85" s="14"/>
      <c r="AJ85" s="14" t="s">
        <v>79</v>
      </c>
      <c r="AK85" s="14" t="s">
        <v>79</v>
      </c>
      <c r="AL85" s="14" t="s">
        <v>79</v>
      </c>
      <c r="AM85" s="14" t="s">
        <v>79</v>
      </c>
      <c r="AN85" s="14" t="s">
        <v>79</v>
      </c>
      <c r="AO85" s="14"/>
      <c r="AP85" s="14">
        <v>0.307822877528103</v>
      </c>
      <c r="AQ85" s="14">
        <v>0.26683766541679199</v>
      </c>
      <c r="AR85" s="14">
        <v>0.420646803087181</v>
      </c>
      <c r="AS85" s="14"/>
      <c r="AT85" s="14">
        <v>0.25307410952798898</v>
      </c>
      <c r="AU85" s="14">
        <v>0.29619429281701498</v>
      </c>
      <c r="AV85" s="14">
        <v>0.299682536554569</v>
      </c>
      <c r="AW85" s="14">
        <v>0.28502769671304401</v>
      </c>
      <c r="AX85" s="14">
        <v>0.39388696465089401</v>
      </c>
    </row>
    <row r="86" spans="2:50" x14ac:dyDescent="0.25">
      <c r="B86" t="s">
        <v>111</v>
      </c>
      <c r="C86" s="14">
        <v>0.20206409662226299</v>
      </c>
      <c r="D86" s="14">
        <v>0.20844534784282301</v>
      </c>
      <c r="E86" s="14">
        <v>0.19330584475936899</v>
      </c>
      <c r="F86" s="14"/>
      <c r="G86" s="14">
        <v>0.163878500643135</v>
      </c>
      <c r="H86" s="14">
        <v>0.30756343094337801</v>
      </c>
      <c r="I86" s="14">
        <v>0.217556608823192</v>
      </c>
      <c r="J86" s="14">
        <v>0.19464468814580199</v>
      </c>
      <c r="K86" s="14">
        <v>0.15382059988351299</v>
      </c>
      <c r="L86" s="14">
        <v>0.171733563127867</v>
      </c>
      <c r="M86" s="14"/>
      <c r="N86" s="14">
        <v>0.26086928175137603</v>
      </c>
      <c r="O86" s="14">
        <v>0.18965415520710799</v>
      </c>
      <c r="P86" s="14">
        <v>0.18083121050812001</v>
      </c>
      <c r="Q86" s="14">
        <v>0.156350960826487</v>
      </c>
      <c r="R86" s="14"/>
      <c r="S86" s="14">
        <v>0.28682532185029502</v>
      </c>
      <c r="T86" s="14">
        <v>0.21104206881297299</v>
      </c>
      <c r="U86" s="14">
        <v>0.15700806786770299</v>
      </c>
      <c r="V86" s="14">
        <v>0.19012550531872</v>
      </c>
      <c r="W86" s="14">
        <v>0.213259649031212</v>
      </c>
      <c r="X86" s="14">
        <v>0.19532594214663401</v>
      </c>
      <c r="Y86" s="14">
        <v>0.13131781620786101</v>
      </c>
      <c r="Z86" s="14">
        <v>0.13279524990675701</v>
      </c>
      <c r="AA86" s="14">
        <v>0.18401388164718399</v>
      </c>
      <c r="AB86" s="14">
        <v>0.152464510877383</v>
      </c>
      <c r="AC86" s="14">
        <v>0.22777051744011201</v>
      </c>
      <c r="AD86" s="14">
        <v>0.26234427736813098</v>
      </c>
      <c r="AE86" s="14"/>
      <c r="AF86" s="14">
        <v>0.180237972893068</v>
      </c>
      <c r="AG86" s="14">
        <v>0.24334300427017699</v>
      </c>
      <c r="AH86" s="14">
        <v>0.143717426703769</v>
      </c>
      <c r="AI86" s="14"/>
      <c r="AJ86" s="14" t="s">
        <v>79</v>
      </c>
      <c r="AK86" s="14" t="s">
        <v>79</v>
      </c>
      <c r="AL86" s="14" t="s">
        <v>79</v>
      </c>
      <c r="AM86" s="14" t="s">
        <v>79</v>
      </c>
      <c r="AN86" s="14" t="s">
        <v>79</v>
      </c>
      <c r="AO86" s="14"/>
      <c r="AP86" s="14">
        <v>0.21516999627614999</v>
      </c>
      <c r="AQ86" s="14">
        <v>0.196649038976379</v>
      </c>
      <c r="AR86" s="14">
        <v>0.29786008767257999</v>
      </c>
      <c r="AS86" s="14"/>
      <c r="AT86" s="14">
        <v>0.13071546466141401</v>
      </c>
      <c r="AU86" s="14">
        <v>0.246330223078815</v>
      </c>
      <c r="AV86" s="14">
        <v>0.19705883750358799</v>
      </c>
      <c r="AW86" s="14">
        <v>0.307700848620097</v>
      </c>
      <c r="AX86" s="14">
        <v>0.38709404687889398</v>
      </c>
    </row>
    <row r="87" spans="2:50" x14ac:dyDescent="0.25">
      <c r="B87" t="s">
        <v>97</v>
      </c>
      <c r="C87" s="14">
        <v>1.9635047350123998E-2</v>
      </c>
      <c r="D87" s="14">
        <v>2.3006153093921001E-2</v>
      </c>
      <c r="E87" s="14">
        <v>1.6196302678261401E-2</v>
      </c>
      <c r="F87" s="14"/>
      <c r="G87" s="14">
        <v>2.56771432201424E-2</v>
      </c>
      <c r="H87" s="14">
        <v>2.0475969659138601E-2</v>
      </c>
      <c r="I87" s="14">
        <v>2.2152221513512701E-2</v>
      </c>
      <c r="J87" s="14">
        <v>6.5056371722317097E-3</v>
      </c>
      <c r="K87" s="14">
        <v>2.2104120682106199E-2</v>
      </c>
      <c r="L87" s="14">
        <v>2.0740639749195301E-2</v>
      </c>
      <c r="M87" s="14"/>
      <c r="N87" s="14">
        <v>2.0013788171415699E-2</v>
      </c>
      <c r="O87" s="14">
        <v>3.0996399392549299E-2</v>
      </c>
      <c r="P87" s="14">
        <v>0</v>
      </c>
      <c r="Q87" s="14">
        <v>2.4527083543847202E-2</v>
      </c>
      <c r="R87" s="14"/>
      <c r="S87" s="14">
        <v>0</v>
      </c>
      <c r="T87" s="14">
        <v>2.5511470154641301E-2</v>
      </c>
      <c r="U87" s="14">
        <v>4.0874629813153901E-2</v>
      </c>
      <c r="V87" s="14">
        <v>1.9616675673877499E-2</v>
      </c>
      <c r="W87" s="14">
        <v>1.28443765330275E-2</v>
      </c>
      <c r="X87" s="14">
        <v>2.5000132353641399E-2</v>
      </c>
      <c r="Y87" s="14">
        <v>0</v>
      </c>
      <c r="Z87" s="14">
        <v>6.4511317797471407E-2</v>
      </c>
      <c r="AA87" s="14">
        <v>3.0397103479805399E-2</v>
      </c>
      <c r="AB87" s="14">
        <v>0</v>
      </c>
      <c r="AC87" s="14">
        <v>2.5837427983244201E-2</v>
      </c>
      <c r="AD87" s="14">
        <v>4.6794436998479898E-2</v>
      </c>
      <c r="AE87" s="14"/>
      <c r="AF87" s="14">
        <v>1.18936756316081E-2</v>
      </c>
      <c r="AG87" s="14">
        <v>1.6235040376866901E-2</v>
      </c>
      <c r="AH87" s="14">
        <v>3.5135609071584001E-2</v>
      </c>
      <c r="AI87" s="14"/>
      <c r="AJ87" s="14" t="s">
        <v>79</v>
      </c>
      <c r="AK87" s="14" t="s">
        <v>79</v>
      </c>
      <c r="AL87" s="14" t="s">
        <v>79</v>
      </c>
      <c r="AM87" s="14" t="s">
        <v>79</v>
      </c>
      <c r="AN87" s="14" t="s">
        <v>79</v>
      </c>
      <c r="AO87" s="14"/>
      <c r="AP87" s="14">
        <v>7.0050996193644997E-3</v>
      </c>
      <c r="AQ87" s="14">
        <v>2.09402429891614E-2</v>
      </c>
      <c r="AR87" s="14">
        <v>9.5803279693692893E-3</v>
      </c>
      <c r="AS87" s="14"/>
      <c r="AT87" s="14">
        <v>2.0294501038001199E-2</v>
      </c>
      <c r="AU87" s="14">
        <v>2.86409155582356E-2</v>
      </c>
      <c r="AV87" s="14">
        <v>1.0820880529620699E-2</v>
      </c>
      <c r="AW87" s="14">
        <v>2.1908035958196501E-2</v>
      </c>
      <c r="AX87" s="14">
        <v>0</v>
      </c>
    </row>
    <row r="88" spans="2:50" x14ac:dyDescent="0.25">
      <c r="B88" t="s">
        <v>70</v>
      </c>
      <c r="C88" s="14">
        <v>8.8987197758753203E-2</v>
      </c>
      <c r="D88" s="14">
        <v>4.3394241319518197E-2</v>
      </c>
      <c r="E88" s="14">
        <v>0.139041331488685</v>
      </c>
      <c r="F88" s="14"/>
      <c r="G88" s="14">
        <v>5.7902084848636799E-2</v>
      </c>
      <c r="H88" s="14">
        <v>5.1190509437275399E-2</v>
      </c>
      <c r="I88" s="14">
        <v>0.115808118146077</v>
      </c>
      <c r="J88" s="14">
        <v>0.111559958469003</v>
      </c>
      <c r="K88" s="14">
        <v>0.108316699354534</v>
      </c>
      <c r="L88" s="14">
        <v>8.9567397103024401E-2</v>
      </c>
      <c r="M88" s="14"/>
      <c r="N88" s="14">
        <v>6.2865692480779306E-2</v>
      </c>
      <c r="O88" s="14">
        <v>9.2004131411080103E-2</v>
      </c>
      <c r="P88" s="14">
        <v>0.10578678905422501</v>
      </c>
      <c r="Q88" s="14">
        <v>0.103945439782477</v>
      </c>
      <c r="R88" s="14"/>
      <c r="S88" s="14">
        <v>4.1952629272945199E-2</v>
      </c>
      <c r="T88" s="14">
        <v>6.5435330646886003E-2</v>
      </c>
      <c r="U88" s="14">
        <v>0.172758032208394</v>
      </c>
      <c r="V88" s="14">
        <v>9.79433528510463E-2</v>
      </c>
      <c r="W88" s="14">
        <v>0.120009256446496</v>
      </c>
      <c r="X88" s="14">
        <v>3.6390577628463601E-2</v>
      </c>
      <c r="Y88" s="14">
        <v>0.14063076620203499</v>
      </c>
      <c r="Z88" s="14">
        <v>0.178928849257881</v>
      </c>
      <c r="AA88" s="14">
        <v>8.3932055727498095E-2</v>
      </c>
      <c r="AB88" s="14">
        <v>0.102922503860075</v>
      </c>
      <c r="AC88" s="14">
        <v>8.8489091746657395E-2</v>
      </c>
      <c r="AD88" s="14">
        <v>4.54177238557655E-2</v>
      </c>
      <c r="AE88" s="14"/>
      <c r="AF88" s="14">
        <v>9.4702152944659307E-2</v>
      </c>
      <c r="AG88" s="14">
        <v>7.8338154645719998E-2</v>
      </c>
      <c r="AH88" s="14">
        <v>0.12590993535555101</v>
      </c>
      <c r="AI88" s="14"/>
      <c r="AJ88" s="14" t="s">
        <v>79</v>
      </c>
      <c r="AK88" s="14" t="s">
        <v>79</v>
      </c>
      <c r="AL88" s="14" t="s">
        <v>79</v>
      </c>
      <c r="AM88" s="14" t="s">
        <v>79</v>
      </c>
      <c r="AN88" s="14" t="s">
        <v>79</v>
      </c>
      <c r="AO88" s="14"/>
      <c r="AP88" s="14">
        <v>8.2114085655562899E-2</v>
      </c>
      <c r="AQ88" s="14">
        <v>7.1491360912614599E-2</v>
      </c>
      <c r="AR88" s="14">
        <v>5.2589884061750997E-2</v>
      </c>
      <c r="AS88" s="14"/>
      <c r="AT88" s="14">
        <v>0.15720649530924799</v>
      </c>
      <c r="AU88" s="14">
        <v>6.0391488590938402E-2</v>
      </c>
      <c r="AV88" s="14">
        <v>6.5909675018818004E-2</v>
      </c>
      <c r="AW88" s="14">
        <v>6.2651973877685396E-2</v>
      </c>
      <c r="AX88" s="14">
        <v>6.8607872318906804E-2</v>
      </c>
    </row>
    <row r="89" spans="2:50" x14ac:dyDescent="0.25">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row>
    <row r="90" spans="2:50" x14ac:dyDescent="0.25">
      <c r="B90" s="6" t="s">
        <v>113</v>
      </c>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row>
    <row r="91" spans="2:50" x14ac:dyDescent="0.25">
      <c r="B91" s="25" t="s">
        <v>535</v>
      </c>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row>
    <row r="92" spans="2:50" x14ac:dyDescent="0.25">
      <c r="B92" t="s">
        <v>107</v>
      </c>
      <c r="C92" s="14">
        <v>0.48694606000379598</v>
      </c>
      <c r="D92" s="14">
        <v>0.52215729698993396</v>
      </c>
      <c r="E92" s="14">
        <v>0.451358684753916</v>
      </c>
      <c r="F92" s="14"/>
      <c r="G92" s="14">
        <v>0.32419861263250899</v>
      </c>
      <c r="H92" s="14">
        <v>0.44681872412647899</v>
      </c>
      <c r="I92" s="14">
        <v>0.45876505503808102</v>
      </c>
      <c r="J92" s="14">
        <v>0.51933089286288903</v>
      </c>
      <c r="K92" s="14">
        <v>0.52306762012874997</v>
      </c>
      <c r="L92" s="14">
        <v>0.61515711038930998</v>
      </c>
      <c r="M92" s="14"/>
      <c r="N92" s="14">
        <v>0.44648871749900898</v>
      </c>
      <c r="O92" s="14">
        <v>0.516840373406384</v>
      </c>
      <c r="P92" s="14">
        <v>0.47936251721830703</v>
      </c>
      <c r="Q92" s="14">
        <v>0.51310111138178705</v>
      </c>
      <c r="R92" s="14"/>
      <c r="S92" s="14">
        <v>0.44958564686271402</v>
      </c>
      <c r="T92" s="14">
        <v>0.47120703896430699</v>
      </c>
      <c r="U92" s="14">
        <v>0.49814942420968999</v>
      </c>
      <c r="V92" s="14">
        <v>0.39199805646036401</v>
      </c>
      <c r="W92" s="14">
        <v>0.462577387356919</v>
      </c>
      <c r="X92" s="14">
        <v>0.43942111199251199</v>
      </c>
      <c r="Y92" s="14">
        <v>0.58712201183054302</v>
      </c>
      <c r="Z92" s="14">
        <v>0.42902272240140599</v>
      </c>
      <c r="AA92" s="14">
        <v>0.50228715131589696</v>
      </c>
      <c r="AB92" s="14">
        <v>0.56591088992632799</v>
      </c>
      <c r="AC92" s="14">
        <v>0.53586805034969998</v>
      </c>
      <c r="AD92" s="14">
        <v>0.55914266564819304</v>
      </c>
      <c r="AE92" s="14"/>
      <c r="AF92" s="14">
        <v>0.57922120709789704</v>
      </c>
      <c r="AG92" s="14">
        <v>0.45213907562295602</v>
      </c>
      <c r="AH92" s="14">
        <v>0.42717489018001897</v>
      </c>
      <c r="AI92" s="14"/>
      <c r="AJ92" s="14" t="s">
        <v>79</v>
      </c>
      <c r="AK92" s="14" t="s">
        <v>79</v>
      </c>
      <c r="AL92" s="14" t="s">
        <v>79</v>
      </c>
      <c r="AM92" s="14" t="s">
        <v>79</v>
      </c>
      <c r="AN92" s="14" t="s">
        <v>79</v>
      </c>
      <c r="AO92" s="14"/>
      <c r="AP92" s="14">
        <v>0.55290914799193802</v>
      </c>
      <c r="AQ92" s="14">
        <v>0.46161459672556598</v>
      </c>
      <c r="AR92" s="14">
        <v>0.45140489764589498</v>
      </c>
      <c r="AS92" s="14"/>
      <c r="AT92" s="14">
        <v>0.54341084338887002</v>
      </c>
      <c r="AU92" s="14">
        <v>0.50019304651067198</v>
      </c>
      <c r="AV92" s="14">
        <v>0.44427261751066799</v>
      </c>
      <c r="AW92" s="14">
        <v>0.44777630651406097</v>
      </c>
      <c r="AX92" s="14">
        <v>0.39563015268607299</v>
      </c>
    </row>
    <row r="93" spans="2:50" x14ac:dyDescent="0.25">
      <c r="B93" t="s">
        <v>110</v>
      </c>
      <c r="C93" s="14">
        <v>0.24352052115727399</v>
      </c>
      <c r="D93" s="14">
        <v>0.27431854713093901</v>
      </c>
      <c r="E93" s="14">
        <v>0.21296210312105099</v>
      </c>
      <c r="F93" s="14"/>
      <c r="G93" s="14">
        <v>0.19146181176316501</v>
      </c>
      <c r="H93" s="14">
        <v>0.24895562955954501</v>
      </c>
      <c r="I93" s="14">
        <v>0.30519160517233301</v>
      </c>
      <c r="J93" s="14">
        <v>0.286330996149328</v>
      </c>
      <c r="K93" s="14">
        <v>0.18920625601932001</v>
      </c>
      <c r="L93" s="14">
        <v>0.215822923032366</v>
      </c>
      <c r="M93" s="14"/>
      <c r="N93" s="14">
        <v>0.25094072924456001</v>
      </c>
      <c r="O93" s="14">
        <v>0.24253063695565999</v>
      </c>
      <c r="P93" s="14">
        <v>0.25242744441471898</v>
      </c>
      <c r="Q93" s="14">
        <v>0.223143077370934</v>
      </c>
      <c r="R93" s="14"/>
      <c r="S93" s="14">
        <v>0.28546530695551903</v>
      </c>
      <c r="T93" s="14">
        <v>0.17956784377558599</v>
      </c>
      <c r="U93" s="14">
        <v>0.19603521103649299</v>
      </c>
      <c r="V93" s="14">
        <v>0.24443298953242401</v>
      </c>
      <c r="W93" s="14">
        <v>0.27645332168150799</v>
      </c>
      <c r="X93" s="14">
        <v>0.29563844230629899</v>
      </c>
      <c r="Y93" s="14">
        <v>0.23846315485164099</v>
      </c>
      <c r="Z93" s="14">
        <v>0.31932054691828599</v>
      </c>
      <c r="AA93" s="14">
        <v>0.32915382546139899</v>
      </c>
      <c r="AB93" s="14">
        <v>0.14194371476231801</v>
      </c>
      <c r="AC93" s="14">
        <v>0.30477941022731903</v>
      </c>
      <c r="AD93" s="14">
        <v>0</v>
      </c>
      <c r="AE93" s="14"/>
      <c r="AF93" s="14">
        <v>0.25212230603757901</v>
      </c>
      <c r="AG93" s="14">
        <v>0.260790604434185</v>
      </c>
      <c r="AH93" s="14">
        <v>0.226357524733939</v>
      </c>
      <c r="AI93" s="14"/>
      <c r="AJ93" s="14" t="s">
        <v>79</v>
      </c>
      <c r="AK93" s="14" t="s">
        <v>79</v>
      </c>
      <c r="AL93" s="14" t="s">
        <v>79</v>
      </c>
      <c r="AM93" s="14" t="s">
        <v>79</v>
      </c>
      <c r="AN93" s="14" t="s">
        <v>79</v>
      </c>
      <c r="AO93" s="14"/>
      <c r="AP93" s="14">
        <v>0.28809219340182501</v>
      </c>
      <c r="AQ93" s="14">
        <v>0.26003185354387298</v>
      </c>
      <c r="AR93" s="14">
        <v>0.199866512052669</v>
      </c>
      <c r="AS93" s="14"/>
      <c r="AT93" s="14">
        <v>0.23801108743532401</v>
      </c>
      <c r="AU93" s="14">
        <v>0.206871409378794</v>
      </c>
      <c r="AV93" s="14">
        <v>0.26403088906122202</v>
      </c>
      <c r="AW93" s="14">
        <v>0.231342494350358</v>
      </c>
      <c r="AX93" s="14">
        <v>0.45536927577083502</v>
      </c>
    </row>
    <row r="94" spans="2:50" x14ac:dyDescent="0.25">
      <c r="B94" t="s">
        <v>108</v>
      </c>
      <c r="C94" s="14">
        <v>0.18855925717927699</v>
      </c>
      <c r="D94" s="14">
        <v>0.20028477608391701</v>
      </c>
      <c r="E94" s="14">
        <v>0.17533771892362099</v>
      </c>
      <c r="F94" s="14"/>
      <c r="G94" s="14">
        <v>0.49806816162262202</v>
      </c>
      <c r="H94" s="14">
        <v>0.307712481075473</v>
      </c>
      <c r="I94" s="14">
        <v>0.126776151480048</v>
      </c>
      <c r="J94" s="14">
        <v>0.107372241213261</v>
      </c>
      <c r="K94" s="14">
        <v>0.10287814177879701</v>
      </c>
      <c r="L94" s="14">
        <v>4.1481396961999803E-2</v>
      </c>
      <c r="M94" s="14"/>
      <c r="N94" s="14">
        <v>0.206595317870189</v>
      </c>
      <c r="O94" s="14">
        <v>0.19487500778904801</v>
      </c>
      <c r="P94" s="14">
        <v>0.18303923337389</v>
      </c>
      <c r="Q94" s="14">
        <v>0.16274495194140601</v>
      </c>
      <c r="R94" s="14"/>
      <c r="S94" s="14">
        <v>0.21204181574483499</v>
      </c>
      <c r="T94" s="14">
        <v>0.10610865154155</v>
      </c>
      <c r="U94" s="14">
        <v>0.14094007402383599</v>
      </c>
      <c r="V94" s="14">
        <v>0.21046568663554599</v>
      </c>
      <c r="W94" s="14">
        <v>0.231108658069687</v>
      </c>
      <c r="X94" s="14">
        <v>0.267937589974023</v>
      </c>
      <c r="Y94" s="14">
        <v>0.122269322519186</v>
      </c>
      <c r="Z94" s="14">
        <v>0.19188914889869399</v>
      </c>
      <c r="AA94" s="14">
        <v>0.22779195557526599</v>
      </c>
      <c r="AB94" s="14">
        <v>0.108949476973888</v>
      </c>
      <c r="AC94" s="14">
        <v>0.271029028287677</v>
      </c>
      <c r="AD94" s="14">
        <v>0.38636462571788199</v>
      </c>
      <c r="AE94" s="14"/>
      <c r="AF94" s="14">
        <v>9.1988706924794703E-2</v>
      </c>
      <c r="AG94" s="14">
        <v>0.17498119014760499</v>
      </c>
      <c r="AH94" s="14">
        <v>0.32483927354676601</v>
      </c>
      <c r="AI94" s="14"/>
      <c r="AJ94" s="14" t="s">
        <v>79</v>
      </c>
      <c r="AK94" s="14" t="s">
        <v>79</v>
      </c>
      <c r="AL94" s="14" t="s">
        <v>79</v>
      </c>
      <c r="AM94" s="14" t="s">
        <v>79</v>
      </c>
      <c r="AN94" s="14" t="s">
        <v>79</v>
      </c>
      <c r="AO94" s="14"/>
      <c r="AP94" s="14">
        <v>0.12990021426540699</v>
      </c>
      <c r="AQ94" s="14">
        <v>0.241677243042838</v>
      </c>
      <c r="AR94" s="14">
        <v>0.15693716075723499</v>
      </c>
      <c r="AS94" s="14"/>
      <c r="AT94" s="14">
        <v>0.133901333817873</v>
      </c>
      <c r="AU94" s="14">
        <v>0.171820620923402</v>
      </c>
      <c r="AV94" s="14">
        <v>0.23843454138909001</v>
      </c>
      <c r="AW94" s="14">
        <v>0.241188836283804</v>
      </c>
      <c r="AX94" s="14">
        <v>0.39899432948844998</v>
      </c>
    </row>
    <row r="95" spans="2:50" x14ac:dyDescent="0.25">
      <c r="B95" t="s">
        <v>109</v>
      </c>
      <c r="C95" s="14">
        <v>0.16808055501442801</v>
      </c>
      <c r="D95" s="14">
        <v>0.20417185143971001</v>
      </c>
      <c r="E95" s="14">
        <v>0.12620398007576999</v>
      </c>
      <c r="F95" s="14"/>
      <c r="G95" s="14">
        <v>0.19736493128238</v>
      </c>
      <c r="H95" s="14">
        <v>0.256689057501512</v>
      </c>
      <c r="I95" s="14">
        <v>0.17865827792783801</v>
      </c>
      <c r="J95" s="14">
        <v>0.153806106411499</v>
      </c>
      <c r="K95" s="14">
        <v>0.17641919613672499</v>
      </c>
      <c r="L95" s="14">
        <v>5.41765629305671E-2</v>
      </c>
      <c r="M95" s="14"/>
      <c r="N95" s="14">
        <v>0.25157414101610098</v>
      </c>
      <c r="O95" s="14">
        <v>0.18730154082238001</v>
      </c>
      <c r="P95" s="14">
        <v>9.9708125122297306E-2</v>
      </c>
      <c r="Q95" s="14">
        <v>9.3208062309513701E-2</v>
      </c>
      <c r="R95" s="14"/>
      <c r="S95" s="14">
        <v>0.26008373258954298</v>
      </c>
      <c r="T95" s="14">
        <v>0.21395568943766299</v>
      </c>
      <c r="U95" s="14">
        <v>0.10323661486949499</v>
      </c>
      <c r="V95" s="14">
        <v>0.209899828006163</v>
      </c>
      <c r="W95" s="14">
        <v>0.15428806691841601</v>
      </c>
      <c r="X95" s="14">
        <v>0.14587241559723699</v>
      </c>
      <c r="Y95" s="14">
        <v>0.15100635031120399</v>
      </c>
      <c r="Z95" s="14">
        <v>0.123576347300208</v>
      </c>
      <c r="AA95" s="14">
        <v>0.15319178302178699</v>
      </c>
      <c r="AB95" s="14">
        <v>8.4019574642432204E-2</v>
      </c>
      <c r="AC95" s="14">
        <v>0.21304816753460301</v>
      </c>
      <c r="AD95" s="14">
        <v>0.124864211470316</v>
      </c>
      <c r="AE95" s="14"/>
      <c r="AF95" s="14">
        <v>0.140139941012556</v>
      </c>
      <c r="AG95" s="14">
        <v>0.20145975373460701</v>
      </c>
      <c r="AH95" s="14">
        <v>0.18584587453534099</v>
      </c>
      <c r="AI95" s="14"/>
      <c r="AJ95" s="14" t="s">
        <v>79</v>
      </c>
      <c r="AK95" s="14" t="s">
        <v>79</v>
      </c>
      <c r="AL95" s="14" t="s">
        <v>79</v>
      </c>
      <c r="AM95" s="14" t="s">
        <v>79</v>
      </c>
      <c r="AN95" s="14" t="s">
        <v>79</v>
      </c>
      <c r="AO95" s="14"/>
      <c r="AP95" s="14">
        <v>0.14741893897188699</v>
      </c>
      <c r="AQ95" s="14">
        <v>0.18323406515142299</v>
      </c>
      <c r="AR95" s="14">
        <v>0.142767107989036</v>
      </c>
      <c r="AS95" s="14"/>
      <c r="AT95" s="14">
        <v>8.3476805759168604E-2</v>
      </c>
      <c r="AU95" s="14">
        <v>9.5786427989190001E-2</v>
      </c>
      <c r="AV95" s="14">
        <v>0.21312631018813799</v>
      </c>
      <c r="AW95" s="14">
        <v>0.31065445595937702</v>
      </c>
      <c r="AX95" s="14">
        <v>0.64155305267159701</v>
      </c>
    </row>
    <row r="96" spans="2:50" x14ac:dyDescent="0.25">
      <c r="B96" t="s">
        <v>111</v>
      </c>
      <c r="C96" s="14">
        <v>0.12573795920168801</v>
      </c>
      <c r="D96" s="14">
        <v>0.12796699379042301</v>
      </c>
      <c r="E96" s="14">
        <v>0.119284256400772</v>
      </c>
      <c r="F96" s="14"/>
      <c r="G96" s="14">
        <v>0.14326824127891599</v>
      </c>
      <c r="H96" s="14">
        <v>0.17983316358575499</v>
      </c>
      <c r="I96" s="14">
        <v>0.123232610108148</v>
      </c>
      <c r="J96" s="14">
        <v>0.13686487722196899</v>
      </c>
      <c r="K96" s="14">
        <v>7.6514821009272205E-2</v>
      </c>
      <c r="L96" s="14">
        <v>8.5373500945860298E-2</v>
      </c>
      <c r="M96" s="14"/>
      <c r="N96" s="14">
        <v>0.120934713675179</v>
      </c>
      <c r="O96" s="14">
        <v>0.13415566672073001</v>
      </c>
      <c r="P96" s="14">
        <v>0.10282728089745299</v>
      </c>
      <c r="Q96" s="14">
        <v>0.14648460114259201</v>
      </c>
      <c r="R96" s="14"/>
      <c r="S96" s="14">
        <v>0.225534718752011</v>
      </c>
      <c r="T96" s="14">
        <v>0.112625672544519</v>
      </c>
      <c r="U96" s="14">
        <v>8.4249556985036306E-2</v>
      </c>
      <c r="V96" s="14">
        <v>6.5865647074156805E-2</v>
      </c>
      <c r="W96" s="14">
        <v>0.116516207957666</v>
      </c>
      <c r="X96" s="14">
        <v>0.123495979325962</v>
      </c>
      <c r="Y96" s="14">
        <v>9.6473723289545898E-2</v>
      </c>
      <c r="Z96" s="14">
        <v>0.108324062981561</v>
      </c>
      <c r="AA96" s="14">
        <v>0.13744761859698301</v>
      </c>
      <c r="AB96" s="14">
        <v>0.11394161856211101</v>
      </c>
      <c r="AC96" s="14">
        <v>0.15120527389481001</v>
      </c>
      <c r="AD96" s="14">
        <v>0.124864211470316</v>
      </c>
      <c r="AE96" s="14"/>
      <c r="AF96" s="14">
        <v>0.11997803613071401</v>
      </c>
      <c r="AG96" s="14">
        <v>0.13179271866768699</v>
      </c>
      <c r="AH96" s="14">
        <v>0.145545456231364</v>
      </c>
      <c r="AI96" s="14"/>
      <c r="AJ96" s="14" t="s">
        <v>79</v>
      </c>
      <c r="AK96" s="14" t="s">
        <v>79</v>
      </c>
      <c r="AL96" s="14" t="s">
        <v>79</v>
      </c>
      <c r="AM96" s="14" t="s">
        <v>79</v>
      </c>
      <c r="AN96" s="14" t="s">
        <v>79</v>
      </c>
      <c r="AO96" s="14"/>
      <c r="AP96" s="14">
        <v>0.123233407682728</v>
      </c>
      <c r="AQ96" s="14">
        <v>0.13740299708586801</v>
      </c>
      <c r="AR96" s="14">
        <v>0.117194570907906</v>
      </c>
      <c r="AS96" s="14"/>
      <c r="AT96" s="14">
        <v>0.12328843365780701</v>
      </c>
      <c r="AU96" s="14">
        <v>9.3493219181032705E-2</v>
      </c>
      <c r="AV96" s="14">
        <v>0.13177534757255299</v>
      </c>
      <c r="AW96" s="14">
        <v>0.17204015569379499</v>
      </c>
      <c r="AX96" s="14">
        <v>0.13481806126249901</v>
      </c>
    </row>
    <row r="97" spans="2:50" x14ac:dyDescent="0.25">
      <c r="B97" t="s">
        <v>97</v>
      </c>
      <c r="C97" s="14">
        <v>1.8113970819579901E-2</v>
      </c>
      <c r="D97" s="14">
        <v>1.49709167206751E-2</v>
      </c>
      <c r="E97" s="14">
        <v>2.1671441234507299E-2</v>
      </c>
      <c r="F97" s="14"/>
      <c r="G97" s="14">
        <v>2.2833608502380399E-2</v>
      </c>
      <c r="H97" s="14">
        <v>1.37747640322572E-2</v>
      </c>
      <c r="I97" s="14">
        <v>0</v>
      </c>
      <c r="J97" s="14">
        <v>1.48421460431726E-2</v>
      </c>
      <c r="K97" s="14">
        <v>1.7764767340889699E-2</v>
      </c>
      <c r="L97" s="14">
        <v>3.9636888815226499E-2</v>
      </c>
      <c r="M97" s="14"/>
      <c r="N97" s="14">
        <v>1.9185609439755901E-2</v>
      </c>
      <c r="O97" s="14">
        <v>3.2363229936451701E-2</v>
      </c>
      <c r="P97" s="14">
        <v>1.2696237483118201E-2</v>
      </c>
      <c r="Q97" s="14">
        <v>5.8237721941025696E-3</v>
      </c>
      <c r="R97" s="14"/>
      <c r="S97" s="14">
        <v>3.1392194043697197E-2</v>
      </c>
      <c r="T97" s="14">
        <v>0</v>
      </c>
      <c r="U97" s="14">
        <v>5.32366092317101E-2</v>
      </c>
      <c r="V97" s="14">
        <v>4.8771557751809198E-2</v>
      </c>
      <c r="W97" s="14">
        <v>2.7117845834219799E-2</v>
      </c>
      <c r="X97" s="14">
        <v>1.50497616214931E-2</v>
      </c>
      <c r="Y97" s="14">
        <v>0</v>
      </c>
      <c r="Z97" s="14">
        <v>4.9339761853258099E-2</v>
      </c>
      <c r="AA97" s="14">
        <v>0</v>
      </c>
      <c r="AB97" s="14">
        <v>0</v>
      </c>
      <c r="AC97" s="14">
        <v>0</v>
      </c>
      <c r="AD97" s="14">
        <v>0</v>
      </c>
      <c r="AE97" s="14"/>
      <c r="AF97" s="14">
        <v>1.9613421243847101E-2</v>
      </c>
      <c r="AG97" s="14">
        <v>8.8324925009015797E-3</v>
      </c>
      <c r="AH97" s="14">
        <v>2.68974861959865E-2</v>
      </c>
      <c r="AI97" s="14"/>
      <c r="AJ97" s="14" t="s">
        <v>79</v>
      </c>
      <c r="AK97" s="14" t="s">
        <v>79</v>
      </c>
      <c r="AL97" s="14" t="s">
        <v>79</v>
      </c>
      <c r="AM97" s="14" t="s">
        <v>79</v>
      </c>
      <c r="AN97" s="14" t="s">
        <v>79</v>
      </c>
      <c r="AO97" s="14"/>
      <c r="AP97" s="14">
        <v>2.1646214368828499E-2</v>
      </c>
      <c r="AQ97" s="14">
        <v>1.15398884033236E-2</v>
      </c>
      <c r="AR97" s="14">
        <v>1.6161225926805099E-2</v>
      </c>
      <c r="AS97" s="14"/>
      <c r="AT97" s="14">
        <v>5.6891499776562E-3</v>
      </c>
      <c r="AU97" s="14">
        <v>1.0293427463578799E-2</v>
      </c>
      <c r="AV97" s="14">
        <v>3.8729873569418302E-2</v>
      </c>
      <c r="AW97" s="14">
        <v>0</v>
      </c>
      <c r="AX97" s="14">
        <v>0</v>
      </c>
    </row>
    <row r="98" spans="2:50" x14ac:dyDescent="0.25">
      <c r="B98" t="s">
        <v>70</v>
      </c>
      <c r="C98" s="14">
        <v>0.178106134323644</v>
      </c>
      <c r="D98" s="14">
        <v>0.12126635621006999</v>
      </c>
      <c r="E98" s="14">
        <v>0.24091357461735999</v>
      </c>
      <c r="F98" s="14"/>
      <c r="G98" s="14">
        <v>0.12510141570886099</v>
      </c>
      <c r="H98" s="14">
        <v>8.2405694245848204E-2</v>
      </c>
      <c r="I98" s="14">
        <v>0.268919138496514</v>
      </c>
      <c r="J98" s="14">
        <v>0.18891089441856901</v>
      </c>
      <c r="K98" s="14">
        <v>0.22152721152763499</v>
      </c>
      <c r="L98" s="14">
        <v>0.186305378803756</v>
      </c>
      <c r="M98" s="14"/>
      <c r="N98" s="14">
        <v>0.158142082217714</v>
      </c>
      <c r="O98" s="14">
        <v>0.15964381648933099</v>
      </c>
      <c r="P98" s="14">
        <v>0.24150444914229299</v>
      </c>
      <c r="Q98" s="14">
        <v>0.16901285655331999</v>
      </c>
      <c r="R98" s="14"/>
      <c r="S98" s="14">
        <v>0.100370471314711</v>
      </c>
      <c r="T98" s="14">
        <v>0.27480425345593201</v>
      </c>
      <c r="U98" s="14">
        <v>0.20265321291528501</v>
      </c>
      <c r="V98" s="14">
        <v>0.25339473951670899</v>
      </c>
      <c r="W98" s="14">
        <v>0.182450537031386</v>
      </c>
      <c r="X98" s="14">
        <v>0.12554600264129401</v>
      </c>
      <c r="Y98" s="14">
        <v>0.17867022737406499</v>
      </c>
      <c r="Z98" s="14">
        <v>0.122313931916848</v>
      </c>
      <c r="AA98" s="14">
        <v>0.18111639286082601</v>
      </c>
      <c r="AB98" s="14">
        <v>0.18486603215575201</v>
      </c>
      <c r="AC98" s="14">
        <v>0.11326771678366</v>
      </c>
      <c r="AD98" s="14">
        <v>0.117267843540206</v>
      </c>
      <c r="AE98" s="14"/>
      <c r="AF98" s="14">
        <v>0.20865328974811101</v>
      </c>
      <c r="AG98" s="14">
        <v>0.161290634251508</v>
      </c>
      <c r="AH98" s="14">
        <v>0.14393151056102199</v>
      </c>
      <c r="AI98" s="14"/>
      <c r="AJ98" s="14" t="s">
        <v>79</v>
      </c>
      <c r="AK98" s="14" t="s">
        <v>79</v>
      </c>
      <c r="AL98" s="14" t="s">
        <v>79</v>
      </c>
      <c r="AM98" s="14" t="s">
        <v>79</v>
      </c>
      <c r="AN98" s="14" t="s">
        <v>79</v>
      </c>
      <c r="AO98" s="14"/>
      <c r="AP98" s="14">
        <v>0.121952143253926</v>
      </c>
      <c r="AQ98" s="14">
        <v>0.14021598665738699</v>
      </c>
      <c r="AR98" s="14">
        <v>0.234125334404652</v>
      </c>
      <c r="AS98" s="14"/>
      <c r="AT98" s="14">
        <v>0.18864369091642899</v>
      </c>
      <c r="AU98" s="14">
        <v>0.214670573438555</v>
      </c>
      <c r="AV98" s="14">
        <v>0.14667841914778601</v>
      </c>
      <c r="AW98" s="14">
        <v>0.17782269866386399</v>
      </c>
      <c r="AX98" s="14">
        <v>7.61671858464779E-2</v>
      </c>
    </row>
    <row r="99" spans="2:50" x14ac:dyDescent="0.25">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row>
    <row r="100" spans="2:50" x14ac:dyDescent="0.25">
      <c r="B100" s="6" t="s">
        <v>117</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row>
    <row r="101" spans="2:50" x14ac:dyDescent="0.25">
      <c r="B101" s="26" t="s">
        <v>538</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row>
    <row r="102" spans="2:50" x14ac:dyDescent="0.25">
      <c r="B102" t="s">
        <v>114</v>
      </c>
      <c r="C102" s="14">
        <v>0.55378653107853004</v>
      </c>
      <c r="D102" s="14">
        <v>0.64599801530396095</v>
      </c>
      <c r="E102" s="14">
        <v>0.46143718068897399</v>
      </c>
      <c r="F102" s="14"/>
      <c r="G102" s="14">
        <v>0.397318905788481</v>
      </c>
      <c r="H102" s="14">
        <v>0.54792550363736403</v>
      </c>
      <c r="I102" s="14">
        <v>0.47967833185971098</v>
      </c>
      <c r="J102" s="14">
        <v>0.57188918992212201</v>
      </c>
      <c r="K102" s="14">
        <v>0.65031513169537603</v>
      </c>
      <c r="L102" s="14">
        <v>0.65303394236251</v>
      </c>
      <c r="M102" s="14"/>
      <c r="N102" s="14">
        <v>0.71300184843915104</v>
      </c>
      <c r="O102" s="14">
        <v>0.61888408665045602</v>
      </c>
      <c r="P102" s="14">
        <v>0.46591359117066899</v>
      </c>
      <c r="Q102" s="14">
        <v>0.37976750825350902</v>
      </c>
      <c r="R102" s="14"/>
      <c r="S102" s="14">
        <v>0.57432704367615095</v>
      </c>
      <c r="T102" s="14">
        <v>0.57663157795685305</v>
      </c>
      <c r="U102" s="14">
        <v>0.55042707431847904</v>
      </c>
      <c r="V102" s="14">
        <v>0.59528178773672402</v>
      </c>
      <c r="W102" s="14">
        <v>0.56790593700093395</v>
      </c>
      <c r="X102" s="14">
        <v>0.45706275842696797</v>
      </c>
      <c r="Y102" s="14">
        <v>0.52505442550972403</v>
      </c>
      <c r="Z102" s="14">
        <v>0.43902204932074301</v>
      </c>
      <c r="AA102" s="14">
        <v>0.51949718259092903</v>
      </c>
      <c r="AB102" s="14">
        <v>0.60654749383453399</v>
      </c>
      <c r="AC102" s="14">
        <v>0.52963003564458799</v>
      </c>
      <c r="AD102" s="14">
        <v>0.67443715511162605</v>
      </c>
      <c r="AE102" s="14"/>
      <c r="AF102" s="14">
        <v>0.56538021139873396</v>
      </c>
      <c r="AG102" s="14">
        <v>0.59761165240451897</v>
      </c>
      <c r="AH102" s="14">
        <v>0.48880911585450698</v>
      </c>
      <c r="AI102" s="14"/>
      <c r="AJ102" s="14" t="s">
        <v>79</v>
      </c>
      <c r="AK102" s="14" t="s">
        <v>79</v>
      </c>
      <c r="AL102" s="14" t="s">
        <v>79</v>
      </c>
      <c r="AM102" s="14" t="s">
        <v>79</v>
      </c>
      <c r="AN102" s="14" t="s">
        <v>79</v>
      </c>
      <c r="AO102" s="14"/>
      <c r="AP102" s="14">
        <v>0.64993893010609505</v>
      </c>
      <c r="AQ102" s="14">
        <v>0.48548697805605701</v>
      </c>
      <c r="AR102" s="14">
        <v>0.56118067236186797</v>
      </c>
      <c r="AS102" s="14"/>
      <c r="AT102" s="14">
        <v>0.40127120134615601</v>
      </c>
      <c r="AU102" s="14">
        <v>0.52389728305842098</v>
      </c>
      <c r="AV102" s="14">
        <v>0.62497290886684798</v>
      </c>
      <c r="AW102" s="14">
        <v>0.75347498788829803</v>
      </c>
      <c r="AX102" s="14">
        <v>0.70475953482694198</v>
      </c>
    </row>
    <row r="103" spans="2:50" x14ac:dyDescent="0.25">
      <c r="B103" t="s">
        <v>115</v>
      </c>
      <c r="C103" s="14">
        <v>0.19323724714895199</v>
      </c>
      <c r="D103" s="14">
        <v>0.168724948067414</v>
      </c>
      <c r="E103" s="14">
        <v>0.21462027682669499</v>
      </c>
      <c r="F103" s="14"/>
      <c r="G103" s="14">
        <v>0.30309328370572902</v>
      </c>
      <c r="H103" s="14">
        <v>0.16371703290360601</v>
      </c>
      <c r="I103" s="14">
        <v>0.23361389079646899</v>
      </c>
      <c r="J103" s="14">
        <v>0.18313531114770201</v>
      </c>
      <c r="K103" s="14">
        <v>0.16415203765880201</v>
      </c>
      <c r="L103" s="14">
        <v>0.13346798489140399</v>
      </c>
      <c r="M103" s="14"/>
      <c r="N103" s="14">
        <v>0.17528685404025601</v>
      </c>
      <c r="O103" s="14">
        <v>0.19312797947896901</v>
      </c>
      <c r="P103" s="14">
        <v>0.19645551485847701</v>
      </c>
      <c r="Q103" s="14">
        <v>0.21235984202481301</v>
      </c>
      <c r="R103" s="14"/>
      <c r="S103" s="14">
        <v>0.20950149394553599</v>
      </c>
      <c r="T103" s="14">
        <v>0.20005460851425</v>
      </c>
      <c r="U103" s="14">
        <v>0.190486506562484</v>
      </c>
      <c r="V103" s="14">
        <v>0.15927226098130801</v>
      </c>
      <c r="W103" s="14">
        <v>0.17390097621796199</v>
      </c>
      <c r="X103" s="14">
        <v>0.21953720559239401</v>
      </c>
      <c r="Y103" s="14">
        <v>0.19256820301233399</v>
      </c>
      <c r="Z103" s="14">
        <v>0.22817844898041501</v>
      </c>
      <c r="AA103" s="14">
        <v>0.202535859599317</v>
      </c>
      <c r="AB103" s="14">
        <v>0.19910864069182399</v>
      </c>
      <c r="AC103" s="14">
        <v>0.19242188603715599</v>
      </c>
      <c r="AD103" s="14">
        <v>8.7601757641969605E-2</v>
      </c>
      <c r="AE103" s="14"/>
      <c r="AF103" s="14">
        <v>0.151921034484017</v>
      </c>
      <c r="AG103" s="14">
        <v>0.20207123812413399</v>
      </c>
      <c r="AH103" s="14">
        <v>0.208495382131964</v>
      </c>
      <c r="AI103" s="14"/>
      <c r="AJ103" s="14" t="s">
        <v>79</v>
      </c>
      <c r="AK103" s="14" t="s">
        <v>79</v>
      </c>
      <c r="AL103" s="14" t="s">
        <v>79</v>
      </c>
      <c r="AM103" s="14" t="s">
        <v>79</v>
      </c>
      <c r="AN103" s="14" t="s">
        <v>79</v>
      </c>
      <c r="AO103" s="14"/>
      <c r="AP103" s="14">
        <v>0.15536525696828399</v>
      </c>
      <c r="AQ103" s="14">
        <v>0.23684559470352501</v>
      </c>
      <c r="AR103" s="14">
        <v>0.24063632106006899</v>
      </c>
      <c r="AS103" s="14"/>
      <c r="AT103" s="14">
        <v>0.22204077046543499</v>
      </c>
      <c r="AU103" s="14">
        <v>0.200059531332824</v>
      </c>
      <c r="AV103" s="14">
        <v>0.19936046211591599</v>
      </c>
      <c r="AW103" s="14">
        <v>0.13740100546175801</v>
      </c>
      <c r="AX103" s="14">
        <v>0.229818900539559</v>
      </c>
    </row>
    <row r="104" spans="2:50" x14ac:dyDescent="0.25">
      <c r="B104" t="s">
        <v>116</v>
      </c>
      <c r="C104" s="14">
        <v>0.20003012114093599</v>
      </c>
      <c r="D104" s="14">
        <v>0.140574735686533</v>
      </c>
      <c r="E104" s="14">
        <v>0.26216708516287901</v>
      </c>
      <c r="F104" s="14"/>
      <c r="G104" s="14">
        <v>0.23807672416154799</v>
      </c>
      <c r="H104" s="14">
        <v>0.21796028544561499</v>
      </c>
      <c r="I104" s="14">
        <v>0.232135802565752</v>
      </c>
      <c r="J104" s="14">
        <v>0.19612345923702301</v>
      </c>
      <c r="K104" s="14">
        <v>0.14256340809826501</v>
      </c>
      <c r="L104" s="14">
        <v>0.172600792218945</v>
      </c>
      <c r="M104" s="14"/>
      <c r="N104" s="14">
        <v>9.4822431347089606E-2</v>
      </c>
      <c r="O104" s="14">
        <v>0.15214014828689401</v>
      </c>
      <c r="P104" s="14">
        <v>0.25831875015060202</v>
      </c>
      <c r="Q104" s="14">
        <v>0.31944285380228898</v>
      </c>
      <c r="R104" s="14"/>
      <c r="S104" s="14">
        <v>0.163325816157224</v>
      </c>
      <c r="T104" s="14">
        <v>0.16920744573021301</v>
      </c>
      <c r="U104" s="14">
        <v>0.19849467633436499</v>
      </c>
      <c r="V104" s="14">
        <v>0.19714704193400001</v>
      </c>
      <c r="W104" s="14">
        <v>0.23310409772038401</v>
      </c>
      <c r="X104" s="14">
        <v>0.25969479235877102</v>
      </c>
      <c r="Y104" s="14">
        <v>0.25750542522653402</v>
      </c>
      <c r="Z104" s="14">
        <v>0.27857231166000801</v>
      </c>
      <c r="AA104" s="14">
        <v>0.21458645385554601</v>
      </c>
      <c r="AB104" s="14">
        <v>0.13369029196945501</v>
      </c>
      <c r="AC104" s="14">
        <v>0.20321957838386301</v>
      </c>
      <c r="AD104" s="14">
        <v>0.19460330586948801</v>
      </c>
      <c r="AE104" s="14"/>
      <c r="AF104" s="14">
        <v>0.23203361750760099</v>
      </c>
      <c r="AG104" s="14">
        <v>0.15694709225682099</v>
      </c>
      <c r="AH104" s="14">
        <v>0.22689405224978601</v>
      </c>
      <c r="AI104" s="14"/>
      <c r="AJ104" s="14" t="s">
        <v>79</v>
      </c>
      <c r="AK104" s="14" t="s">
        <v>79</v>
      </c>
      <c r="AL104" s="14" t="s">
        <v>79</v>
      </c>
      <c r="AM104" s="14" t="s">
        <v>79</v>
      </c>
      <c r="AN104" s="14" t="s">
        <v>79</v>
      </c>
      <c r="AO104" s="14"/>
      <c r="AP104" s="14">
        <v>0.16905857440736799</v>
      </c>
      <c r="AQ104" s="14">
        <v>0.22162515638232899</v>
      </c>
      <c r="AR104" s="14">
        <v>0.16189916835732401</v>
      </c>
      <c r="AS104" s="14"/>
      <c r="AT104" s="14">
        <v>0.27972750606668001</v>
      </c>
      <c r="AU104" s="14">
        <v>0.220788414506011</v>
      </c>
      <c r="AV104" s="14">
        <v>0.14645402556095399</v>
      </c>
      <c r="AW104" s="14">
        <v>9.1434934763246295E-2</v>
      </c>
      <c r="AX104" s="14">
        <v>6.5421564633499199E-2</v>
      </c>
    </row>
    <row r="105" spans="2:50" x14ac:dyDescent="0.25">
      <c r="B105" t="s">
        <v>70</v>
      </c>
      <c r="C105" s="14">
        <v>5.2946100631582199E-2</v>
      </c>
      <c r="D105" s="14">
        <v>4.47023009420923E-2</v>
      </c>
      <c r="E105" s="14">
        <v>6.1775457321451899E-2</v>
      </c>
      <c r="F105" s="14"/>
      <c r="G105" s="14">
        <v>6.1511086344242197E-2</v>
      </c>
      <c r="H105" s="14">
        <v>7.0397178013415204E-2</v>
      </c>
      <c r="I105" s="14">
        <v>5.4571974778068702E-2</v>
      </c>
      <c r="J105" s="14">
        <v>4.8852039693153701E-2</v>
      </c>
      <c r="K105" s="14">
        <v>4.29694225475575E-2</v>
      </c>
      <c r="L105" s="14">
        <v>4.0897280527140902E-2</v>
      </c>
      <c r="M105" s="14"/>
      <c r="N105" s="14">
        <v>1.6888866173503402E-2</v>
      </c>
      <c r="O105" s="14">
        <v>3.5847785583680403E-2</v>
      </c>
      <c r="P105" s="14">
        <v>7.9312143820252104E-2</v>
      </c>
      <c r="Q105" s="14">
        <v>8.8429795919389195E-2</v>
      </c>
      <c r="R105" s="14"/>
      <c r="S105" s="14">
        <v>5.2845646221088803E-2</v>
      </c>
      <c r="T105" s="14">
        <v>5.4106367798685003E-2</v>
      </c>
      <c r="U105" s="14">
        <v>6.0591742784671797E-2</v>
      </c>
      <c r="V105" s="14">
        <v>4.8298909347968502E-2</v>
      </c>
      <c r="W105" s="14">
        <v>2.5088989060719401E-2</v>
      </c>
      <c r="X105" s="14">
        <v>6.3705243621866706E-2</v>
      </c>
      <c r="Y105" s="14">
        <v>2.4871946251408601E-2</v>
      </c>
      <c r="Z105" s="14">
        <v>5.4227190038834E-2</v>
      </c>
      <c r="AA105" s="14">
        <v>6.3380503954208703E-2</v>
      </c>
      <c r="AB105" s="14">
        <v>6.0653573504187201E-2</v>
      </c>
      <c r="AC105" s="14">
        <v>7.4728499934392498E-2</v>
      </c>
      <c r="AD105" s="14">
        <v>4.33577813769166E-2</v>
      </c>
      <c r="AE105" s="14"/>
      <c r="AF105" s="14">
        <v>5.0665136609647499E-2</v>
      </c>
      <c r="AG105" s="14">
        <v>4.3370017214525103E-2</v>
      </c>
      <c r="AH105" s="14">
        <v>7.5801449763742895E-2</v>
      </c>
      <c r="AI105" s="14"/>
      <c r="AJ105" s="14" t="s">
        <v>79</v>
      </c>
      <c r="AK105" s="14" t="s">
        <v>79</v>
      </c>
      <c r="AL105" s="14" t="s">
        <v>79</v>
      </c>
      <c r="AM105" s="14" t="s">
        <v>79</v>
      </c>
      <c r="AN105" s="14" t="s">
        <v>79</v>
      </c>
      <c r="AO105" s="14"/>
      <c r="AP105" s="14">
        <v>2.5637238518252201E-2</v>
      </c>
      <c r="AQ105" s="14">
        <v>5.6042270858089098E-2</v>
      </c>
      <c r="AR105" s="14">
        <v>3.6283838220739301E-2</v>
      </c>
      <c r="AS105" s="14"/>
      <c r="AT105" s="14">
        <v>9.6960522121729606E-2</v>
      </c>
      <c r="AU105" s="14">
        <v>5.52547711027443E-2</v>
      </c>
      <c r="AV105" s="14">
        <v>2.9212603456281901E-2</v>
      </c>
      <c r="AW105" s="14">
        <v>1.7689071886697501E-2</v>
      </c>
      <c r="AX105" s="14">
        <v>0</v>
      </c>
    </row>
    <row r="106" spans="2:50" x14ac:dyDescent="0.25">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row>
    <row r="107" spans="2:50" x14ac:dyDescent="0.25">
      <c r="B107" s="6" t="s">
        <v>120</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row>
    <row r="108" spans="2:50" x14ac:dyDescent="0.25">
      <c r="B108" s="26" t="s">
        <v>538</v>
      </c>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row>
    <row r="109" spans="2:50" x14ac:dyDescent="0.25">
      <c r="B109" t="s">
        <v>118</v>
      </c>
      <c r="C109" s="14">
        <v>0.75050033332027499</v>
      </c>
      <c r="D109" s="14">
        <v>0.83220614075658805</v>
      </c>
      <c r="E109" s="14">
        <v>0.66532465445587496</v>
      </c>
      <c r="F109" s="14"/>
      <c r="G109" s="14">
        <v>0.71156214968663001</v>
      </c>
      <c r="H109" s="14">
        <v>0.74177575672229601</v>
      </c>
      <c r="I109" s="14">
        <v>0.70935334767013303</v>
      </c>
      <c r="J109" s="14">
        <v>0.74301824366621105</v>
      </c>
      <c r="K109" s="14">
        <v>0.81930484627609601</v>
      </c>
      <c r="L109" s="14">
        <v>0.77980222199771598</v>
      </c>
      <c r="M109" s="14"/>
      <c r="N109" s="14">
        <v>0.86427081307183795</v>
      </c>
      <c r="O109" s="14">
        <v>0.79791190408369805</v>
      </c>
      <c r="P109" s="14">
        <v>0.69514788287362805</v>
      </c>
      <c r="Q109" s="14">
        <v>0.61869173548157497</v>
      </c>
      <c r="R109" s="14"/>
      <c r="S109" s="14">
        <v>0.76775669366996802</v>
      </c>
      <c r="T109" s="14">
        <v>0.73801945404236502</v>
      </c>
      <c r="U109" s="14">
        <v>0.68748644480500898</v>
      </c>
      <c r="V109" s="14">
        <v>0.81197905146170002</v>
      </c>
      <c r="W109" s="14">
        <v>0.68652524027114104</v>
      </c>
      <c r="X109" s="14">
        <v>0.74469452227964905</v>
      </c>
      <c r="Y109" s="14">
        <v>0.75188219165668002</v>
      </c>
      <c r="Z109" s="14">
        <v>0.64452076652728296</v>
      </c>
      <c r="AA109" s="14">
        <v>0.71160629004862397</v>
      </c>
      <c r="AB109" s="14">
        <v>0.80895660984405504</v>
      </c>
      <c r="AC109" s="14">
        <v>0.77450432796597601</v>
      </c>
      <c r="AD109" s="14">
        <v>0.86108131147989597</v>
      </c>
      <c r="AE109" s="14"/>
      <c r="AF109" s="14">
        <v>0.71354660530257197</v>
      </c>
      <c r="AG109" s="14">
        <v>0.81395103385202705</v>
      </c>
      <c r="AH109" s="14">
        <v>0.72118199839844299</v>
      </c>
      <c r="AI109" s="14"/>
      <c r="AJ109" s="14" t="s">
        <v>79</v>
      </c>
      <c r="AK109" s="14" t="s">
        <v>79</v>
      </c>
      <c r="AL109" s="14" t="s">
        <v>79</v>
      </c>
      <c r="AM109" s="14" t="s">
        <v>79</v>
      </c>
      <c r="AN109" s="14" t="s">
        <v>79</v>
      </c>
      <c r="AO109" s="14"/>
      <c r="AP109" s="14">
        <v>0.79437098290638297</v>
      </c>
      <c r="AQ109" s="14">
        <v>0.719351971082135</v>
      </c>
      <c r="AR109" s="14">
        <v>0.82935863063931603</v>
      </c>
      <c r="AS109" s="14"/>
      <c r="AT109" s="14">
        <v>0.62064392045198402</v>
      </c>
      <c r="AU109" s="14">
        <v>0.741441458072572</v>
      </c>
      <c r="AV109" s="14">
        <v>0.82105815185106101</v>
      </c>
      <c r="AW109" s="14">
        <v>0.89021887018868995</v>
      </c>
      <c r="AX109" s="14">
        <v>0.87331824000412595</v>
      </c>
    </row>
    <row r="110" spans="2:50" x14ac:dyDescent="0.25">
      <c r="B110" t="s">
        <v>119</v>
      </c>
      <c r="C110" s="14">
        <v>0.19096261580290899</v>
      </c>
      <c r="D110" s="14">
        <v>0.12809773616787001</v>
      </c>
      <c r="E110" s="14">
        <v>0.25648872291368402</v>
      </c>
      <c r="F110" s="14"/>
      <c r="G110" s="14">
        <v>0.22940422382106099</v>
      </c>
      <c r="H110" s="14">
        <v>0.18572080293645299</v>
      </c>
      <c r="I110" s="14">
        <v>0.240465225088655</v>
      </c>
      <c r="J110" s="14">
        <v>0.18621553869774299</v>
      </c>
      <c r="K110" s="14">
        <v>0.13586099370867899</v>
      </c>
      <c r="L110" s="14">
        <v>0.16699741483292599</v>
      </c>
      <c r="M110" s="14"/>
      <c r="N110" s="14">
        <v>9.8833494411363701E-2</v>
      </c>
      <c r="O110" s="14">
        <v>0.16540581706542201</v>
      </c>
      <c r="P110" s="14">
        <v>0.216615475339236</v>
      </c>
      <c r="Q110" s="14">
        <v>0.30139425389798002</v>
      </c>
      <c r="R110" s="14"/>
      <c r="S110" s="14">
        <v>0.17509012147372399</v>
      </c>
      <c r="T110" s="14">
        <v>0.16990126964885299</v>
      </c>
      <c r="U110" s="14">
        <v>0.219246399910179</v>
      </c>
      <c r="V110" s="14">
        <v>0.13500714663347499</v>
      </c>
      <c r="W110" s="14">
        <v>0.26286351298501798</v>
      </c>
      <c r="X110" s="14">
        <v>0.16794050955742201</v>
      </c>
      <c r="Y110" s="14">
        <v>0.226040106503302</v>
      </c>
      <c r="Z110" s="14">
        <v>0.30931828737179001</v>
      </c>
      <c r="AA110" s="14">
        <v>0.23956105408766801</v>
      </c>
      <c r="AB110" s="14">
        <v>0.15602832772733799</v>
      </c>
      <c r="AC110" s="14">
        <v>0.16269456327676399</v>
      </c>
      <c r="AD110" s="14">
        <v>0.138918688520104</v>
      </c>
      <c r="AE110" s="14"/>
      <c r="AF110" s="14">
        <v>0.22752102855660999</v>
      </c>
      <c r="AG110" s="14">
        <v>0.13847123019413601</v>
      </c>
      <c r="AH110" s="14">
        <v>0.20878399210316601</v>
      </c>
      <c r="AI110" s="14"/>
      <c r="AJ110" s="14" t="s">
        <v>79</v>
      </c>
      <c r="AK110" s="14" t="s">
        <v>79</v>
      </c>
      <c r="AL110" s="14" t="s">
        <v>79</v>
      </c>
      <c r="AM110" s="14" t="s">
        <v>79</v>
      </c>
      <c r="AN110" s="14" t="s">
        <v>79</v>
      </c>
      <c r="AO110" s="14"/>
      <c r="AP110" s="14">
        <v>0.15281310435729101</v>
      </c>
      <c r="AQ110" s="14">
        <v>0.21453451676384599</v>
      </c>
      <c r="AR110" s="14">
        <v>0.14671329620724999</v>
      </c>
      <c r="AS110" s="14"/>
      <c r="AT110" s="14">
        <v>0.28647107999933102</v>
      </c>
      <c r="AU110" s="14">
        <v>0.20259845604579399</v>
      </c>
      <c r="AV110" s="14">
        <v>0.13071330544871801</v>
      </c>
      <c r="AW110" s="14">
        <v>7.4642846387729403E-2</v>
      </c>
      <c r="AX110" s="14">
        <v>6.5421564633499199E-2</v>
      </c>
    </row>
    <row r="111" spans="2:50" x14ac:dyDescent="0.25">
      <c r="B111" t="s">
        <v>70</v>
      </c>
      <c r="C111" s="14">
        <v>5.8537050876816203E-2</v>
      </c>
      <c r="D111" s="14">
        <v>3.9696123075541899E-2</v>
      </c>
      <c r="E111" s="14">
        <v>7.8186622630440503E-2</v>
      </c>
      <c r="F111" s="14"/>
      <c r="G111" s="14">
        <v>5.9033626492308901E-2</v>
      </c>
      <c r="H111" s="14">
        <v>7.2503440341251002E-2</v>
      </c>
      <c r="I111" s="14">
        <v>5.0181427241211399E-2</v>
      </c>
      <c r="J111" s="14">
        <v>7.0766217636046194E-2</v>
      </c>
      <c r="K111" s="14">
        <v>4.4834160015224701E-2</v>
      </c>
      <c r="L111" s="14">
        <v>5.3200363169358798E-2</v>
      </c>
      <c r="M111" s="14"/>
      <c r="N111" s="14">
        <v>3.6895692516798299E-2</v>
      </c>
      <c r="O111" s="14">
        <v>3.6682278850880302E-2</v>
      </c>
      <c r="P111" s="14">
        <v>8.8236641787135806E-2</v>
      </c>
      <c r="Q111" s="14">
        <v>7.9914010620444897E-2</v>
      </c>
      <c r="R111" s="14"/>
      <c r="S111" s="14">
        <v>5.7153184856308201E-2</v>
      </c>
      <c r="T111" s="14">
        <v>9.2079276308782196E-2</v>
      </c>
      <c r="U111" s="14">
        <v>9.3267155284811706E-2</v>
      </c>
      <c r="V111" s="14">
        <v>5.3013801904824402E-2</v>
      </c>
      <c r="W111" s="14">
        <v>5.06112467438408E-2</v>
      </c>
      <c r="X111" s="14">
        <v>8.7364968162928602E-2</v>
      </c>
      <c r="Y111" s="14">
        <v>2.2077701840017699E-2</v>
      </c>
      <c r="Z111" s="14">
        <v>4.61609461009274E-2</v>
      </c>
      <c r="AA111" s="14">
        <v>4.88326558637086E-2</v>
      </c>
      <c r="AB111" s="14">
        <v>3.50150624286076E-2</v>
      </c>
      <c r="AC111" s="14">
        <v>6.2801108757260499E-2</v>
      </c>
      <c r="AD111" s="14">
        <v>0</v>
      </c>
      <c r="AE111" s="14"/>
      <c r="AF111" s="14">
        <v>5.89323661408181E-2</v>
      </c>
      <c r="AG111" s="14">
        <v>4.7577735953836901E-2</v>
      </c>
      <c r="AH111" s="14">
        <v>7.00340094983911E-2</v>
      </c>
      <c r="AI111" s="14"/>
      <c r="AJ111" s="14" t="s">
        <v>79</v>
      </c>
      <c r="AK111" s="14" t="s">
        <v>79</v>
      </c>
      <c r="AL111" s="14" t="s">
        <v>79</v>
      </c>
      <c r="AM111" s="14" t="s">
        <v>79</v>
      </c>
      <c r="AN111" s="14" t="s">
        <v>79</v>
      </c>
      <c r="AO111" s="14"/>
      <c r="AP111" s="14">
        <v>5.2815912736325701E-2</v>
      </c>
      <c r="AQ111" s="14">
        <v>6.6113512154019005E-2</v>
      </c>
      <c r="AR111" s="14">
        <v>2.3928073153434301E-2</v>
      </c>
      <c r="AS111" s="14"/>
      <c r="AT111" s="14">
        <v>9.2884999548685093E-2</v>
      </c>
      <c r="AU111" s="14">
        <v>5.5960085881634002E-2</v>
      </c>
      <c r="AV111" s="14">
        <v>4.8228542700221103E-2</v>
      </c>
      <c r="AW111" s="14">
        <v>3.5138283423580399E-2</v>
      </c>
      <c r="AX111" s="14">
        <v>6.1260195362374398E-2</v>
      </c>
    </row>
    <row r="112" spans="2:50" x14ac:dyDescent="0.25">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row>
    <row r="113" spans="2:50" x14ac:dyDescent="0.25">
      <c r="B113" s="6" t="s">
        <v>125</v>
      </c>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row>
    <row r="114" spans="2:50" x14ac:dyDescent="0.25">
      <c r="B114" s="26" t="s">
        <v>538</v>
      </c>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row>
    <row r="115" spans="2:50" x14ac:dyDescent="0.25">
      <c r="B115" t="s">
        <v>121</v>
      </c>
      <c r="C115" s="14">
        <v>9.7054840030844997E-2</v>
      </c>
      <c r="D115" s="14">
        <v>0.13740578697755301</v>
      </c>
      <c r="E115" s="14">
        <v>5.1953241474588602E-2</v>
      </c>
      <c r="F115" s="14"/>
      <c r="G115" s="14">
        <v>8.2729006470250097E-2</v>
      </c>
      <c r="H115" s="14">
        <v>0.20982029287343801</v>
      </c>
      <c r="I115" s="14">
        <v>6.4638331281386394E-2</v>
      </c>
      <c r="J115" s="14">
        <v>3.6694123005901601E-2</v>
      </c>
      <c r="K115" s="14">
        <v>8.9884069725465005E-2</v>
      </c>
      <c r="L115" s="14">
        <v>9.2442561083163705E-2</v>
      </c>
      <c r="M115" s="14"/>
      <c r="N115" s="14">
        <v>0.197367584469614</v>
      </c>
      <c r="O115" s="14">
        <v>9.1809092376258006E-2</v>
      </c>
      <c r="P115" s="14">
        <v>6.2217758848447602E-2</v>
      </c>
      <c r="Q115" s="14">
        <v>2.3268259181388001E-2</v>
      </c>
      <c r="R115" s="14"/>
      <c r="S115" s="14">
        <v>0.167360610337697</v>
      </c>
      <c r="T115" s="14">
        <v>7.7231434347664302E-2</v>
      </c>
      <c r="U115" s="14">
        <v>6.9775779920154296E-2</v>
      </c>
      <c r="V115" s="14">
        <v>6.5141788815381602E-2</v>
      </c>
      <c r="W115" s="14">
        <v>0.120854370514833</v>
      </c>
      <c r="X115" s="14">
        <v>4.2511965124266103E-2</v>
      </c>
      <c r="Y115" s="14">
        <v>0.12397646936336899</v>
      </c>
      <c r="Z115" s="14">
        <v>9.8281447138436395E-2</v>
      </c>
      <c r="AA115" s="14">
        <v>9.6673798896389995E-2</v>
      </c>
      <c r="AB115" s="14">
        <v>6.4613483961426396E-2</v>
      </c>
      <c r="AC115" s="14">
        <v>6.02291710985196E-2</v>
      </c>
      <c r="AD115" s="14">
        <v>0.18994507174081299</v>
      </c>
      <c r="AE115" s="14"/>
      <c r="AF115" s="14">
        <v>8.2511408757097601E-2</v>
      </c>
      <c r="AG115" s="14">
        <v>0.117120433418147</v>
      </c>
      <c r="AH115" s="14">
        <v>0.107983948330807</v>
      </c>
      <c r="AI115" s="14"/>
      <c r="AJ115" s="14" t="s">
        <v>79</v>
      </c>
      <c r="AK115" s="14" t="s">
        <v>79</v>
      </c>
      <c r="AL115" s="14" t="s">
        <v>79</v>
      </c>
      <c r="AM115" s="14" t="s">
        <v>79</v>
      </c>
      <c r="AN115" s="14" t="s">
        <v>79</v>
      </c>
      <c r="AO115" s="14"/>
      <c r="AP115" s="14">
        <v>0.12712708471879999</v>
      </c>
      <c r="AQ115" s="14">
        <v>9.0685180073903499E-2</v>
      </c>
      <c r="AR115" s="14">
        <v>0.20425099867611701</v>
      </c>
      <c r="AS115" s="14"/>
      <c r="AT115" s="14">
        <v>3.1432743718641701E-2</v>
      </c>
      <c r="AU115" s="14">
        <v>5.1151654208955601E-2</v>
      </c>
      <c r="AV115" s="14">
        <v>0.14895037276644399</v>
      </c>
      <c r="AW115" s="14">
        <v>0.243858726397916</v>
      </c>
      <c r="AX115" s="14">
        <v>7.5400543604222797E-2</v>
      </c>
    </row>
    <row r="116" spans="2:50" x14ac:dyDescent="0.25">
      <c r="B116" t="s">
        <v>122</v>
      </c>
      <c r="C116" s="14">
        <v>0.46884055579607598</v>
      </c>
      <c r="D116" s="14">
        <v>0.51599180014044299</v>
      </c>
      <c r="E116" s="14">
        <v>0.422838757637021</v>
      </c>
      <c r="F116" s="14"/>
      <c r="G116" s="14">
        <v>0.49840917212090002</v>
      </c>
      <c r="H116" s="14">
        <v>0.40262254856392199</v>
      </c>
      <c r="I116" s="14">
        <v>0.48680069624036498</v>
      </c>
      <c r="J116" s="14">
        <v>0.51745147878340203</v>
      </c>
      <c r="K116" s="14">
        <v>0.49743048567384401</v>
      </c>
      <c r="L116" s="14">
        <v>0.43129501546257498</v>
      </c>
      <c r="M116" s="14"/>
      <c r="N116" s="14">
        <v>0.51697451600631705</v>
      </c>
      <c r="O116" s="14">
        <v>0.53502149213758199</v>
      </c>
      <c r="P116" s="14">
        <v>0.42900265446060198</v>
      </c>
      <c r="Q116" s="14">
        <v>0.37305072873802703</v>
      </c>
      <c r="R116" s="14"/>
      <c r="S116" s="14">
        <v>0.54523130685099297</v>
      </c>
      <c r="T116" s="14">
        <v>0.47269311536286301</v>
      </c>
      <c r="U116" s="14">
        <v>0.41982812537737801</v>
      </c>
      <c r="V116" s="14">
        <v>0.41347953975105201</v>
      </c>
      <c r="W116" s="14">
        <v>0.48038999312435798</v>
      </c>
      <c r="X116" s="14">
        <v>0.51197110582062899</v>
      </c>
      <c r="Y116" s="14">
        <v>0.39252759984223701</v>
      </c>
      <c r="Z116" s="14">
        <v>0.38291512447530202</v>
      </c>
      <c r="AA116" s="14">
        <v>0.43044897349734901</v>
      </c>
      <c r="AB116" s="14">
        <v>0.47017745831359697</v>
      </c>
      <c r="AC116" s="14">
        <v>0.62858805626104197</v>
      </c>
      <c r="AD116" s="14">
        <v>0.40325177767210102</v>
      </c>
      <c r="AE116" s="14"/>
      <c r="AF116" s="14">
        <v>0.458742718087705</v>
      </c>
      <c r="AG116" s="14">
        <v>0.51224380310661899</v>
      </c>
      <c r="AH116" s="14">
        <v>0.37110307334349202</v>
      </c>
      <c r="AI116" s="14"/>
      <c r="AJ116" s="14" t="s">
        <v>79</v>
      </c>
      <c r="AK116" s="14" t="s">
        <v>79</v>
      </c>
      <c r="AL116" s="14" t="s">
        <v>79</v>
      </c>
      <c r="AM116" s="14" t="s">
        <v>79</v>
      </c>
      <c r="AN116" s="14" t="s">
        <v>79</v>
      </c>
      <c r="AO116" s="14"/>
      <c r="AP116" s="14">
        <v>0.48651474685367702</v>
      </c>
      <c r="AQ116" s="14">
        <v>0.49771731634739802</v>
      </c>
      <c r="AR116" s="14">
        <v>0.36726345182721498</v>
      </c>
      <c r="AS116" s="14"/>
      <c r="AT116" s="14">
        <v>0.37691054106500299</v>
      </c>
      <c r="AU116" s="14">
        <v>0.45403789569374498</v>
      </c>
      <c r="AV116" s="14">
        <v>0.55099930991828305</v>
      </c>
      <c r="AW116" s="14">
        <v>0.53005913109524705</v>
      </c>
      <c r="AX116" s="14">
        <v>0.69061918658509402</v>
      </c>
    </row>
    <row r="117" spans="2:50" x14ac:dyDescent="0.25">
      <c r="B117" t="s">
        <v>123</v>
      </c>
      <c r="C117" s="14">
        <v>0.33082170924312898</v>
      </c>
      <c r="D117" s="14">
        <v>0.27462751696462101</v>
      </c>
      <c r="E117" s="14">
        <v>0.38922241308446598</v>
      </c>
      <c r="F117" s="14"/>
      <c r="G117" s="14">
        <v>0.337298354506336</v>
      </c>
      <c r="H117" s="14">
        <v>0.294991040628237</v>
      </c>
      <c r="I117" s="14">
        <v>0.3553139512381</v>
      </c>
      <c r="J117" s="14">
        <v>0.29704976067487898</v>
      </c>
      <c r="K117" s="14">
        <v>0.338759529490263</v>
      </c>
      <c r="L117" s="14">
        <v>0.35628199274192701</v>
      </c>
      <c r="M117" s="14"/>
      <c r="N117" s="14">
        <v>0.25310989302456999</v>
      </c>
      <c r="O117" s="14">
        <v>0.28838587251863901</v>
      </c>
      <c r="P117" s="14">
        <v>0.38293564774872002</v>
      </c>
      <c r="Q117" s="14">
        <v>0.41998219008596099</v>
      </c>
      <c r="R117" s="14"/>
      <c r="S117" s="14">
        <v>0.22726220805158701</v>
      </c>
      <c r="T117" s="14">
        <v>0.36175290911897501</v>
      </c>
      <c r="U117" s="14">
        <v>0.35711212723658697</v>
      </c>
      <c r="V117" s="14">
        <v>0.43514004942423701</v>
      </c>
      <c r="W117" s="14">
        <v>0.30023326144550799</v>
      </c>
      <c r="X117" s="14">
        <v>0.345035200370088</v>
      </c>
      <c r="Y117" s="14">
        <v>0.32632827152746602</v>
      </c>
      <c r="Z117" s="14">
        <v>0.31068209238768502</v>
      </c>
      <c r="AA117" s="14">
        <v>0.33592656369408302</v>
      </c>
      <c r="AB117" s="14">
        <v>0.41617480234667897</v>
      </c>
      <c r="AC117" s="14">
        <v>0.167283695136138</v>
      </c>
      <c r="AD117" s="14">
        <v>0.361447674707431</v>
      </c>
      <c r="AE117" s="14"/>
      <c r="AF117" s="14">
        <v>0.32759527560077301</v>
      </c>
      <c r="AG117" s="14">
        <v>0.31111184899480798</v>
      </c>
      <c r="AH117" s="14">
        <v>0.36270446457504602</v>
      </c>
      <c r="AI117" s="14"/>
      <c r="AJ117" s="14" t="s">
        <v>79</v>
      </c>
      <c r="AK117" s="14" t="s">
        <v>79</v>
      </c>
      <c r="AL117" s="14" t="s">
        <v>79</v>
      </c>
      <c r="AM117" s="14" t="s">
        <v>79</v>
      </c>
      <c r="AN117" s="14" t="s">
        <v>79</v>
      </c>
      <c r="AO117" s="14"/>
      <c r="AP117" s="14">
        <v>0.29676857299084303</v>
      </c>
      <c r="AQ117" s="14">
        <v>0.30901563316588199</v>
      </c>
      <c r="AR117" s="14">
        <v>0.40196301665386502</v>
      </c>
      <c r="AS117" s="14"/>
      <c r="AT117" s="14">
        <v>0.468688789456707</v>
      </c>
      <c r="AU117" s="14">
        <v>0.36495952262202302</v>
      </c>
      <c r="AV117" s="14">
        <v>0.25110980096595398</v>
      </c>
      <c r="AW117" s="14">
        <v>0.19598175768957499</v>
      </c>
      <c r="AX117" s="14">
        <v>0.16855870517718399</v>
      </c>
    </row>
    <row r="118" spans="2:50" x14ac:dyDescent="0.25">
      <c r="B118" t="s">
        <v>124</v>
      </c>
      <c r="C118" s="14">
        <v>0.10328289492995001</v>
      </c>
      <c r="D118" s="14">
        <v>7.1974895917383194E-2</v>
      </c>
      <c r="E118" s="14">
        <v>0.135985587803924</v>
      </c>
      <c r="F118" s="14"/>
      <c r="G118" s="14">
        <v>8.1563466902513607E-2</v>
      </c>
      <c r="H118" s="14">
        <v>9.2566117934402906E-2</v>
      </c>
      <c r="I118" s="14">
        <v>9.3247021240148206E-2</v>
      </c>
      <c r="J118" s="14">
        <v>0.14880463753581699</v>
      </c>
      <c r="K118" s="14">
        <v>7.3925915110427995E-2</v>
      </c>
      <c r="L118" s="14">
        <v>0.119980430712334</v>
      </c>
      <c r="M118" s="14"/>
      <c r="N118" s="14">
        <v>3.2548006499498502E-2</v>
      </c>
      <c r="O118" s="14">
        <v>8.47835429675209E-2</v>
      </c>
      <c r="P118" s="14">
        <v>0.12584393894223</v>
      </c>
      <c r="Q118" s="14">
        <v>0.18369882199462401</v>
      </c>
      <c r="R118" s="14"/>
      <c r="S118" s="14">
        <v>6.0145874759723703E-2</v>
      </c>
      <c r="T118" s="14">
        <v>8.8322541170497398E-2</v>
      </c>
      <c r="U118" s="14">
        <v>0.15328396746588099</v>
      </c>
      <c r="V118" s="14">
        <v>8.6238622009328997E-2</v>
      </c>
      <c r="W118" s="14">
        <v>9.8522374915301206E-2</v>
      </c>
      <c r="X118" s="14">
        <v>0.10048172868501699</v>
      </c>
      <c r="Y118" s="14">
        <v>0.15716765926692799</v>
      </c>
      <c r="Z118" s="14">
        <v>0.20812133599857699</v>
      </c>
      <c r="AA118" s="14">
        <v>0.136950663912178</v>
      </c>
      <c r="AB118" s="14">
        <v>4.9034255378297101E-2</v>
      </c>
      <c r="AC118" s="14">
        <v>0.1438990775043</v>
      </c>
      <c r="AD118" s="14">
        <v>4.5355475879654099E-2</v>
      </c>
      <c r="AE118" s="14"/>
      <c r="AF118" s="14">
        <v>0.13115059755442501</v>
      </c>
      <c r="AG118" s="14">
        <v>5.9523914480425003E-2</v>
      </c>
      <c r="AH118" s="14">
        <v>0.15820851375065501</v>
      </c>
      <c r="AI118" s="14"/>
      <c r="AJ118" s="14" t="s">
        <v>79</v>
      </c>
      <c r="AK118" s="14" t="s">
        <v>79</v>
      </c>
      <c r="AL118" s="14" t="s">
        <v>79</v>
      </c>
      <c r="AM118" s="14" t="s">
        <v>79</v>
      </c>
      <c r="AN118" s="14" t="s">
        <v>79</v>
      </c>
      <c r="AO118" s="14"/>
      <c r="AP118" s="14">
        <v>8.95895954366802E-2</v>
      </c>
      <c r="AQ118" s="14">
        <v>0.10258187041281699</v>
      </c>
      <c r="AR118" s="14">
        <v>2.6522532842802999E-2</v>
      </c>
      <c r="AS118" s="14"/>
      <c r="AT118" s="14">
        <v>0.122967925759649</v>
      </c>
      <c r="AU118" s="14">
        <v>0.12985092747527599</v>
      </c>
      <c r="AV118" s="14">
        <v>4.8940516349319299E-2</v>
      </c>
      <c r="AW118" s="14">
        <v>3.01003848172622E-2</v>
      </c>
      <c r="AX118" s="14">
        <v>6.5421564633499199E-2</v>
      </c>
    </row>
    <row r="119" spans="2:50" x14ac:dyDescent="0.25">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row>
    <row r="120" spans="2:50" x14ac:dyDescent="0.25">
      <c r="B120" s="6" t="s">
        <v>133</v>
      </c>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row>
    <row r="121" spans="2:50" x14ac:dyDescent="0.25">
      <c r="B121" s="26" t="s">
        <v>538</v>
      </c>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row>
    <row r="122" spans="2:50" x14ac:dyDescent="0.25">
      <c r="B122" t="s">
        <v>126</v>
      </c>
      <c r="C122" s="14">
        <v>0.50633505736618101</v>
      </c>
      <c r="D122" s="14">
        <v>0.57566120457654302</v>
      </c>
      <c r="E122" s="14">
        <v>0.435247836584718</v>
      </c>
      <c r="F122" s="14"/>
      <c r="G122" s="14">
        <v>0.38684994027386299</v>
      </c>
      <c r="H122" s="14">
        <v>0.43038510368073202</v>
      </c>
      <c r="I122" s="14">
        <v>0.41758721059401599</v>
      </c>
      <c r="J122" s="14">
        <v>0.52537076006732897</v>
      </c>
      <c r="K122" s="14">
        <v>0.57990984843917104</v>
      </c>
      <c r="L122" s="14">
        <v>0.66381706772122095</v>
      </c>
      <c r="M122" s="14"/>
      <c r="N122" s="14">
        <v>0.63268235057962596</v>
      </c>
      <c r="O122" s="14">
        <v>0.52370228079403203</v>
      </c>
      <c r="P122" s="14">
        <v>0.43744483534975898</v>
      </c>
      <c r="Q122" s="14">
        <v>0.40814849605464598</v>
      </c>
      <c r="R122" s="14"/>
      <c r="S122" s="14">
        <v>0.49624732141614603</v>
      </c>
      <c r="T122" s="14">
        <v>0.579790535630611</v>
      </c>
      <c r="U122" s="14">
        <v>0.45110516953920099</v>
      </c>
      <c r="V122" s="14">
        <v>0.47647674965047299</v>
      </c>
      <c r="W122" s="14">
        <v>0.49948851437040598</v>
      </c>
      <c r="X122" s="14">
        <v>0.46173876321157398</v>
      </c>
      <c r="Y122" s="14">
        <v>0.53610686657957396</v>
      </c>
      <c r="Z122" s="14">
        <v>0.51243129788784303</v>
      </c>
      <c r="AA122" s="14">
        <v>0.575816248482513</v>
      </c>
      <c r="AB122" s="14">
        <v>0.44910841344584002</v>
      </c>
      <c r="AC122" s="14">
        <v>0.49771556571880199</v>
      </c>
      <c r="AD122" s="14">
        <v>0.48166049035492298</v>
      </c>
      <c r="AE122" s="14"/>
      <c r="AF122" s="14">
        <v>0.49484408688304299</v>
      </c>
      <c r="AG122" s="14">
        <v>0.55435790934252305</v>
      </c>
      <c r="AH122" s="14">
        <v>0.46542148716574699</v>
      </c>
      <c r="AI122" s="14"/>
      <c r="AJ122" s="14" t="s">
        <v>79</v>
      </c>
      <c r="AK122" s="14" t="s">
        <v>79</v>
      </c>
      <c r="AL122" s="14" t="s">
        <v>79</v>
      </c>
      <c r="AM122" s="14" t="s">
        <v>79</v>
      </c>
      <c r="AN122" s="14" t="s">
        <v>79</v>
      </c>
      <c r="AO122" s="14"/>
      <c r="AP122" s="14">
        <v>0.63832805596238396</v>
      </c>
      <c r="AQ122" s="14">
        <v>0.45439984357098001</v>
      </c>
      <c r="AR122" s="14">
        <v>0.632272670044151</v>
      </c>
      <c r="AS122" s="14"/>
      <c r="AT122" s="14">
        <v>0.47299491133181198</v>
      </c>
      <c r="AU122" s="14">
        <v>0.45768815221742598</v>
      </c>
      <c r="AV122" s="14">
        <v>0.56810690406865405</v>
      </c>
      <c r="AW122" s="14">
        <v>0.565758304636372</v>
      </c>
      <c r="AX122" s="14">
        <v>0.64799048096917999</v>
      </c>
    </row>
    <row r="123" spans="2:50" x14ac:dyDescent="0.25">
      <c r="B123" t="s">
        <v>127</v>
      </c>
      <c r="C123" s="14">
        <v>0.36286982530117601</v>
      </c>
      <c r="D123" s="14">
        <v>0.30399050070906197</v>
      </c>
      <c r="E123" s="14">
        <v>0.42222812614004901</v>
      </c>
      <c r="F123" s="14"/>
      <c r="G123" s="14">
        <v>0.40217626467067902</v>
      </c>
      <c r="H123" s="14">
        <v>0.427440525588269</v>
      </c>
      <c r="I123" s="14">
        <v>0.44099321600515001</v>
      </c>
      <c r="J123" s="14">
        <v>0.32774884462859799</v>
      </c>
      <c r="K123" s="14">
        <v>0.32139897063656903</v>
      </c>
      <c r="L123" s="14">
        <v>0.27144111760207901</v>
      </c>
      <c r="M123" s="14"/>
      <c r="N123" s="14">
        <v>0.30681910884712299</v>
      </c>
      <c r="O123" s="14">
        <v>0.36130894308162098</v>
      </c>
      <c r="P123" s="14">
        <v>0.41574919292562401</v>
      </c>
      <c r="Q123" s="14">
        <v>0.37769294799971498</v>
      </c>
      <c r="R123" s="14"/>
      <c r="S123" s="14">
        <v>0.37452666900109599</v>
      </c>
      <c r="T123" s="14">
        <v>0.30338073182216402</v>
      </c>
      <c r="U123" s="14">
        <v>0.37084549932609701</v>
      </c>
      <c r="V123" s="14">
        <v>0.43201542707854301</v>
      </c>
      <c r="W123" s="14">
        <v>0.39098653954451101</v>
      </c>
      <c r="X123" s="14">
        <v>0.40981568776876698</v>
      </c>
      <c r="Y123" s="14">
        <v>0.30728378104742599</v>
      </c>
      <c r="Z123" s="14">
        <v>0.21432404004425101</v>
      </c>
      <c r="AA123" s="14">
        <v>0.30677867574807199</v>
      </c>
      <c r="AB123" s="14">
        <v>0.42787711619697799</v>
      </c>
      <c r="AC123" s="14">
        <v>0.407031250550419</v>
      </c>
      <c r="AD123" s="14">
        <v>0.36368801276247698</v>
      </c>
      <c r="AE123" s="14"/>
      <c r="AF123" s="14">
        <v>0.35828206019585501</v>
      </c>
      <c r="AG123" s="14">
        <v>0.354753419895671</v>
      </c>
      <c r="AH123" s="14">
        <v>0.34687465373222498</v>
      </c>
      <c r="AI123" s="14"/>
      <c r="AJ123" s="14" t="s">
        <v>79</v>
      </c>
      <c r="AK123" s="14" t="s">
        <v>79</v>
      </c>
      <c r="AL123" s="14" t="s">
        <v>79</v>
      </c>
      <c r="AM123" s="14" t="s">
        <v>79</v>
      </c>
      <c r="AN123" s="14" t="s">
        <v>79</v>
      </c>
      <c r="AO123" s="14"/>
      <c r="AP123" s="14">
        <v>0.276035673525731</v>
      </c>
      <c r="AQ123" s="14">
        <v>0.41435599095006798</v>
      </c>
      <c r="AR123" s="14">
        <v>0.27931924366132499</v>
      </c>
      <c r="AS123" s="14"/>
      <c r="AT123" s="14">
        <v>0.36893664507010299</v>
      </c>
      <c r="AU123" s="14">
        <v>0.37463949759408099</v>
      </c>
      <c r="AV123" s="14">
        <v>0.35237816778942199</v>
      </c>
      <c r="AW123" s="14">
        <v>0.36668367780788302</v>
      </c>
      <c r="AX123" s="14">
        <v>0.35200951903082001</v>
      </c>
    </row>
    <row r="124" spans="2:50" x14ac:dyDescent="0.25">
      <c r="B124" t="s">
        <v>128</v>
      </c>
      <c r="C124" s="14">
        <v>7.2355608429354804E-2</v>
      </c>
      <c r="D124" s="14">
        <v>6.3729003469543896E-2</v>
      </c>
      <c r="E124" s="14">
        <v>8.1738673888280794E-2</v>
      </c>
      <c r="F124" s="14"/>
      <c r="G124" s="14">
        <v>0.11907197736554</v>
      </c>
      <c r="H124" s="14">
        <v>9.3121052869853102E-2</v>
      </c>
      <c r="I124" s="14">
        <v>8.6276163875836004E-2</v>
      </c>
      <c r="J124" s="14">
        <v>7.2041646179750105E-2</v>
      </c>
      <c r="K124" s="14">
        <v>4.9965645899132903E-2</v>
      </c>
      <c r="L124" s="14">
        <v>2.56996589497752E-2</v>
      </c>
      <c r="M124" s="14"/>
      <c r="N124" s="14">
        <v>3.66850837929074E-2</v>
      </c>
      <c r="O124" s="14">
        <v>4.7120345524324203E-2</v>
      </c>
      <c r="P124" s="14">
        <v>9.0994069742408396E-2</v>
      </c>
      <c r="Q124" s="14">
        <v>0.12406597661035899</v>
      </c>
      <c r="R124" s="14"/>
      <c r="S124" s="14">
        <v>8.7996280412525996E-2</v>
      </c>
      <c r="T124" s="14">
        <v>6.0408822403335199E-2</v>
      </c>
      <c r="U124" s="14">
        <v>7.4275879345453794E-2</v>
      </c>
      <c r="V124" s="14">
        <v>4.4824775946115003E-2</v>
      </c>
      <c r="W124" s="14">
        <v>7.2137618989507005E-2</v>
      </c>
      <c r="X124" s="14">
        <v>0.106468123793167</v>
      </c>
      <c r="Y124" s="14">
        <v>7.2497904275889605E-2</v>
      </c>
      <c r="Z124" s="14">
        <v>0.101799265213598</v>
      </c>
      <c r="AA124" s="14">
        <v>7.80142643903287E-2</v>
      </c>
      <c r="AB124" s="14">
        <v>6.1377399393792199E-2</v>
      </c>
      <c r="AC124" s="14">
        <v>5.4415708414303501E-2</v>
      </c>
      <c r="AD124" s="14">
        <v>4.4672053039893397E-2</v>
      </c>
      <c r="AE124" s="14"/>
      <c r="AF124" s="14">
        <v>8.49655340633792E-2</v>
      </c>
      <c r="AG124" s="14">
        <v>5.3142568494682497E-2</v>
      </c>
      <c r="AH124" s="14">
        <v>0.100683329170293</v>
      </c>
      <c r="AI124" s="14"/>
      <c r="AJ124" s="14" t="s">
        <v>79</v>
      </c>
      <c r="AK124" s="14" t="s">
        <v>79</v>
      </c>
      <c r="AL124" s="14" t="s">
        <v>79</v>
      </c>
      <c r="AM124" s="14" t="s">
        <v>79</v>
      </c>
      <c r="AN124" s="14" t="s">
        <v>79</v>
      </c>
      <c r="AO124" s="14"/>
      <c r="AP124" s="14">
        <v>5.1252185646135498E-2</v>
      </c>
      <c r="AQ124" s="14">
        <v>7.6137372428222203E-2</v>
      </c>
      <c r="AR124" s="14">
        <v>8.8408086294524305E-2</v>
      </c>
      <c r="AS124" s="14"/>
      <c r="AT124" s="14">
        <v>9.7163972472378998E-2</v>
      </c>
      <c r="AU124" s="14">
        <v>8.2710872249871795E-2</v>
      </c>
      <c r="AV124" s="14">
        <v>4.23569235398676E-2</v>
      </c>
      <c r="AW124" s="14">
        <v>3.4970930878845501E-2</v>
      </c>
      <c r="AX124" s="14">
        <v>0</v>
      </c>
    </row>
    <row r="125" spans="2:50" x14ac:dyDescent="0.25">
      <c r="B125" t="s">
        <v>129</v>
      </c>
      <c r="C125" s="14">
        <v>1.34891545905982E-2</v>
      </c>
      <c r="D125" s="14">
        <v>1.20712971528811E-2</v>
      </c>
      <c r="E125" s="14">
        <v>1.50448815178203E-2</v>
      </c>
      <c r="F125" s="14"/>
      <c r="G125" s="14">
        <v>4.7230073283179297E-2</v>
      </c>
      <c r="H125" s="14">
        <v>0</v>
      </c>
      <c r="I125" s="14">
        <v>7.1106787957081804E-3</v>
      </c>
      <c r="J125" s="14">
        <v>1.79553943642436E-2</v>
      </c>
      <c r="K125" s="14">
        <v>1.1327359401120099E-2</v>
      </c>
      <c r="L125" s="14">
        <v>4.0731557042141099E-3</v>
      </c>
      <c r="M125" s="14"/>
      <c r="N125" s="14">
        <v>8.6943771267733103E-3</v>
      </c>
      <c r="O125" s="14">
        <v>1.9143453971214499E-2</v>
      </c>
      <c r="P125" s="14">
        <v>4.0679036981660496E-3</v>
      </c>
      <c r="Q125" s="14">
        <v>2.16418160156664E-2</v>
      </c>
      <c r="R125" s="14"/>
      <c r="S125" s="14">
        <v>1.6328603403269502E-2</v>
      </c>
      <c r="T125" s="14">
        <v>1.10874747522636E-2</v>
      </c>
      <c r="U125" s="14">
        <v>2.51318828400676E-2</v>
      </c>
      <c r="V125" s="14">
        <v>8.6240165125359806E-3</v>
      </c>
      <c r="W125" s="14">
        <v>2.6964599966166299E-2</v>
      </c>
      <c r="X125" s="14">
        <v>1.0185205908802E-2</v>
      </c>
      <c r="Y125" s="14">
        <v>1.5622667583282601E-2</v>
      </c>
      <c r="Z125" s="14">
        <v>2.5079733222034099E-2</v>
      </c>
      <c r="AA125" s="14">
        <v>0</v>
      </c>
      <c r="AB125" s="14">
        <v>1.1250362708862399E-2</v>
      </c>
      <c r="AC125" s="14">
        <v>2.26875793864608E-2</v>
      </c>
      <c r="AD125" s="14">
        <v>0</v>
      </c>
      <c r="AE125" s="14"/>
      <c r="AF125" s="14">
        <v>2.1054221397769302E-2</v>
      </c>
      <c r="AG125" s="14">
        <v>3.6428113462737099E-3</v>
      </c>
      <c r="AH125" s="14">
        <v>1.6244278943597801E-2</v>
      </c>
      <c r="AI125" s="14"/>
      <c r="AJ125" s="14" t="s">
        <v>79</v>
      </c>
      <c r="AK125" s="14" t="s">
        <v>79</v>
      </c>
      <c r="AL125" s="14" t="s">
        <v>79</v>
      </c>
      <c r="AM125" s="14" t="s">
        <v>79</v>
      </c>
      <c r="AN125" s="14" t="s">
        <v>79</v>
      </c>
      <c r="AO125" s="14"/>
      <c r="AP125" s="14">
        <v>1.70609921350783E-2</v>
      </c>
      <c r="AQ125" s="14">
        <v>9.7376195003945308E-3</v>
      </c>
      <c r="AR125" s="14">
        <v>0</v>
      </c>
      <c r="AS125" s="14"/>
      <c r="AT125" s="14">
        <v>1.54007996895807E-2</v>
      </c>
      <c r="AU125" s="14">
        <v>1.8054036638337E-2</v>
      </c>
      <c r="AV125" s="14">
        <v>9.2147661568727692E-3</v>
      </c>
      <c r="AW125" s="14">
        <v>1.03520486487456E-2</v>
      </c>
      <c r="AX125" s="14">
        <v>0</v>
      </c>
    </row>
    <row r="126" spans="2:50" x14ac:dyDescent="0.25">
      <c r="B126" t="s">
        <v>130</v>
      </c>
      <c r="C126" s="14">
        <v>5.4666942163570497E-3</v>
      </c>
      <c r="D126" s="14">
        <v>5.9729839804290204E-3</v>
      </c>
      <c r="E126" s="14">
        <v>4.9983584225590802E-3</v>
      </c>
      <c r="F126" s="14"/>
      <c r="G126" s="14">
        <v>0</v>
      </c>
      <c r="H126" s="14">
        <v>0</v>
      </c>
      <c r="I126" s="14">
        <v>1.84670381985199E-2</v>
      </c>
      <c r="J126" s="14">
        <v>5.3559420133515697E-3</v>
      </c>
      <c r="K126" s="14">
        <v>0</v>
      </c>
      <c r="L126" s="14">
        <v>6.7191520668478701E-3</v>
      </c>
      <c r="M126" s="14"/>
      <c r="N126" s="14">
        <v>0</v>
      </c>
      <c r="O126" s="14">
        <v>1.12477758899956E-2</v>
      </c>
      <c r="P126" s="14">
        <v>4.7276837567405104E-3</v>
      </c>
      <c r="Q126" s="14">
        <v>5.9136866920661999E-3</v>
      </c>
      <c r="R126" s="14"/>
      <c r="S126" s="14">
        <v>0</v>
      </c>
      <c r="T126" s="14">
        <v>0</v>
      </c>
      <c r="U126" s="14">
        <v>0</v>
      </c>
      <c r="V126" s="14">
        <v>8.3879093493600294E-3</v>
      </c>
      <c r="W126" s="14">
        <v>0</v>
      </c>
      <c r="X126" s="14">
        <v>0</v>
      </c>
      <c r="Y126" s="14">
        <v>0</v>
      </c>
      <c r="Z126" s="14">
        <v>2.9147456816799901E-2</v>
      </c>
      <c r="AA126" s="14">
        <v>0</v>
      </c>
      <c r="AB126" s="14">
        <v>0</v>
      </c>
      <c r="AC126" s="14">
        <v>0</v>
      </c>
      <c r="AD126" s="14">
        <v>0.109979443842706</v>
      </c>
      <c r="AE126" s="14"/>
      <c r="AF126" s="14">
        <v>2.95278827859362E-3</v>
      </c>
      <c r="AG126" s="14">
        <v>5.1771278508612401E-3</v>
      </c>
      <c r="AH126" s="14">
        <v>1.65492246374059E-2</v>
      </c>
      <c r="AI126" s="14"/>
      <c r="AJ126" s="14" t="s">
        <v>79</v>
      </c>
      <c r="AK126" s="14" t="s">
        <v>79</v>
      </c>
      <c r="AL126" s="14" t="s">
        <v>79</v>
      </c>
      <c r="AM126" s="14" t="s">
        <v>79</v>
      </c>
      <c r="AN126" s="14" t="s">
        <v>79</v>
      </c>
      <c r="AO126" s="14"/>
      <c r="AP126" s="14">
        <v>0</v>
      </c>
      <c r="AQ126" s="14">
        <v>5.6722268552228004E-3</v>
      </c>
      <c r="AR126" s="14">
        <v>0</v>
      </c>
      <c r="AS126" s="14"/>
      <c r="AT126" s="14">
        <v>6.0107935288243501E-3</v>
      </c>
      <c r="AU126" s="14">
        <v>4.3257671876814801E-3</v>
      </c>
      <c r="AV126" s="14">
        <v>3.1484652712565602E-3</v>
      </c>
      <c r="AW126" s="14">
        <v>2.2235038028154502E-2</v>
      </c>
      <c r="AX126" s="14">
        <v>0</v>
      </c>
    </row>
    <row r="127" spans="2:50" x14ac:dyDescent="0.25">
      <c r="B127" t="s">
        <v>103</v>
      </c>
      <c r="C127" s="14">
        <v>3.9483660096332897E-2</v>
      </c>
      <c r="D127" s="14">
        <v>3.8575010111541498E-2</v>
      </c>
      <c r="E127" s="14">
        <v>4.0742123446572499E-2</v>
      </c>
      <c r="F127" s="14"/>
      <c r="G127" s="14">
        <v>4.4671744406738101E-2</v>
      </c>
      <c r="H127" s="14">
        <v>4.9053317861145702E-2</v>
      </c>
      <c r="I127" s="14">
        <v>2.9565692530769998E-2</v>
      </c>
      <c r="J127" s="14">
        <v>5.1527412746728202E-2</v>
      </c>
      <c r="K127" s="14">
        <v>3.7398175624007601E-2</v>
      </c>
      <c r="L127" s="14">
        <v>2.8249847955862498E-2</v>
      </c>
      <c r="M127" s="14"/>
      <c r="N127" s="14">
        <v>1.5119079653569701E-2</v>
      </c>
      <c r="O127" s="14">
        <v>3.7477200738812298E-2</v>
      </c>
      <c r="P127" s="14">
        <v>4.70163145273024E-2</v>
      </c>
      <c r="Q127" s="14">
        <v>6.2537076627546997E-2</v>
      </c>
      <c r="R127" s="14"/>
      <c r="S127" s="14">
        <v>2.4901125766962798E-2</v>
      </c>
      <c r="T127" s="14">
        <v>4.5332435391625799E-2</v>
      </c>
      <c r="U127" s="14">
        <v>7.8641568949179994E-2</v>
      </c>
      <c r="V127" s="14">
        <v>2.9671121462972901E-2</v>
      </c>
      <c r="W127" s="14">
        <v>1.04227271294095E-2</v>
      </c>
      <c r="X127" s="14">
        <v>1.1792219317689701E-2</v>
      </c>
      <c r="Y127" s="14">
        <v>6.8488780513828298E-2</v>
      </c>
      <c r="Z127" s="14">
        <v>0.117218206815473</v>
      </c>
      <c r="AA127" s="14">
        <v>3.9390811379086503E-2</v>
      </c>
      <c r="AB127" s="14">
        <v>5.0386708254527901E-2</v>
      </c>
      <c r="AC127" s="14">
        <v>1.8149895930014402E-2</v>
      </c>
      <c r="AD127" s="14">
        <v>0</v>
      </c>
      <c r="AE127" s="14"/>
      <c r="AF127" s="14">
        <v>3.79013091813604E-2</v>
      </c>
      <c r="AG127" s="14">
        <v>2.89261630699887E-2</v>
      </c>
      <c r="AH127" s="14">
        <v>5.4227026350731997E-2</v>
      </c>
      <c r="AI127" s="14"/>
      <c r="AJ127" s="14" t="s">
        <v>79</v>
      </c>
      <c r="AK127" s="14" t="s">
        <v>79</v>
      </c>
      <c r="AL127" s="14" t="s">
        <v>79</v>
      </c>
      <c r="AM127" s="14" t="s">
        <v>79</v>
      </c>
      <c r="AN127" s="14" t="s">
        <v>79</v>
      </c>
      <c r="AO127" s="14"/>
      <c r="AP127" s="14">
        <v>1.7323092730671601E-2</v>
      </c>
      <c r="AQ127" s="14">
        <v>3.96969466951127E-2</v>
      </c>
      <c r="AR127" s="14">
        <v>0</v>
      </c>
      <c r="AS127" s="14"/>
      <c r="AT127" s="14">
        <v>3.9492877907300897E-2</v>
      </c>
      <c r="AU127" s="14">
        <v>6.2581674112602695E-2</v>
      </c>
      <c r="AV127" s="14">
        <v>2.4794773173927399E-2</v>
      </c>
      <c r="AW127" s="14">
        <v>0</v>
      </c>
      <c r="AX127" s="14">
        <v>0</v>
      </c>
    </row>
    <row r="128" spans="2:50" x14ac:dyDescent="0.25">
      <c r="B128" t="s">
        <v>131</v>
      </c>
      <c r="C128" s="14">
        <v>0.86920488266735696</v>
      </c>
      <c r="D128" s="14">
        <v>0.87965170528560499</v>
      </c>
      <c r="E128" s="14">
        <v>0.857475962724767</v>
      </c>
      <c r="F128" s="14"/>
      <c r="G128" s="14">
        <v>0.78902620494454301</v>
      </c>
      <c r="H128" s="14">
        <v>0.85782562926900097</v>
      </c>
      <c r="I128" s="14">
        <v>0.858580426599166</v>
      </c>
      <c r="J128" s="14">
        <v>0.85311960469592596</v>
      </c>
      <c r="K128" s="14">
        <v>0.90130881907573901</v>
      </c>
      <c r="L128" s="14">
        <v>0.93525818532329996</v>
      </c>
      <c r="M128" s="14"/>
      <c r="N128" s="14">
        <v>0.93950145942675001</v>
      </c>
      <c r="O128" s="14">
        <v>0.88501122387565401</v>
      </c>
      <c r="P128" s="14">
        <v>0.85319402827538304</v>
      </c>
      <c r="Q128" s="14">
        <v>0.78584144405436096</v>
      </c>
      <c r="R128" s="14"/>
      <c r="S128" s="14">
        <v>0.87077399041724202</v>
      </c>
      <c r="T128" s="14">
        <v>0.88317126745277497</v>
      </c>
      <c r="U128" s="14">
        <v>0.82195066886529899</v>
      </c>
      <c r="V128" s="14">
        <v>0.90849217672901605</v>
      </c>
      <c r="W128" s="14">
        <v>0.89047505391491699</v>
      </c>
      <c r="X128" s="14">
        <v>0.87155445098034101</v>
      </c>
      <c r="Y128" s="14">
        <v>0.843390647626999</v>
      </c>
      <c r="Z128" s="14">
        <v>0.72675533793209501</v>
      </c>
      <c r="AA128" s="14">
        <v>0.88259492423058505</v>
      </c>
      <c r="AB128" s="14">
        <v>0.87698552964281795</v>
      </c>
      <c r="AC128" s="14">
        <v>0.90474681626922104</v>
      </c>
      <c r="AD128" s="14">
        <v>0.84534850311740095</v>
      </c>
      <c r="AE128" s="14"/>
      <c r="AF128" s="14">
        <v>0.853126147078897</v>
      </c>
      <c r="AG128" s="14">
        <v>0.90911132923819404</v>
      </c>
      <c r="AH128" s="14">
        <v>0.81229614089797098</v>
      </c>
      <c r="AI128" s="14"/>
      <c r="AJ128" s="14" t="s">
        <v>79</v>
      </c>
      <c r="AK128" s="14" t="s">
        <v>79</v>
      </c>
      <c r="AL128" s="14" t="s">
        <v>79</v>
      </c>
      <c r="AM128" s="14" t="s">
        <v>79</v>
      </c>
      <c r="AN128" s="14" t="s">
        <v>79</v>
      </c>
      <c r="AO128" s="14"/>
      <c r="AP128" s="14">
        <v>0.91436372948811495</v>
      </c>
      <c r="AQ128" s="14">
        <v>0.86875583452104799</v>
      </c>
      <c r="AR128" s="14">
        <v>0.91159191370547599</v>
      </c>
      <c r="AS128" s="14"/>
      <c r="AT128" s="14">
        <v>0.84193155640191497</v>
      </c>
      <c r="AU128" s="14">
        <v>0.83232764981150698</v>
      </c>
      <c r="AV128" s="14">
        <v>0.92048507185807604</v>
      </c>
      <c r="AW128" s="14">
        <v>0.93244198244425402</v>
      </c>
      <c r="AX128" s="14">
        <v>1</v>
      </c>
    </row>
    <row r="129" spans="2:50" x14ac:dyDescent="0.25">
      <c r="B129" t="s">
        <v>132</v>
      </c>
      <c r="C129" s="14">
        <v>1.8955848806955299E-2</v>
      </c>
      <c r="D129" s="14">
        <v>1.8044281133310101E-2</v>
      </c>
      <c r="E129" s="14">
        <v>2.00432399403794E-2</v>
      </c>
      <c r="F129" s="14"/>
      <c r="G129" s="14">
        <v>4.7230073283179297E-2</v>
      </c>
      <c r="H129" s="14">
        <v>0</v>
      </c>
      <c r="I129" s="14">
        <v>2.5577716994228099E-2</v>
      </c>
      <c r="J129" s="14">
        <v>2.33113363775952E-2</v>
      </c>
      <c r="K129" s="14">
        <v>1.1327359401120099E-2</v>
      </c>
      <c r="L129" s="14">
        <v>1.0792307771062E-2</v>
      </c>
      <c r="M129" s="14"/>
      <c r="N129" s="14">
        <v>8.6943771267733103E-3</v>
      </c>
      <c r="O129" s="14">
        <v>3.0391229861210001E-2</v>
      </c>
      <c r="P129" s="14">
        <v>8.7955874549065505E-3</v>
      </c>
      <c r="Q129" s="14">
        <v>2.7555502707732601E-2</v>
      </c>
      <c r="R129" s="14"/>
      <c r="S129" s="14">
        <v>1.6328603403269502E-2</v>
      </c>
      <c r="T129" s="14">
        <v>1.10874747522636E-2</v>
      </c>
      <c r="U129" s="14">
        <v>2.51318828400676E-2</v>
      </c>
      <c r="V129" s="14">
        <v>1.7011925861896E-2</v>
      </c>
      <c r="W129" s="14">
        <v>2.6964599966166299E-2</v>
      </c>
      <c r="X129" s="14">
        <v>1.0185205908802E-2</v>
      </c>
      <c r="Y129" s="14">
        <v>1.5622667583282601E-2</v>
      </c>
      <c r="Z129" s="14">
        <v>5.4227190038834E-2</v>
      </c>
      <c r="AA129" s="14">
        <v>0</v>
      </c>
      <c r="AB129" s="14">
        <v>1.1250362708862399E-2</v>
      </c>
      <c r="AC129" s="14">
        <v>2.26875793864608E-2</v>
      </c>
      <c r="AD129" s="14">
        <v>0.109979443842706</v>
      </c>
      <c r="AE129" s="14"/>
      <c r="AF129" s="14">
        <v>2.4007009676363E-2</v>
      </c>
      <c r="AG129" s="14">
        <v>8.8199391971349392E-3</v>
      </c>
      <c r="AH129" s="14">
        <v>3.2793503581003698E-2</v>
      </c>
      <c r="AI129" s="14"/>
      <c r="AJ129" s="14" t="s">
        <v>79</v>
      </c>
      <c r="AK129" s="14" t="s">
        <v>79</v>
      </c>
      <c r="AL129" s="14" t="s">
        <v>79</v>
      </c>
      <c r="AM129" s="14" t="s">
        <v>79</v>
      </c>
      <c r="AN129" s="14" t="s">
        <v>79</v>
      </c>
      <c r="AO129" s="14"/>
      <c r="AP129" s="14">
        <v>1.70609921350783E-2</v>
      </c>
      <c r="AQ129" s="14">
        <v>1.5409846355617301E-2</v>
      </c>
      <c r="AR129" s="14">
        <v>0</v>
      </c>
      <c r="AS129" s="14"/>
      <c r="AT129" s="14">
        <v>2.1411593218404999E-2</v>
      </c>
      <c r="AU129" s="14">
        <v>2.23798038260185E-2</v>
      </c>
      <c r="AV129" s="14">
        <v>1.23632314281293E-2</v>
      </c>
      <c r="AW129" s="14">
        <v>3.25870866769001E-2</v>
      </c>
      <c r="AX129" s="14">
        <v>0</v>
      </c>
    </row>
    <row r="130" spans="2:50" x14ac:dyDescent="0.25">
      <c r="B130" t="s">
        <v>73</v>
      </c>
      <c r="C130" s="14">
        <v>0.85024903386040196</v>
      </c>
      <c r="D130" s="14">
        <v>0.86160742415229397</v>
      </c>
      <c r="E130" s="14">
        <v>0.83743272278438796</v>
      </c>
      <c r="F130" s="14"/>
      <c r="G130" s="14">
        <v>0.74179613166136404</v>
      </c>
      <c r="H130" s="14">
        <v>0.85782562926900097</v>
      </c>
      <c r="I130" s="14">
        <v>0.83300270960493805</v>
      </c>
      <c r="J130" s="14">
        <v>0.82980826831833099</v>
      </c>
      <c r="K130" s="14">
        <v>0.88998145967461895</v>
      </c>
      <c r="L130" s="14">
        <v>0.92446587755223797</v>
      </c>
      <c r="M130" s="14"/>
      <c r="N130" s="14">
        <v>0.930807082299976</v>
      </c>
      <c r="O130" s="14">
        <v>0.854619994014444</v>
      </c>
      <c r="P130" s="14">
        <v>0.84439844082047599</v>
      </c>
      <c r="Q130" s="14">
        <v>0.75828594134662797</v>
      </c>
      <c r="R130" s="14"/>
      <c r="S130" s="14">
        <v>0.85444538701397199</v>
      </c>
      <c r="T130" s="14">
        <v>0.87208379270051195</v>
      </c>
      <c r="U130" s="14">
        <v>0.79681878602523104</v>
      </c>
      <c r="V130" s="14">
        <v>0.89148025086712002</v>
      </c>
      <c r="W130" s="14">
        <v>0.86351045394875103</v>
      </c>
      <c r="X130" s="14">
        <v>0.861369245071539</v>
      </c>
      <c r="Y130" s="14">
        <v>0.82776798004371699</v>
      </c>
      <c r="Z130" s="14">
        <v>0.67252814789326099</v>
      </c>
      <c r="AA130" s="14">
        <v>0.88259492423058505</v>
      </c>
      <c r="AB130" s="14">
        <v>0.86573516693395502</v>
      </c>
      <c r="AC130" s="14">
        <v>0.88205923688276</v>
      </c>
      <c r="AD130" s="14">
        <v>0.73536905927469498</v>
      </c>
      <c r="AE130" s="14"/>
      <c r="AF130" s="14">
        <v>0.82911913740253496</v>
      </c>
      <c r="AG130" s="14">
        <v>0.90029139004105896</v>
      </c>
      <c r="AH130" s="14">
        <v>0.77950263731696801</v>
      </c>
      <c r="AI130" s="14"/>
      <c r="AJ130" s="14" t="s">
        <v>79</v>
      </c>
      <c r="AK130" s="14" t="s">
        <v>79</v>
      </c>
      <c r="AL130" s="14" t="s">
        <v>79</v>
      </c>
      <c r="AM130" s="14" t="s">
        <v>79</v>
      </c>
      <c r="AN130" s="14" t="s">
        <v>79</v>
      </c>
      <c r="AO130" s="14"/>
      <c r="AP130" s="14">
        <v>0.89730273735303601</v>
      </c>
      <c r="AQ130" s="14">
        <v>0.85334598816542995</v>
      </c>
      <c r="AR130" s="14">
        <v>0.91159191370547599</v>
      </c>
      <c r="AS130" s="14"/>
      <c r="AT130" s="14">
        <v>0.82051996318350995</v>
      </c>
      <c r="AU130" s="14">
        <v>0.80994784598548897</v>
      </c>
      <c r="AV130" s="14">
        <v>0.90812184042994604</v>
      </c>
      <c r="AW130" s="14">
        <v>0.899854895767354</v>
      </c>
      <c r="AX130" s="14">
        <v>1</v>
      </c>
    </row>
    <row r="131" spans="2:50" x14ac:dyDescent="0.25">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row>
    <row r="132" spans="2:50" x14ac:dyDescent="0.25">
      <c r="B132" s="6" t="s">
        <v>134</v>
      </c>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row>
    <row r="133" spans="2:50" x14ac:dyDescent="0.25">
      <c r="B133" s="26" t="s">
        <v>539</v>
      </c>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row>
    <row r="134" spans="2:50" x14ac:dyDescent="0.25">
      <c r="B134" t="s">
        <v>126</v>
      </c>
      <c r="C134" s="14">
        <v>0.45836261833955</v>
      </c>
      <c r="D134" s="14">
        <v>0.48429767206206198</v>
      </c>
      <c r="E134" s="14">
        <v>0.43423819671233299</v>
      </c>
      <c r="F134" s="14"/>
      <c r="G134" s="14">
        <v>0.36442379004610997</v>
      </c>
      <c r="H134" s="14">
        <v>0.36715952222320403</v>
      </c>
      <c r="I134" s="14">
        <v>0.42313674314215699</v>
      </c>
      <c r="J134" s="14">
        <v>0.51059908900092099</v>
      </c>
      <c r="K134" s="14">
        <v>0.50717616169347102</v>
      </c>
      <c r="L134" s="14">
        <v>0.54122215228548698</v>
      </c>
      <c r="M134" s="14"/>
      <c r="N134" s="14">
        <v>0.52867484786769703</v>
      </c>
      <c r="O134" s="14">
        <v>0.43744540804133503</v>
      </c>
      <c r="P134" s="14">
        <v>0.433686057118919</v>
      </c>
      <c r="Q134" s="14">
        <v>0.42526929631879901</v>
      </c>
      <c r="R134" s="14"/>
      <c r="S134" s="14">
        <v>0.46899930820493901</v>
      </c>
      <c r="T134" s="14">
        <v>0.42048957606324</v>
      </c>
      <c r="U134" s="14">
        <v>0.45009831916301402</v>
      </c>
      <c r="V134" s="14">
        <v>0.50329013225922503</v>
      </c>
      <c r="W134" s="14">
        <v>0.56312093170525002</v>
      </c>
      <c r="X134" s="14">
        <v>0.32643783900093998</v>
      </c>
      <c r="Y134" s="14">
        <v>0.47081372743079902</v>
      </c>
      <c r="Z134" s="14">
        <v>0.405652762865084</v>
      </c>
      <c r="AA134" s="14">
        <v>0.54957477360173901</v>
      </c>
      <c r="AB134" s="14">
        <v>0.46098729058730198</v>
      </c>
      <c r="AC134" s="14">
        <v>0.41607852338330797</v>
      </c>
      <c r="AD134" s="14">
        <v>0.41312840194155198</v>
      </c>
      <c r="AE134" s="14"/>
      <c r="AF134" s="14">
        <v>0.44135925880712901</v>
      </c>
      <c r="AG134" s="14">
        <v>0.51425239087084296</v>
      </c>
      <c r="AH134" s="14">
        <v>0.31843316396656401</v>
      </c>
      <c r="AI134" s="14"/>
      <c r="AJ134" s="14" t="s">
        <v>79</v>
      </c>
      <c r="AK134" s="14" t="s">
        <v>79</v>
      </c>
      <c r="AL134" s="14" t="s">
        <v>79</v>
      </c>
      <c r="AM134" s="14" t="s">
        <v>79</v>
      </c>
      <c r="AN134" s="14" t="s">
        <v>79</v>
      </c>
      <c r="AO134" s="14"/>
      <c r="AP134" s="14">
        <v>0.52775795778077295</v>
      </c>
      <c r="AQ134" s="14">
        <v>0.49635479280636402</v>
      </c>
      <c r="AR134" s="14">
        <v>0.44362843721019102</v>
      </c>
      <c r="AS134" s="14"/>
      <c r="AT134" s="14">
        <v>0.42402861142127601</v>
      </c>
      <c r="AU134" s="14">
        <v>0.457455787749389</v>
      </c>
      <c r="AV134" s="14">
        <v>0.47022836550621</v>
      </c>
      <c r="AW134" s="14">
        <v>0.52575581605414001</v>
      </c>
      <c r="AX134" s="14">
        <v>0.77282735289302296</v>
      </c>
    </row>
    <row r="135" spans="2:50" x14ac:dyDescent="0.25">
      <c r="B135" t="s">
        <v>127</v>
      </c>
      <c r="C135" s="14">
        <v>0.38617451451437301</v>
      </c>
      <c r="D135" s="14">
        <v>0.362398241065645</v>
      </c>
      <c r="E135" s="14">
        <v>0.40722610932710801</v>
      </c>
      <c r="F135" s="14"/>
      <c r="G135" s="14">
        <v>0.43848044162511801</v>
      </c>
      <c r="H135" s="14">
        <v>0.42268958530685502</v>
      </c>
      <c r="I135" s="14">
        <v>0.419662509275951</v>
      </c>
      <c r="J135" s="14">
        <v>0.32967644820800701</v>
      </c>
      <c r="K135" s="14">
        <v>0.377242783153309</v>
      </c>
      <c r="L135" s="14">
        <v>0.35182087680907798</v>
      </c>
      <c r="M135" s="14"/>
      <c r="N135" s="14">
        <v>0.37204610942316102</v>
      </c>
      <c r="O135" s="14">
        <v>0.407925938851039</v>
      </c>
      <c r="P135" s="14">
        <v>0.362459375697401</v>
      </c>
      <c r="Q135" s="14">
        <v>0.39869646410979198</v>
      </c>
      <c r="R135" s="14"/>
      <c r="S135" s="14">
        <v>0.38387559628475898</v>
      </c>
      <c r="T135" s="14">
        <v>0.39271001619002799</v>
      </c>
      <c r="U135" s="14">
        <v>0.42895905136484302</v>
      </c>
      <c r="V135" s="14">
        <v>0.378676705474632</v>
      </c>
      <c r="W135" s="14">
        <v>0.31881023403844699</v>
      </c>
      <c r="X135" s="14">
        <v>0.40826864268177099</v>
      </c>
      <c r="Y135" s="14">
        <v>0.466416599502879</v>
      </c>
      <c r="Z135" s="14">
        <v>0.42718204691460299</v>
      </c>
      <c r="AA135" s="14">
        <v>0.26493477441679097</v>
      </c>
      <c r="AB135" s="14">
        <v>0.42524635051596699</v>
      </c>
      <c r="AC135" s="14">
        <v>0.36269811496924698</v>
      </c>
      <c r="AD135" s="14">
        <v>0.44738077159549899</v>
      </c>
      <c r="AE135" s="14"/>
      <c r="AF135" s="14">
        <v>0.41077166462774201</v>
      </c>
      <c r="AG135" s="14">
        <v>0.340639586957799</v>
      </c>
      <c r="AH135" s="14">
        <v>0.47469259787565798</v>
      </c>
      <c r="AI135" s="14"/>
      <c r="AJ135" s="14" t="s">
        <v>79</v>
      </c>
      <c r="AK135" s="14" t="s">
        <v>79</v>
      </c>
      <c r="AL135" s="14" t="s">
        <v>79</v>
      </c>
      <c r="AM135" s="14" t="s">
        <v>79</v>
      </c>
      <c r="AN135" s="14" t="s">
        <v>79</v>
      </c>
      <c r="AO135" s="14"/>
      <c r="AP135" s="14">
        <v>0.365299739398464</v>
      </c>
      <c r="AQ135" s="14">
        <v>0.38750833000576801</v>
      </c>
      <c r="AR135" s="14">
        <v>0.403289256384115</v>
      </c>
      <c r="AS135" s="14"/>
      <c r="AT135" s="14">
        <v>0.40717820236664398</v>
      </c>
      <c r="AU135" s="14">
        <v>0.366410828687251</v>
      </c>
      <c r="AV135" s="14">
        <v>0.42014222646879201</v>
      </c>
      <c r="AW135" s="14">
        <v>0.32721079762708599</v>
      </c>
      <c r="AX135" s="14">
        <v>0.22717264710697699</v>
      </c>
    </row>
    <row r="136" spans="2:50" x14ac:dyDescent="0.25">
      <c r="B136" t="s">
        <v>128</v>
      </c>
      <c r="C136" s="14">
        <v>9.3527789629013994E-2</v>
      </c>
      <c r="D136" s="14">
        <v>9.7116803241902097E-2</v>
      </c>
      <c r="E136" s="14">
        <v>9.0853662169306598E-2</v>
      </c>
      <c r="F136" s="14"/>
      <c r="G136" s="14">
        <v>0.124278001271333</v>
      </c>
      <c r="H136" s="14">
        <v>0.14980099848165601</v>
      </c>
      <c r="I136" s="14">
        <v>0.11849744706469</v>
      </c>
      <c r="J136" s="14">
        <v>7.8693452681335499E-2</v>
      </c>
      <c r="K136" s="14">
        <v>5.8386282945690302E-2</v>
      </c>
      <c r="L136" s="14">
        <v>4.5264817435457898E-2</v>
      </c>
      <c r="M136" s="14"/>
      <c r="N136" s="14">
        <v>7.00592723260752E-2</v>
      </c>
      <c r="O136" s="14">
        <v>9.2958631683645002E-2</v>
      </c>
      <c r="P136" s="14">
        <v>9.9692233239123795E-2</v>
      </c>
      <c r="Q136" s="14">
        <v>0.113881562086114</v>
      </c>
      <c r="R136" s="14"/>
      <c r="S136" s="14">
        <v>7.3288006773077896E-2</v>
      </c>
      <c r="T136" s="14">
        <v>0.12651085802515499</v>
      </c>
      <c r="U136" s="14">
        <v>6.2250826060498199E-2</v>
      </c>
      <c r="V136" s="14">
        <v>6.0791881152249302E-2</v>
      </c>
      <c r="W136" s="14">
        <v>7.9810412748739304E-2</v>
      </c>
      <c r="X136" s="14">
        <v>0.158454415121592</v>
      </c>
      <c r="Y136" s="14">
        <v>4.2469197478069501E-2</v>
      </c>
      <c r="Z136" s="14">
        <v>9.0768138069663107E-2</v>
      </c>
      <c r="AA136" s="14">
        <v>0.12097597964286801</v>
      </c>
      <c r="AB136" s="14">
        <v>8.2269656740613498E-2</v>
      </c>
      <c r="AC136" s="14">
        <v>0.123902165038764</v>
      </c>
      <c r="AD136" s="14">
        <v>5.8272457402566098E-2</v>
      </c>
      <c r="AE136" s="14"/>
      <c r="AF136" s="14">
        <v>8.2788727828089798E-2</v>
      </c>
      <c r="AG136" s="14">
        <v>9.6596143518755201E-2</v>
      </c>
      <c r="AH136" s="14">
        <v>0.12554174325873499</v>
      </c>
      <c r="AI136" s="14"/>
      <c r="AJ136" s="14" t="s">
        <v>79</v>
      </c>
      <c r="AK136" s="14" t="s">
        <v>79</v>
      </c>
      <c r="AL136" s="14" t="s">
        <v>79</v>
      </c>
      <c r="AM136" s="14" t="s">
        <v>79</v>
      </c>
      <c r="AN136" s="14" t="s">
        <v>79</v>
      </c>
      <c r="AO136" s="14"/>
      <c r="AP136" s="14">
        <v>8.0559713708426101E-2</v>
      </c>
      <c r="AQ136" s="14">
        <v>9.2352751720761905E-2</v>
      </c>
      <c r="AR136" s="14">
        <v>9.9858588681568994E-2</v>
      </c>
      <c r="AS136" s="14"/>
      <c r="AT136" s="14">
        <v>0.11316957037087801</v>
      </c>
      <c r="AU136" s="14">
        <v>0.10539396916129801</v>
      </c>
      <c r="AV136" s="14">
        <v>6.4720642397232894E-2</v>
      </c>
      <c r="AW136" s="14">
        <v>7.3721995541729202E-2</v>
      </c>
      <c r="AX136" s="14">
        <v>0</v>
      </c>
    </row>
    <row r="137" spans="2:50" x14ac:dyDescent="0.25">
      <c r="B137" t="s">
        <v>129</v>
      </c>
      <c r="C137" s="14">
        <v>1.25060545276863E-2</v>
      </c>
      <c r="D137" s="14">
        <v>1.0122774567516601E-2</v>
      </c>
      <c r="E137" s="14">
        <v>1.4797863053037499E-2</v>
      </c>
      <c r="F137" s="14"/>
      <c r="G137" s="14">
        <v>2.9121262803032798E-2</v>
      </c>
      <c r="H137" s="14">
        <v>1.1766957733463399E-2</v>
      </c>
      <c r="I137" s="14">
        <v>0</v>
      </c>
      <c r="J137" s="14">
        <v>1.65471347767394E-2</v>
      </c>
      <c r="K137" s="14">
        <v>1.1821693498454499E-2</v>
      </c>
      <c r="L137" s="14">
        <v>9.6732011738281404E-3</v>
      </c>
      <c r="M137" s="14"/>
      <c r="N137" s="14">
        <v>1.0500927283883001E-2</v>
      </c>
      <c r="O137" s="14">
        <v>9.3559229082131705E-3</v>
      </c>
      <c r="P137" s="14">
        <v>2.5738271457233598E-2</v>
      </c>
      <c r="Q137" s="14">
        <v>6.9671732474364699E-3</v>
      </c>
      <c r="R137" s="14"/>
      <c r="S137" s="14">
        <v>2.8562185108078599E-2</v>
      </c>
      <c r="T137" s="14">
        <v>2.6728695284069699E-2</v>
      </c>
      <c r="U137" s="14">
        <v>1.2277684191710899E-2</v>
      </c>
      <c r="V137" s="14">
        <v>1.31256748771799E-2</v>
      </c>
      <c r="W137" s="14">
        <v>0</v>
      </c>
      <c r="X137" s="14">
        <v>0</v>
      </c>
      <c r="Y137" s="14">
        <v>0</v>
      </c>
      <c r="Z137" s="14">
        <v>0</v>
      </c>
      <c r="AA137" s="14">
        <v>3.0533190723584701E-2</v>
      </c>
      <c r="AB137" s="14">
        <v>0</v>
      </c>
      <c r="AC137" s="14">
        <v>0</v>
      </c>
      <c r="AD137" s="14">
        <v>0</v>
      </c>
      <c r="AE137" s="14"/>
      <c r="AF137" s="14">
        <v>1.6967200417663302E-2</v>
      </c>
      <c r="AG137" s="14">
        <v>9.2019139903216796E-3</v>
      </c>
      <c r="AH137" s="14">
        <v>1.3016818998536499E-2</v>
      </c>
      <c r="AI137" s="14"/>
      <c r="AJ137" s="14" t="s">
        <v>79</v>
      </c>
      <c r="AK137" s="14" t="s">
        <v>79</v>
      </c>
      <c r="AL137" s="14" t="s">
        <v>79</v>
      </c>
      <c r="AM137" s="14" t="s">
        <v>79</v>
      </c>
      <c r="AN137" s="14" t="s">
        <v>79</v>
      </c>
      <c r="AO137" s="14"/>
      <c r="AP137" s="14">
        <v>8.9314913395195407E-3</v>
      </c>
      <c r="AQ137" s="14">
        <v>2.4150764459199801E-3</v>
      </c>
      <c r="AR137" s="14">
        <v>1.08383042015819E-2</v>
      </c>
      <c r="AS137" s="14"/>
      <c r="AT137" s="14">
        <v>1.73618746479881E-2</v>
      </c>
      <c r="AU137" s="14">
        <v>8.2785775170767708E-3</v>
      </c>
      <c r="AV137" s="14">
        <v>1.8902809897820401E-2</v>
      </c>
      <c r="AW137" s="14">
        <v>0</v>
      </c>
      <c r="AX137" s="14">
        <v>0</v>
      </c>
    </row>
    <row r="138" spans="2:50" x14ac:dyDescent="0.25">
      <c r="B138" t="s">
        <v>130</v>
      </c>
      <c r="C138" s="14">
        <v>1.07390213422833E-2</v>
      </c>
      <c r="D138" s="14">
        <v>1.27233648426222E-2</v>
      </c>
      <c r="E138" s="14">
        <v>8.9771325266419892E-3</v>
      </c>
      <c r="F138" s="14"/>
      <c r="G138" s="14">
        <v>0</v>
      </c>
      <c r="H138" s="14">
        <v>1.0500159287517999E-2</v>
      </c>
      <c r="I138" s="14">
        <v>1.7943273820839E-2</v>
      </c>
      <c r="J138" s="14">
        <v>1.9100367315040799E-2</v>
      </c>
      <c r="K138" s="14">
        <v>1.23060198899364E-2</v>
      </c>
      <c r="L138" s="14">
        <v>3.6806664412451198E-3</v>
      </c>
      <c r="M138" s="14"/>
      <c r="N138" s="14">
        <v>1.28400994707014E-2</v>
      </c>
      <c r="O138" s="14">
        <v>3.6306930459663799E-3</v>
      </c>
      <c r="P138" s="14">
        <v>1.6717280834992101E-2</v>
      </c>
      <c r="Q138" s="14">
        <v>1.0606466085317399E-2</v>
      </c>
      <c r="R138" s="14"/>
      <c r="S138" s="14">
        <v>7.2918649903875796E-3</v>
      </c>
      <c r="T138" s="14">
        <v>2.0151748026133301E-2</v>
      </c>
      <c r="U138" s="14">
        <v>1.2277684191710899E-2</v>
      </c>
      <c r="V138" s="14">
        <v>1.03279183628725E-2</v>
      </c>
      <c r="W138" s="14">
        <v>0</v>
      </c>
      <c r="X138" s="14">
        <v>9.7078359746157594E-3</v>
      </c>
      <c r="Y138" s="14">
        <v>0</v>
      </c>
      <c r="Z138" s="14">
        <v>0</v>
      </c>
      <c r="AA138" s="14">
        <v>9.4917539387413801E-3</v>
      </c>
      <c r="AB138" s="14">
        <v>2.04940157924988E-2</v>
      </c>
      <c r="AC138" s="14">
        <v>2.98549877404394E-2</v>
      </c>
      <c r="AD138" s="14">
        <v>0</v>
      </c>
      <c r="AE138" s="14"/>
      <c r="AF138" s="14">
        <v>6.5999006480421101E-3</v>
      </c>
      <c r="AG138" s="14">
        <v>6.7339457621130496E-3</v>
      </c>
      <c r="AH138" s="14">
        <v>3.5718681273268202E-2</v>
      </c>
      <c r="AI138" s="14"/>
      <c r="AJ138" s="14" t="s">
        <v>79</v>
      </c>
      <c r="AK138" s="14" t="s">
        <v>79</v>
      </c>
      <c r="AL138" s="14" t="s">
        <v>79</v>
      </c>
      <c r="AM138" s="14" t="s">
        <v>79</v>
      </c>
      <c r="AN138" s="14" t="s">
        <v>79</v>
      </c>
      <c r="AO138" s="14"/>
      <c r="AP138" s="14">
        <v>8.5768113039575607E-3</v>
      </c>
      <c r="AQ138" s="14">
        <v>7.6948287242462497E-3</v>
      </c>
      <c r="AR138" s="14">
        <v>0</v>
      </c>
      <c r="AS138" s="14"/>
      <c r="AT138" s="14">
        <v>1.49251640095662E-2</v>
      </c>
      <c r="AU138" s="14">
        <v>7.3782617904590798E-3</v>
      </c>
      <c r="AV138" s="14">
        <v>6.4848606736126998E-3</v>
      </c>
      <c r="AW138" s="14">
        <v>3.8973492257201502E-2</v>
      </c>
      <c r="AX138" s="14">
        <v>0</v>
      </c>
    </row>
    <row r="139" spans="2:50" x14ac:dyDescent="0.25">
      <c r="B139" t="s">
        <v>103</v>
      </c>
      <c r="C139" s="14">
        <v>3.8690001647093297E-2</v>
      </c>
      <c r="D139" s="14">
        <v>3.3341144220252403E-2</v>
      </c>
      <c r="E139" s="14">
        <v>4.3907036211573297E-2</v>
      </c>
      <c r="F139" s="14"/>
      <c r="G139" s="14">
        <v>4.3696504254406202E-2</v>
      </c>
      <c r="H139" s="14">
        <v>3.8082776967303403E-2</v>
      </c>
      <c r="I139" s="14">
        <v>2.0760026696363499E-2</v>
      </c>
      <c r="J139" s="14">
        <v>4.5383508017956098E-2</v>
      </c>
      <c r="K139" s="14">
        <v>3.3067058819138601E-2</v>
      </c>
      <c r="L139" s="14">
        <v>4.8338285854903601E-2</v>
      </c>
      <c r="M139" s="14"/>
      <c r="N139" s="14">
        <v>5.8787436284827898E-3</v>
      </c>
      <c r="O139" s="14">
        <v>4.8683405469801398E-2</v>
      </c>
      <c r="P139" s="14">
        <v>6.1706781652329797E-2</v>
      </c>
      <c r="Q139" s="14">
        <v>4.4579038152541002E-2</v>
      </c>
      <c r="R139" s="14"/>
      <c r="S139" s="14">
        <v>3.7983038638757897E-2</v>
      </c>
      <c r="T139" s="14">
        <v>1.34091064113741E-2</v>
      </c>
      <c r="U139" s="14">
        <v>3.4136435028222202E-2</v>
      </c>
      <c r="V139" s="14">
        <v>3.3787687873841801E-2</v>
      </c>
      <c r="W139" s="14">
        <v>3.82584215075637E-2</v>
      </c>
      <c r="X139" s="14">
        <v>9.7131267221081605E-2</v>
      </c>
      <c r="Y139" s="14">
        <v>2.0300475588252501E-2</v>
      </c>
      <c r="Z139" s="14">
        <v>7.6397052150649694E-2</v>
      </c>
      <c r="AA139" s="14">
        <v>2.4489527676275501E-2</v>
      </c>
      <c r="AB139" s="14">
        <v>1.10026863636189E-2</v>
      </c>
      <c r="AC139" s="14">
        <v>6.7466208868241298E-2</v>
      </c>
      <c r="AD139" s="14">
        <v>8.1218369060382697E-2</v>
      </c>
      <c r="AE139" s="14"/>
      <c r="AF139" s="14">
        <v>4.1513247671334297E-2</v>
      </c>
      <c r="AG139" s="14">
        <v>3.25760189001678E-2</v>
      </c>
      <c r="AH139" s="14">
        <v>3.2596994627238002E-2</v>
      </c>
      <c r="AI139" s="14"/>
      <c r="AJ139" s="14" t="s">
        <v>79</v>
      </c>
      <c r="AK139" s="14" t="s">
        <v>79</v>
      </c>
      <c r="AL139" s="14" t="s">
        <v>79</v>
      </c>
      <c r="AM139" s="14" t="s">
        <v>79</v>
      </c>
      <c r="AN139" s="14" t="s">
        <v>79</v>
      </c>
      <c r="AO139" s="14"/>
      <c r="AP139" s="14">
        <v>8.87428646885941E-3</v>
      </c>
      <c r="AQ139" s="14">
        <v>1.3674220296939699E-2</v>
      </c>
      <c r="AR139" s="14">
        <v>4.2385413522543103E-2</v>
      </c>
      <c r="AS139" s="14"/>
      <c r="AT139" s="14">
        <v>2.3336577183647501E-2</v>
      </c>
      <c r="AU139" s="14">
        <v>5.5082575094525799E-2</v>
      </c>
      <c r="AV139" s="14">
        <v>1.9521095056332399E-2</v>
      </c>
      <c r="AW139" s="14">
        <v>3.4337898519843001E-2</v>
      </c>
      <c r="AX139" s="14">
        <v>0</v>
      </c>
    </row>
    <row r="140" spans="2:50" x14ac:dyDescent="0.25">
      <c r="B140" t="s">
        <v>131</v>
      </c>
      <c r="C140" s="14">
        <v>0.84453713285392296</v>
      </c>
      <c r="D140" s="14">
        <v>0.84669591312770698</v>
      </c>
      <c r="E140" s="14">
        <v>0.841464306039441</v>
      </c>
      <c r="F140" s="14"/>
      <c r="G140" s="14">
        <v>0.80290423167122804</v>
      </c>
      <c r="H140" s="14">
        <v>0.78984910753005899</v>
      </c>
      <c r="I140" s="14">
        <v>0.84279925241810805</v>
      </c>
      <c r="J140" s="14">
        <v>0.840275537208928</v>
      </c>
      <c r="K140" s="14">
        <v>0.88441894484677996</v>
      </c>
      <c r="L140" s="14">
        <v>0.89304302909456501</v>
      </c>
      <c r="M140" s="14"/>
      <c r="N140" s="14">
        <v>0.90072095729085799</v>
      </c>
      <c r="O140" s="14">
        <v>0.84537134689237403</v>
      </c>
      <c r="P140" s="14">
        <v>0.796145432816321</v>
      </c>
      <c r="Q140" s="14">
        <v>0.82396576042859104</v>
      </c>
      <c r="R140" s="14"/>
      <c r="S140" s="14">
        <v>0.85287490448969805</v>
      </c>
      <c r="T140" s="14">
        <v>0.81319959225326799</v>
      </c>
      <c r="U140" s="14">
        <v>0.87905737052785804</v>
      </c>
      <c r="V140" s="14">
        <v>0.88196683773385598</v>
      </c>
      <c r="W140" s="14">
        <v>0.88193116574369701</v>
      </c>
      <c r="X140" s="14">
        <v>0.73470648168271002</v>
      </c>
      <c r="Y140" s="14">
        <v>0.93723032693367803</v>
      </c>
      <c r="Z140" s="14">
        <v>0.83283480977968705</v>
      </c>
      <c r="AA140" s="14">
        <v>0.81450954801853104</v>
      </c>
      <c r="AB140" s="14">
        <v>0.88623364110326897</v>
      </c>
      <c r="AC140" s="14">
        <v>0.77877663835255495</v>
      </c>
      <c r="AD140" s="14">
        <v>0.86050917353705103</v>
      </c>
      <c r="AE140" s="14"/>
      <c r="AF140" s="14">
        <v>0.85213092343487096</v>
      </c>
      <c r="AG140" s="14">
        <v>0.85489197782864201</v>
      </c>
      <c r="AH140" s="14">
        <v>0.79312576184222205</v>
      </c>
      <c r="AI140" s="14"/>
      <c r="AJ140" s="14" t="s">
        <v>79</v>
      </c>
      <c r="AK140" s="14" t="s">
        <v>79</v>
      </c>
      <c r="AL140" s="14" t="s">
        <v>79</v>
      </c>
      <c r="AM140" s="14" t="s">
        <v>79</v>
      </c>
      <c r="AN140" s="14" t="s">
        <v>79</v>
      </c>
      <c r="AO140" s="14"/>
      <c r="AP140" s="14">
        <v>0.893057697179237</v>
      </c>
      <c r="AQ140" s="14">
        <v>0.88386312281213197</v>
      </c>
      <c r="AR140" s="14">
        <v>0.84691769359430602</v>
      </c>
      <c r="AS140" s="14"/>
      <c r="AT140" s="14">
        <v>0.83120681378792005</v>
      </c>
      <c r="AU140" s="14">
        <v>0.82386661643664005</v>
      </c>
      <c r="AV140" s="14">
        <v>0.89037059197500201</v>
      </c>
      <c r="AW140" s="14">
        <v>0.85296661368122595</v>
      </c>
      <c r="AX140" s="14">
        <v>1</v>
      </c>
    </row>
    <row r="141" spans="2:50" x14ac:dyDescent="0.25">
      <c r="B141" t="s">
        <v>132</v>
      </c>
      <c r="C141" s="14">
        <v>2.3245075869969701E-2</v>
      </c>
      <c r="D141" s="14">
        <v>2.2846139410138799E-2</v>
      </c>
      <c r="E141" s="14">
        <v>2.3774995579679499E-2</v>
      </c>
      <c r="F141" s="14"/>
      <c r="G141" s="14">
        <v>2.9121262803032798E-2</v>
      </c>
      <c r="H141" s="14">
        <v>2.22671170209814E-2</v>
      </c>
      <c r="I141" s="14">
        <v>1.7943273820839E-2</v>
      </c>
      <c r="J141" s="14">
        <v>3.5647502091780199E-2</v>
      </c>
      <c r="K141" s="14">
        <v>2.4127713388390901E-2</v>
      </c>
      <c r="L141" s="14">
        <v>1.33538676150733E-2</v>
      </c>
      <c r="M141" s="14"/>
      <c r="N141" s="14">
        <v>2.3341026754584299E-2</v>
      </c>
      <c r="O141" s="14">
        <v>1.2986615954179499E-2</v>
      </c>
      <c r="P141" s="14">
        <v>4.2455552292225598E-2</v>
      </c>
      <c r="Q141" s="14">
        <v>1.7573639332753899E-2</v>
      </c>
      <c r="R141" s="14"/>
      <c r="S141" s="14">
        <v>3.5854050098466199E-2</v>
      </c>
      <c r="T141" s="14">
        <v>4.6880443310203003E-2</v>
      </c>
      <c r="U141" s="14">
        <v>2.4555368383421899E-2</v>
      </c>
      <c r="V141" s="14">
        <v>2.34535932400525E-2</v>
      </c>
      <c r="W141" s="14">
        <v>0</v>
      </c>
      <c r="X141" s="14">
        <v>9.7078359746157594E-3</v>
      </c>
      <c r="Y141" s="14">
        <v>0</v>
      </c>
      <c r="Z141" s="14">
        <v>0</v>
      </c>
      <c r="AA141" s="14">
        <v>4.0024944662326097E-2</v>
      </c>
      <c r="AB141" s="14">
        <v>2.04940157924988E-2</v>
      </c>
      <c r="AC141" s="14">
        <v>2.98549877404394E-2</v>
      </c>
      <c r="AD141" s="14">
        <v>0</v>
      </c>
      <c r="AE141" s="14"/>
      <c r="AF141" s="14">
        <v>2.3567101065705399E-2</v>
      </c>
      <c r="AG141" s="14">
        <v>1.5935859752434701E-2</v>
      </c>
      <c r="AH141" s="14">
        <v>4.8735500271804698E-2</v>
      </c>
      <c r="AI141" s="14"/>
      <c r="AJ141" s="14" t="s">
        <v>79</v>
      </c>
      <c r="AK141" s="14" t="s">
        <v>79</v>
      </c>
      <c r="AL141" s="14" t="s">
        <v>79</v>
      </c>
      <c r="AM141" s="14" t="s">
        <v>79</v>
      </c>
      <c r="AN141" s="14" t="s">
        <v>79</v>
      </c>
      <c r="AO141" s="14"/>
      <c r="AP141" s="14">
        <v>1.7508302643477101E-2</v>
      </c>
      <c r="AQ141" s="14">
        <v>1.0109905170166199E-2</v>
      </c>
      <c r="AR141" s="14">
        <v>1.08383042015819E-2</v>
      </c>
      <c r="AS141" s="14"/>
      <c r="AT141" s="14">
        <v>3.22870386575543E-2</v>
      </c>
      <c r="AU141" s="14">
        <v>1.5656839307535898E-2</v>
      </c>
      <c r="AV141" s="14">
        <v>2.53876705714331E-2</v>
      </c>
      <c r="AW141" s="14">
        <v>3.8973492257201502E-2</v>
      </c>
      <c r="AX141" s="14">
        <v>0</v>
      </c>
    </row>
    <row r="142" spans="2:50" x14ac:dyDescent="0.25">
      <c r="B142" t="s">
        <v>73</v>
      </c>
      <c r="C142" s="14">
        <v>0.82129205698395302</v>
      </c>
      <c r="D142" s="14">
        <v>0.82384977371756796</v>
      </c>
      <c r="E142" s="14">
        <v>0.81768931045976101</v>
      </c>
      <c r="F142" s="14"/>
      <c r="G142" s="14">
        <v>0.77378296886819597</v>
      </c>
      <c r="H142" s="14">
        <v>0.76758199050907805</v>
      </c>
      <c r="I142" s="14">
        <v>0.824855978597269</v>
      </c>
      <c r="J142" s="14">
        <v>0.80462803511714798</v>
      </c>
      <c r="K142" s="14">
        <v>0.86029123145838904</v>
      </c>
      <c r="L142" s="14">
        <v>0.87968916147949205</v>
      </c>
      <c r="M142" s="14"/>
      <c r="N142" s="14">
        <v>0.87737993053627295</v>
      </c>
      <c r="O142" s="14">
        <v>0.83238473093819398</v>
      </c>
      <c r="P142" s="14">
        <v>0.75368988052409502</v>
      </c>
      <c r="Q142" s="14">
        <v>0.80639212109583702</v>
      </c>
      <c r="R142" s="14"/>
      <c r="S142" s="14">
        <v>0.81702085439123195</v>
      </c>
      <c r="T142" s="14">
        <v>0.76631914894306496</v>
      </c>
      <c r="U142" s="14">
        <v>0.85450200214443595</v>
      </c>
      <c r="V142" s="14">
        <v>0.85851324449380395</v>
      </c>
      <c r="W142" s="14">
        <v>0.88193116574369701</v>
      </c>
      <c r="X142" s="14">
        <v>0.72499864570809502</v>
      </c>
      <c r="Y142" s="14">
        <v>0.93723032693367803</v>
      </c>
      <c r="Z142" s="14">
        <v>0.83283480977968705</v>
      </c>
      <c r="AA142" s="14">
        <v>0.77448460335620495</v>
      </c>
      <c r="AB142" s="14">
        <v>0.86573962531076998</v>
      </c>
      <c r="AC142" s="14">
        <v>0.74892165061211602</v>
      </c>
      <c r="AD142" s="14">
        <v>0.86050917353705103</v>
      </c>
      <c r="AE142" s="14"/>
      <c r="AF142" s="14">
        <v>0.82856382236916504</v>
      </c>
      <c r="AG142" s="14">
        <v>0.83895611807620796</v>
      </c>
      <c r="AH142" s="14">
        <v>0.74439026157041699</v>
      </c>
      <c r="AI142" s="14"/>
      <c r="AJ142" s="14" t="s">
        <v>79</v>
      </c>
      <c r="AK142" s="14" t="s">
        <v>79</v>
      </c>
      <c r="AL142" s="14" t="s">
        <v>79</v>
      </c>
      <c r="AM142" s="14" t="s">
        <v>79</v>
      </c>
      <c r="AN142" s="14" t="s">
        <v>79</v>
      </c>
      <c r="AO142" s="14"/>
      <c r="AP142" s="14">
        <v>0.87554939453575997</v>
      </c>
      <c r="AQ142" s="14">
        <v>0.87375321764196601</v>
      </c>
      <c r="AR142" s="14">
        <v>0.83607938939272397</v>
      </c>
      <c r="AS142" s="14"/>
      <c r="AT142" s="14">
        <v>0.79891977513036605</v>
      </c>
      <c r="AU142" s="14">
        <v>0.80820977712910402</v>
      </c>
      <c r="AV142" s="14">
        <v>0.86498292140356803</v>
      </c>
      <c r="AW142" s="14">
        <v>0.81399312142402502</v>
      </c>
      <c r="AX142" s="14">
        <v>1</v>
      </c>
    </row>
    <row r="143" spans="2:50" x14ac:dyDescent="0.25">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row>
    <row r="144" spans="2:50" x14ac:dyDescent="0.25">
      <c r="B144" s="6" t="s">
        <v>147</v>
      </c>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row>
    <row r="145" spans="2:50" x14ac:dyDescent="0.25">
      <c r="B145" s="26" t="s">
        <v>538</v>
      </c>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row>
    <row r="146" spans="2:50" x14ac:dyDescent="0.25">
      <c r="B146" t="s">
        <v>142</v>
      </c>
      <c r="C146" s="14">
        <v>0.44193682307533499</v>
      </c>
      <c r="D146" s="14">
        <v>0.469838885558096</v>
      </c>
      <c r="E146" s="14">
        <v>0.41578912384107303</v>
      </c>
      <c r="F146" s="14"/>
      <c r="G146" s="14">
        <v>0.38898009359399199</v>
      </c>
      <c r="H146" s="14">
        <v>0.378689611781729</v>
      </c>
      <c r="I146" s="14">
        <v>0.37590926397125402</v>
      </c>
      <c r="J146" s="14">
        <v>0.45303025514816803</v>
      </c>
      <c r="K146" s="14">
        <v>0.51785425179342603</v>
      </c>
      <c r="L146" s="14">
        <v>0.527717929370774</v>
      </c>
      <c r="M146" s="14"/>
      <c r="N146" s="14">
        <v>0.556081308350173</v>
      </c>
      <c r="O146" s="14">
        <v>0.48378303251853499</v>
      </c>
      <c r="P146" s="14">
        <v>0.38640789567501199</v>
      </c>
      <c r="Q146" s="14">
        <v>0.318876674416947</v>
      </c>
      <c r="R146" s="14"/>
      <c r="S146" s="14">
        <v>0.41282984551117002</v>
      </c>
      <c r="T146" s="14">
        <v>0.41060657617530999</v>
      </c>
      <c r="U146" s="14">
        <v>0.34342709044318698</v>
      </c>
      <c r="V146" s="14">
        <v>0.47295203919608098</v>
      </c>
      <c r="W146" s="14">
        <v>0.46962171701473798</v>
      </c>
      <c r="X146" s="14">
        <v>0.52083056172272502</v>
      </c>
      <c r="Y146" s="14">
        <v>0.43206215714333701</v>
      </c>
      <c r="Z146" s="14">
        <v>0.23842107393519399</v>
      </c>
      <c r="AA146" s="14">
        <v>0.45468672832649498</v>
      </c>
      <c r="AB146" s="14">
        <v>0.54251440154324204</v>
      </c>
      <c r="AC146" s="14">
        <v>0.45171882142088399</v>
      </c>
      <c r="AD146" s="14">
        <v>0.492709424051889</v>
      </c>
      <c r="AE146" s="14"/>
      <c r="AF146" s="14">
        <v>0.39263887839073902</v>
      </c>
      <c r="AG146" s="14">
        <v>0.53441013077117805</v>
      </c>
      <c r="AH146" s="14">
        <v>0.30450383152483901</v>
      </c>
      <c r="AI146" s="14"/>
      <c r="AJ146" s="14" t="s">
        <v>79</v>
      </c>
      <c r="AK146" s="14" t="s">
        <v>79</v>
      </c>
      <c r="AL146" s="14" t="s">
        <v>79</v>
      </c>
      <c r="AM146" s="14" t="s">
        <v>79</v>
      </c>
      <c r="AN146" s="14" t="s">
        <v>79</v>
      </c>
      <c r="AO146" s="14"/>
      <c r="AP146" s="14">
        <v>0.48006705913144798</v>
      </c>
      <c r="AQ146" s="14">
        <v>0.45271598968374999</v>
      </c>
      <c r="AR146" s="14">
        <v>0.49584438582805501</v>
      </c>
      <c r="AS146" s="14"/>
      <c r="AT146" s="14">
        <v>0.33829917285023398</v>
      </c>
      <c r="AU146" s="14">
        <v>0.38585604998497502</v>
      </c>
      <c r="AV146" s="14">
        <v>0.54717969862696003</v>
      </c>
      <c r="AW146" s="14">
        <v>0.56422574272259995</v>
      </c>
      <c r="AX146" s="14">
        <v>0.54538718671397401</v>
      </c>
    </row>
    <row r="147" spans="2:50" x14ac:dyDescent="0.25">
      <c r="B147" t="s">
        <v>143</v>
      </c>
      <c r="C147" s="14">
        <v>0.33329333872919698</v>
      </c>
      <c r="D147" s="14">
        <v>0.334102346734023</v>
      </c>
      <c r="E147" s="14">
        <v>0.32834834016963299</v>
      </c>
      <c r="F147" s="14"/>
      <c r="G147" s="14">
        <v>0.32413265708934003</v>
      </c>
      <c r="H147" s="14">
        <v>0.32350931230568702</v>
      </c>
      <c r="I147" s="14">
        <v>0.42891565691646</v>
      </c>
      <c r="J147" s="14">
        <v>0.335357815953718</v>
      </c>
      <c r="K147" s="14">
        <v>0.286417401890945</v>
      </c>
      <c r="L147" s="14">
        <v>0.29768411675317102</v>
      </c>
      <c r="M147" s="14"/>
      <c r="N147" s="14">
        <v>0.27637526350795599</v>
      </c>
      <c r="O147" s="14">
        <v>0.30207061378440497</v>
      </c>
      <c r="P147" s="14">
        <v>0.37078921667644799</v>
      </c>
      <c r="Q147" s="14">
        <v>0.39471131801433401</v>
      </c>
      <c r="R147" s="14"/>
      <c r="S147" s="14">
        <v>0.34756882183851201</v>
      </c>
      <c r="T147" s="14">
        <v>0.332210559311234</v>
      </c>
      <c r="U147" s="14">
        <v>0.40117928631640198</v>
      </c>
      <c r="V147" s="14">
        <v>0.34335238488969499</v>
      </c>
      <c r="W147" s="14">
        <v>0.33987689907951701</v>
      </c>
      <c r="X147" s="14">
        <v>0.26112666573688897</v>
      </c>
      <c r="Y147" s="14">
        <v>0.31033817721232498</v>
      </c>
      <c r="Z147" s="14">
        <v>0.40608746887004099</v>
      </c>
      <c r="AA147" s="14">
        <v>0.35393733263522098</v>
      </c>
      <c r="AB147" s="14">
        <v>0.25371003678691401</v>
      </c>
      <c r="AC147" s="14">
        <v>0.338269894367761</v>
      </c>
      <c r="AD147" s="14">
        <v>0.36533678374450801</v>
      </c>
      <c r="AE147" s="14"/>
      <c r="AF147" s="14">
        <v>0.38267557373925098</v>
      </c>
      <c r="AG147" s="14">
        <v>0.26885060713808501</v>
      </c>
      <c r="AH147" s="14">
        <v>0.40196219011513301</v>
      </c>
      <c r="AI147" s="14"/>
      <c r="AJ147" s="14" t="s">
        <v>79</v>
      </c>
      <c r="AK147" s="14" t="s">
        <v>79</v>
      </c>
      <c r="AL147" s="14" t="s">
        <v>79</v>
      </c>
      <c r="AM147" s="14" t="s">
        <v>79</v>
      </c>
      <c r="AN147" s="14" t="s">
        <v>79</v>
      </c>
      <c r="AO147" s="14"/>
      <c r="AP147" s="14">
        <v>0.34422567091270101</v>
      </c>
      <c r="AQ147" s="14">
        <v>0.32157453686959703</v>
      </c>
      <c r="AR147" s="14">
        <v>0.36097557852449502</v>
      </c>
      <c r="AS147" s="14"/>
      <c r="AT147" s="14">
        <v>0.36265488637306198</v>
      </c>
      <c r="AU147" s="14">
        <v>0.345849884946754</v>
      </c>
      <c r="AV147" s="14">
        <v>0.29716694615733602</v>
      </c>
      <c r="AW147" s="14">
        <v>0.35578983122454499</v>
      </c>
      <c r="AX147" s="14">
        <v>0.28279747606792399</v>
      </c>
    </row>
    <row r="148" spans="2:50" x14ac:dyDescent="0.25">
      <c r="B148" t="s">
        <v>144</v>
      </c>
      <c r="C148" s="14">
        <v>0.10373078342084301</v>
      </c>
      <c r="D148" s="14">
        <v>9.0722556867552595E-2</v>
      </c>
      <c r="E148" s="14">
        <v>0.11783411585275499</v>
      </c>
      <c r="F148" s="14"/>
      <c r="G148" s="14">
        <v>0.15887694811369699</v>
      </c>
      <c r="H148" s="14">
        <v>0.11079553051487701</v>
      </c>
      <c r="I148" s="14">
        <v>9.3543518716319607E-2</v>
      </c>
      <c r="J148" s="14">
        <v>8.7497262198192302E-2</v>
      </c>
      <c r="K148" s="14">
        <v>0.101022678809051</v>
      </c>
      <c r="L148" s="14">
        <v>8.1766266947566904E-2</v>
      </c>
      <c r="M148" s="14"/>
      <c r="N148" s="14">
        <v>9.1883040738627506E-2</v>
      </c>
      <c r="O148" s="14">
        <v>9.4430397245866299E-2</v>
      </c>
      <c r="P148" s="14">
        <v>0.103355505810228</v>
      </c>
      <c r="Q148" s="14">
        <v>0.12888937393786201</v>
      </c>
      <c r="R148" s="14"/>
      <c r="S148" s="14">
        <v>0.117201585579184</v>
      </c>
      <c r="T148" s="14">
        <v>0.17612222030090899</v>
      </c>
      <c r="U148" s="14">
        <v>0.102075844321947</v>
      </c>
      <c r="V148" s="14">
        <v>7.2897328486602006E-2</v>
      </c>
      <c r="W148" s="14">
        <v>0.12708148803147801</v>
      </c>
      <c r="X148" s="14">
        <v>9.2560981889444602E-2</v>
      </c>
      <c r="Y148" s="14">
        <v>0.13707205230571401</v>
      </c>
      <c r="Z148" s="14">
        <v>6.9021087055573097E-2</v>
      </c>
      <c r="AA148" s="14">
        <v>5.3078472757136098E-2</v>
      </c>
      <c r="AB148" s="14">
        <v>0.106151281624856</v>
      </c>
      <c r="AC148" s="14">
        <v>6.0051986420898699E-2</v>
      </c>
      <c r="AD148" s="14">
        <v>4.2001721627028199E-2</v>
      </c>
      <c r="AE148" s="14"/>
      <c r="AF148" s="14">
        <v>9.7219384970713002E-2</v>
      </c>
      <c r="AG148" s="14">
        <v>9.06096468365888E-2</v>
      </c>
      <c r="AH148" s="14">
        <v>0.138514439665746</v>
      </c>
      <c r="AI148" s="14"/>
      <c r="AJ148" s="14" t="s">
        <v>79</v>
      </c>
      <c r="AK148" s="14" t="s">
        <v>79</v>
      </c>
      <c r="AL148" s="14" t="s">
        <v>79</v>
      </c>
      <c r="AM148" s="14" t="s">
        <v>79</v>
      </c>
      <c r="AN148" s="14" t="s">
        <v>79</v>
      </c>
      <c r="AO148" s="14"/>
      <c r="AP148" s="14">
        <v>8.5226100212135905E-2</v>
      </c>
      <c r="AQ148" s="14">
        <v>0.110454851254926</v>
      </c>
      <c r="AR148" s="14">
        <v>0.107983021480444</v>
      </c>
      <c r="AS148" s="14"/>
      <c r="AT148" s="14">
        <v>0.149286129247136</v>
      </c>
      <c r="AU148" s="14">
        <v>0.12190332030279701</v>
      </c>
      <c r="AV148" s="14">
        <v>6.7327345209636597E-2</v>
      </c>
      <c r="AW148" s="14">
        <v>6.0251128523392997E-2</v>
      </c>
      <c r="AX148" s="14">
        <v>6.1941746733954403E-2</v>
      </c>
    </row>
    <row r="149" spans="2:50" x14ac:dyDescent="0.25">
      <c r="B149" t="s">
        <v>145</v>
      </c>
      <c r="C149" s="14">
        <v>2.2282236401361798E-2</v>
      </c>
      <c r="D149" s="14">
        <v>2.0981892279787501E-2</v>
      </c>
      <c r="E149" s="14">
        <v>2.37930510457608E-2</v>
      </c>
      <c r="F149" s="14"/>
      <c r="G149" s="14">
        <v>3.0684503364956199E-2</v>
      </c>
      <c r="H149" s="14">
        <v>4.4305487477687699E-2</v>
      </c>
      <c r="I149" s="14">
        <v>1.38453859962016E-2</v>
      </c>
      <c r="J149" s="14">
        <v>1.3497077229775599E-2</v>
      </c>
      <c r="K149" s="14">
        <v>2.3049730398080101E-2</v>
      </c>
      <c r="L149" s="14">
        <v>1.14811248009826E-2</v>
      </c>
      <c r="M149" s="14"/>
      <c r="N149" s="14">
        <v>1.7689970504355199E-2</v>
      </c>
      <c r="O149" s="14">
        <v>2.7975848006579301E-2</v>
      </c>
      <c r="P149" s="14">
        <v>1.8784621827300001E-2</v>
      </c>
      <c r="Q149" s="14">
        <v>2.4608663391647499E-2</v>
      </c>
      <c r="R149" s="14"/>
      <c r="S149" s="14">
        <v>4.0221349197097502E-2</v>
      </c>
      <c r="T149" s="14">
        <v>7.7466396882877198E-3</v>
      </c>
      <c r="U149" s="14">
        <v>2.1583855033295098E-2</v>
      </c>
      <c r="V149" s="14">
        <v>7.33916828140143E-3</v>
      </c>
      <c r="W149" s="14">
        <v>2.8841377753903E-2</v>
      </c>
      <c r="X149" s="14">
        <v>3.6101560622184198E-2</v>
      </c>
      <c r="Y149" s="14">
        <v>1.03370312520256E-2</v>
      </c>
      <c r="Z149" s="14">
        <v>1.83388145882959E-2</v>
      </c>
      <c r="AA149" s="14">
        <v>1.49422249623165E-2</v>
      </c>
      <c r="AB149" s="14">
        <v>2.08911792190721E-2</v>
      </c>
      <c r="AC149" s="14">
        <v>2.26875793864608E-2</v>
      </c>
      <c r="AD149" s="14">
        <v>5.5280017536681499E-2</v>
      </c>
      <c r="AE149" s="14"/>
      <c r="AF149" s="14">
        <v>2.9736016699497402E-2</v>
      </c>
      <c r="AG149" s="14">
        <v>1.70501070133217E-2</v>
      </c>
      <c r="AH149" s="14">
        <v>1.8617670888836198E-2</v>
      </c>
      <c r="AI149" s="14"/>
      <c r="AJ149" s="14" t="s">
        <v>79</v>
      </c>
      <c r="AK149" s="14" t="s">
        <v>79</v>
      </c>
      <c r="AL149" s="14" t="s">
        <v>79</v>
      </c>
      <c r="AM149" s="14" t="s">
        <v>79</v>
      </c>
      <c r="AN149" s="14" t="s">
        <v>79</v>
      </c>
      <c r="AO149" s="14"/>
      <c r="AP149" s="14">
        <v>1.8933465981946E-2</v>
      </c>
      <c r="AQ149" s="14">
        <v>2.6236679143962299E-2</v>
      </c>
      <c r="AR149" s="14">
        <v>2.41847670343402E-2</v>
      </c>
      <c r="AS149" s="14"/>
      <c r="AT149" s="14">
        <v>3.4221374442235303E-2</v>
      </c>
      <c r="AU149" s="14">
        <v>2.5642032098269599E-2</v>
      </c>
      <c r="AV149" s="14">
        <v>1.68679478866555E-2</v>
      </c>
      <c r="AW149" s="14">
        <v>0</v>
      </c>
      <c r="AX149" s="14">
        <v>0</v>
      </c>
    </row>
    <row r="150" spans="2:50" x14ac:dyDescent="0.25">
      <c r="B150" t="s">
        <v>70</v>
      </c>
      <c r="C150" s="14">
        <v>9.8756818373262903E-2</v>
      </c>
      <c r="D150" s="14">
        <v>8.4354318560541194E-2</v>
      </c>
      <c r="E150" s="14">
        <v>0.114235369090778</v>
      </c>
      <c r="F150" s="14"/>
      <c r="G150" s="14">
        <v>9.7325797838014094E-2</v>
      </c>
      <c r="H150" s="14">
        <v>0.14270005792002</v>
      </c>
      <c r="I150" s="14">
        <v>8.7786174399765105E-2</v>
      </c>
      <c r="J150" s="14">
        <v>0.11061758947014599</v>
      </c>
      <c r="K150" s="14">
        <v>7.1655937108497797E-2</v>
      </c>
      <c r="L150" s="14">
        <v>8.1350562127505896E-2</v>
      </c>
      <c r="M150" s="14"/>
      <c r="N150" s="14">
        <v>5.7970416898887503E-2</v>
      </c>
      <c r="O150" s="14">
        <v>9.1740108444613694E-2</v>
      </c>
      <c r="P150" s="14">
        <v>0.120662760011012</v>
      </c>
      <c r="Q150" s="14">
        <v>0.13291397023921001</v>
      </c>
      <c r="R150" s="14"/>
      <c r="S150" s="14">
        <v>8.2178397874036899E-2</v>
      </c>
      <c r="T150" s="14">
        <v>7.3314004524259804E-2</v>
      </c>
      <c r="U150" s="14">
        <v>0.13173392388517</v>
      </c>
      <c r="V150" s="14">
        <v>0.103459079146221</v>
      </c>
      <c r="W150" s="14">
        <v>3.4578518120363097E-2</v>
      </c>
      <c r="X150" s="14">
        <v>8.9380230028756794E-2</v>
      </c>
      <c r="Y150" s="14">
        <v>0.110190582086598</v>
      </c>
      <c r="Z150" s="14">
        <v>0.26813155555089602</v>
      </c>
      <c r="AA150" s="14">
        <v>0.12335524131883099</v>
      </c>
      <c r="AB150" s="14">
        <v>7.6733100825915806E-2</v>
      </c>
      <c r="AC150" s="14">
        <v>0.12727171840399501</v>
      </c>
      <c r="AD150" s="14">
        <v>4.4672053039893397E-2</v>
      </c>
      <c r="AE150" s="14"/>
      <c r="AF150" s="14">
        <v>9.7730146199800402E-2</v>
      </c>
      <c r="AG150" s="14">
        <v>8.9079508240826402E-2</v>
      </c>
      <c r="AH150" s="14">
        <v>0.136401867805446</v>
      </c>
      <c r="AI150" s="14"/>
      <c r="AJ150" s="14" t="s">
        <v>79</v>
      </c>
      <c r="AK150" s="14" t="s">
        <v>79</v>
      </c>
      <c r="AL150" s="14" t="s">
        <v>79</v>
      </c>
      <c r="AM150" s="14" t="s">
        <v>79</v>
      </c>
      <c r="AN150" s="14" t="s">
        <v>79</v>
      </c>
      <c r="AO150" s="14"/>
      <c r="AP150" s="14">
        <v>7.1547703761769194E-2</v>
      </c>
      <c r="AQ150" s="14">
        <v>8.9017943047764503E-2</v>
      </c>
      <c r="AR150" s="14">
        <v>1.10122471326656E-2</v>
      </c>
      <c r="AS150" s="14"/>
      <c r="AT150" s="14">
        <v>0.115538437087332</v>
      </c>
      <c r="AU150" s="14">
        <v>0.120748712667203</v>
      </c>
      <c r="AV150" s="14">
        <v>7.1458062119412094E-2</v>
      </c>
      <c r="AW150" s="14">
        <v>1.97332975294621E-2</v>
      </c>
      <c r="AX150" s="14">
        <v>0.10987359048414699</v>
      </c>
    </row>
    <row r="151" spans="2:50" x14ac:dyDescent="0.25">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row>
    <row r="152" spans="2:50" x14ac:dyDescent="0.25">
      <c r="B152" s="6" t="s">
        <v>148</v>
      </c>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row>
    <row r="153" spans="2:50" x14ac:dyDescent="0.25">
      <c r="B153" s="26" t="s">
        <v>538</v>
      </c>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row>
    <row r="154" spans="2:50" x14ac:dyDescent="0.25">
      <c r="B154" t="s">
        <v>142</v>
      </c>
      <c r="C154" s="14">
        <v>0.28697669975761497</v>
      </c>
      <c r="D154" s="14">
        <v>0.34535446521187502</v>
      </c>
      <c r="E154" s="14">
        <v>0.22693396028799101</v>
      </c>
      <c r="F154" s="14"/>
      <c r="G154" s="14">
        <v>0.25894199785053601</v>
      </c>
      <c r="H154" s="14">
        <v>0.244479438606752</v>
      </c>
      <c r="I154" s="14">
        <v>0.26826863267794199</v>
      </c>
      <c r="J154" s="14">
        <v>0.26282246785075603</v>
      </c>
      <c r="K154" s="14">
        <v>0.26936725703265102</v>
      </c>
      <c r="L154" s="14">
        <v>0.38756863469869801</v>
      </c>
      <c r="M154" s="14"/>
      <c r="N154" s="14">
        <v>0.36718782833327501</v>
      </c>
      <c r="O154" s="14">
        <v>0.30541402665419998</v>
      </c>
      <c r="P154" s="14">
        <v>0.234472438955273</v>
      </c>
      <c r="Q154" s="14">
        <v>0.22233481183970499</v>
      </c>
      <c r="R154" s="14"/>
      <c r="S154" s="14">
        <v>0.27548118935796601</v>
      </c>
      <c r="T154" s="14">
        <v>0.28348423857396099</v>
      </c>
      <c r="U154" s="14">
        <v>0.28763330506527901</v>
      </c>
      <c r="V154" s="14">
        <v>0.303060007258179</v>
      </c>
      <c r="W154" s="14">
        <v>0.35773938257840898</v>
      </c>
      <c r="X154" s="14">
        <v>0.18528647278850099</v>
      </c>
      <c r="Y154" s="14">
        <v>0.18921361581446999</v>
      </c>
      <c r="Z154" s="14">
        <v>0.196258453462096</v>
      </c>
      <c r="AA154" s="14">
        <v>0.359113744557231</v>
      </c>
      <c r="AB154" s="14">
        <v>0.344508101333733</v>
      </c>
      <c r="AC154" s="14">
        <v>0.26962865580227702</v>
      </c>
      <c r="AD154" s="14">
        <v>0.37924438044965603</v>
      </c>
      <c r="AE154" s="14"/>
      <c r="AF154" s="14">
        <v>0.31069010350350701</v>
      </c>
      <c r="AG154" s="14">
        <v>0.29548080480729599</v>
      </c>
      <c r="AH154" s="14">
        <v>0.226145506475536</v>
      </c>
      <c r="AI154" s="14"/>
      <c r="AJ154" s="14" t="s">
        <v>79</v>
      </c>
      <c r="AK154" s="14" t="s">
        <v>79</v>
      </c>
      <c r="AL154" s="14" t="s">
        <v>79</v>
      </c>
      <c r="AM154" s="14" t="s">
        <v>79</v>
      </c>
      <c r="AN154" s="14" t="s">
        <v>79</v>
      </c>
      <c r="AO154" s="14"/>
      <c r="AP154" s="14">
        <v>0.35095058939572099</v>
      </c>
      <c r="AQ154" s="14">
        <v>0.23934852944089999</v>
      </c>
      <c r="AR154" s="14">
        <v>0.43938075608885102</v>
      </c>
      <c r="AS154" s="14"/>
      <c r="AT154" s="14">
        <v>0.196685395624173</v>
      </c>
      <c r="AU154" s="14">
        <v>0.29405011886041399</v>
      </c>
      <c r="AV154" s="14">
        <v>0.322861662629433</v>
      </c>
      <c r="AW154" s="14">
        <v>0.36707109991530501</v>
      </c>
      <c r="AX154" s="14">
        <v>0.29461025645917699</v>
      </c>
    </row>
    <row r="155" spans="2:50" x14ac:dyDescent="0.25">
      <c r="B155" t="s">
        <v>143</v>
      </c>
      <c r="C155" s="14">
        <v>0.42401549784251402</v>
      </c>
      <c r="D155" s="14">
        <v>0.41275130096915402</v>
      </c>
      <c r="E155" s="14">
        <v>0.43371333272576001</v>
      </c>
      <c r="F155" s="14"/>
      <c r="G155" s="14">
        <v>0.38358744367088998</v>
      </c>
      <c r="H155" s="14">
        <v>0.401748393285355</v>
      </c>
      <c r="I155" s="14">
        <v>0.41054394641544301</v>
      </c>
      <c r="J155" s="14">
        <v>0.458778118041824</v>
      </c>
      <c r="K155" s="14">
        <v>0.50720781561445505</v>
      </c>
      <c r="L155" s="14">
        <v>0.40046589876546801</v>
      </c>
      <c r="M155" s="14"/>
      <c r="N155" s="14">
        <v>0.371515097524105</v>
      </c>
      <c r="O155" s="14">
        <v>0.443220253254486</v>
      </c>
      <c r="P155" s="14">
        <v>0.46972510299947601</v>
      </c>
      <c r="Q155" s="14">
        <v>0.41883341118484002</v>
      </c>
      <c r="R155" s="14"/>
      <c r="S155" s="14">
        <v>0.43320103796307802</v>
      </c>
      <c r="T155" s="14">
        <v>0.43153389969957501</v>
      </c>
      <c r="U155" s="14">
        <v>0.37770583260566498</v>
      </c>
      <c r="V155" s="14">
        <v>0.39724370811956999</v>
      </c>
      <c r="W155" s="14">
        <v>0.38853237373225002</v>
      </c>
      <c r="X155" s="14">
        <v>0.52726660342126996</v>
      </c>
      <c r="Y155" s="14">
        <v>0.48869327769892501</v>
      </c>
      <c r="Z155" s="14">
        <v>0.37855882246966899</v>
      </c>
      <c r="AA155" s="14">
        <v>0.38543877712555802</v>
      </c>
      <c r="AB155" s="14">
        <v>0.38689494600871799</v>
      </c>
      <c r="AC155" s="14">
        <v>0.48783328868738501</v>
      </c>
      <c r="AD155" s="14">
        <v>0.38374730187265699</v>
      </c>
      <c r="AE155" s="14"/>
      <c r="AF155" s="14">
        <v>0.38857797526398502</v>
      </c>
      <c r="AG155" s="14">
        <v>0.47486710883160499</v>
      </c>
      <c r="AH155" s="14">
        <v>0.39105129190168803</v>
      </c>
      <c r="AI155" s="14"/>
      <c r="AJ155" s="14" t="s">
        <v>79</v>
      </c>
      <c r="AK155" s="14" t="s">
        <v>79</v>
      </c>
      <c r="AL155" s="14" t="s">
        <v>79</v>
      </c>
      <c r="AM155" s="14" t="s">
        <v>79</v>
      </c>
      <c r="AN155" s="14" t="s">
        <v>79</v>
      </c>
      <c r="AO155" s="14"/>
      <c r="AP155" s="14">
        <v>0.41465495085161802</v>
      </c>
      <c r="AQ155" s="14">
        <v>0.45478378459500002</v>
      </c>
      <c r="AR155" s="14">
        <v>0.35789242584664799</v>
      </c>
      <c r="AS155" s="14"/>
      <c r="AT155" s="14">
        <v>0.46319086237426299</v>
      </c>
      <c r="AU155" s="14">
        <v>0.38638619514177303</v>
      </c>
      <c r="AV155" s="14">
        <v>0.42872315949815498</v>
      </c>
      <c r="AW155" s="14">
        <v>0.43754049968494302</v>
      </c>
      <c r="AX155" s="14">
        <v>0.44022188757442199</v>
      </c>
    </row>
    <row r="156" spans="2:50" x14ac:dyDescent="0.25">
      <c r="B156" t="s">
        <v>144</v>
      </c>
      <c r="C156" s="14">
        <v>0.15825267611341901</v>
      </c>
      <c r="D156" s="14">
        <v>0.150239526618274</v>
      </c>
      <c r="E156" s="14">
        <v>0.16774036580854801</v>
      </c>
      <c r="F156" s="14"/>
      <c r="G156" s="14">
        <v>0.22048957333823399</v>
      </c>
      <c r="H156" s="14">
        <v>0.17369080752446101</v>
      </c>
      <c r="I156" s="14">
        <v>0.17913381673301801</v>
      </c>
      <c r="J156" s="14">
        <v>0.15744187625660799</v>
      </c>
      <c r="K156" s="14">
        <v>0.12079019222406299</v>
      </c>
      <c r="L156" s="14">
        <v>0.109565309746697</v>
      </c>
      <c r="M156" s="14"/>
      <c r="N156" s="14">
        <v>0.17587447484263199</v>
      </c>
      <c r="O156" s="14">
        <v>0.123614376163508</v>
      </c>
      <c r="P156" s="14">
        <v>0.173939188091396</v>
      </c>
      <c r="Q156" s="14">
        <v>0.16371889688513799</v>
      </c>
      <c r="R156" s="14"/>
      <c r="S156" s="14">
        <v>0.17584709416327601</v>
      </c>
      <c r="T156" s="14">
        <v>0.154921505065577</v>
      </c>
      <c r="U156" s="14">
        <v>0.15985648194934199</v>
      </c>
      <c r="V156" s="14">
        <v>0.17289934510683999</v>
      </c>
      <c r="W156" s="14">
        <v>0.20841106218817099</v>
      </c>
      <c r="X156" s="14">
        <v>0.178649271611729</v>
      </c>
      <c r="Y156" s="14">
        <v>0.202847518999793</v>
      </c>
      <c r="Z156" s="14">
        <v>0.14010218310955899</v>
      </c>
      <c r="AA156" s="14">
        <v>0.116792915032809</v>
      </c>
      <c r="AB156" s="14">
        <v>0.15448183651695599</v>
      </c>
      <c r="AC156" s="14">
        <v>3.58909792579147E-2</v>
      </c>
      <c r="AD156" s="14">
        <v>0.14897848326087701</v>
      </c>
      <c r="AE156" s="14"/>
      <c r="AF156" s="14">
        <v>0.17481591166683</v>
      </c>
      <c r="AG156" s="14">
        <v>0.113447756320309</v>
      </c>
      <c r="AH156" s="14">
        <v>0.20996559368380899</v>
      </c>
      <c r="AI156" s="14"/>
      <c r="AJ156" s="14" t="s">
        <v>79</v>
      </c>
      <c r="AK156" s="14" t="s">
        <v>79</v>
      </c>
      <c r="AL156" s="14" t="s">
        <v>79</v>
      </c>
      <c r="AM156" s="14" t="s">
        <v>79</v>
      </c>
      <c r="AN156" s="14" t="s">
        <v>79</v>
      </c>
      <c r="AO156" s="14"/>
      <c r="AP156" s="14">
        <v>0.13949360327826299</v>
      </c>
      <c r="AQ156" s="14">
        <v>0.18986651383300401</v>
      </c>
      <c r="AR156" s="14">
        <v>0.153514676078467</v>
      </c>
      <c r="AS156" s="14"/>
      <c r="AT156" s="14">
        <v>0.19016346006118401</v>
      </c>
      <c r="AU156" s="14">
        <v>0.16150151821563499</v>
      </c>
      <c r="AV156" s="14">
        <v>0.137674985434388</v>
      </c>
      <c r="AW156" s="14">
        <v>0.15997265764212801</v>
      </c>
      <c r="AX156" s="14">
        <v>8.9872700848753706E-2</v>
      </c>
    </row>
    <row r="157" spans="2:50" x14ac:dyDescent="0.25">
      <c r="B157" t="s">
        <v>145</v>
      </c>
      <c r="C157" s="14">
        <v>2.68499211992087E-2</v>
      </c>
      <c r="D157" s="14">
        <v>1.8714993008814899E-2</v>
      </c>
      <c r="E157" s="14">
        <v>3.53473535995237E-2</v>
      </c>
      <c r="F157" s="14"/>
      <c r="G157" s="14">
        <v>5.7136269329693602E-2</v>
      </c>
      <c r="H157" s="14">
        <v>4.4322444128220201E-2</v>
      </c>
      <c r="I157" s="14">
        <v>3.00822041970507E-2</v>
      </c>
      <c r="J157" s="14">
        <v>7.1020547494047102E-3</v>
      </c>
      <c r="K157" s="14">
        <v>1.02571620158135E-2</v>
      </c>
      <c r="L157" s="14">
        <v>1.45603065388424E-2</v>
      </c>
      <c r="M157" s="14"/>
      <c r="N157" s="14">
        <v>1.9135168518488802E-2</v>
      </c>
      <c r="O157" s="14">
        <v>2.38350935541977E-2</v>
      </c>
      <c r="P157" s="14">
        <v>4.012883741895E-2</v>
      </c>
      <c r="Q157" s="14">
        <v>2.6596601299510001E-2</v>
      </c>
      <c r="R157" s="14"/>
      <c r="S157" s="14">
        <v>2.1156791112238799E-2</v>
      </c>
      <c r="T157" s="14">
        <v>3.65930143716168E-2</v>
      </c>
      <c r="U157" s="14">
        <v>1.27496656301876E-2</v>
      </c>
      <c r="V157" s="14">
        <v>2.5637300316234901E-2</v>
      </c>
      <c r="W157" s="14">
        <v>1.0506532810970999E-2</v>
      </c>
      <c r="X157" s="14">
        <v>2.9488154242298399E-2</v>
      </c>
      <c r="Y157" s="14">
        <v>1.8818051622240699E-2</v>
      </c>
      <c r="Z157" s="14">
        <v>0.12794901909679701</v>
      </c>
      <c r="AA157" s="14">
        <v>1.51521295128827E-2</v>
      </c>
      <c r="AB157" s="14">
        <v>1.00869427305073E-2</v>
      </c>
      <c r="AC157" s="14">
        <v>4.3317147141044003E-2</v>
      </c>
      <c r="AD157" s="14">
        <v>4.33577813769166E-2</v>
      </c>
      <c r="AE157" s="14"/>
      <c r="AF157" s="14">
        <v>2.27584883410369E-2</v>
      </c>
      <c r="AG157" s="14">
        <v>2.5425663841908301E-2</v>
      </c>
      <c r="AH157" s="14">
        <v>2.5828343598295101E-2</v>
      </c>
      <c r="AI157" s="14"/>
      <c r="AJ157" s="14" t="s">
        <v>79</v>
      </c>
      <c r="AK157" s="14" t="s">
        <v>79</v>
      </c>
      <c r="AL157" s="14" t="s">
        <v>79</v>
      </c>
      <c r="AM157" s="14" t="s">
        <v>79</v>
      </c>
      <c r="AN157" s="14" t="s">
        <v>79</v>
      </c>
      <c r="AO157" s="14"/>
      <c r="AP157" s="14">
        <v>2.9645955485400201E-2</v>
      </c>
      <c r="AQ157" s="14">
        <v>1.7954668513631901E-2</v>
      </c>
      <c r="AR157" s="14">
        <v>1.0854800049655101E-2</v>
      </c>
      <c r="AS157" s="14"/>
      <c r="AT157" s="14">
        <v>1.98004769350132E-2</v>
      </c>
      <c r="AU157" s="14">
        <v>2.47196752952973E-2</v>
      </c>
      <c r="AV157" s="14">
        <v>4.0988953244750298E-2</v>
      </c>
      <c r="AW157" s="14">
        <v>1.5682445228162301E-2</v>
      </c>
      <c r="AX157" s="14">
        <v>0</v>
      </c>
    </row>
    <row r="158" spans="2:50" x14ac:dyDescent="0.25">
      <c r="B158" t="s">
        <v>70</v>
      </c>
      <c r="C158" s="14">
        <v>0.103905205087244</v>
      </c>
      <c r="D158" s="14">
        <v>7.2939714191882096E-2</v>
      </c>
      <c r="E158" s="14">
        <v>0.13626498757817801</v>
      </c>
      <c r="F158" s="14"/>
      <c r="G158" s="14">
        <v>7.98447158106462E-2</v>
      </c>
      <c r="H158" s="14">
        <v>0.13575891645521301</v>
      </c>
      <c r="I158" s="14">
        <v>0.111971399976547</v>
      </c>
      <c r="J158" s="14">
        <v>0.113855483101408</v>
      </c>
      <c r="K158" s="14">
        <v>9.2377573113017405E-2</v>
      </c>
      <c r="L158" s="14">
        <v>8.7839850250295406E-2</v>
      </c>
      <c r="M158" s="14"/>
      <c r="N158" s="14">
        <v>6.6287430781499998E-2</v>
      </c>
      <c r="O158" s="14">
        <v>0.10391625037360901</v>
      </c>
      <c r="P158" s="14">
        <v>8.1734432534904006E-2</v>
      </c>
      <c r="Q158" s="14">
        <v>0.16851627879080699</v>
      </c>
      <c r="R158" s="14"/>
      <c r="S158" s="14">
        <v>9.4313887403440405E-2</v>
      </c>
      <c r="T158" s="14">
        <v>9.3467342289270006E-2</v>
      </c>
      <c r="U158" s="14">
        <v>0.16205471474952601</v>
      </c>
      <c r="V158" s="14">
        <v>0.10115963919917501</v>
      </c>
      <c r="W158" s="14">
        <v>3.4810648690198898E-2</v>
      </c>
      <c r="X158" s="14">
        <v>7.9309497936201095E-2</v>
      </c>
      <c r="Y158" s="14">
        <v>0.100427535864572</v>
      </c>
      <c r="Z158" s="14">
        <v>0.15713152186187901</v>
      </c>
      <c r="AA158" s="14">
        <v>0.12350243377152</v>
      </c>
      <c r="AB158" s="14">
        <v>0.10402817341008599</v>
      </c>
      <c r="AC158" s="14">
        <v>0.163329929111379</v>
      </c>
      <c r="AD158" s="14">
        <v>4.4672053039893397E-2</v>
      </c>
      <c r="AE158" s="14"/>
      <c r="AF158" s="14">
        <v>0.103157521224642</v>
      </c>
      <c r="AG158" s="14">
        <v>9.07786661988816E-2</v>
      </c>
      <c r="AH158" s="14">
        <v>0.14700926434067199</v>
      </c>
      <c r="AI158" s="14"/>
      <c r="AJ158" s="14" t="s">
        <v>79</v>
      </c>
      <c r="AK158" s="14" t="s">
        <v>79</v>
      </c>
      <c r="AL158" s="14" t="s">
        <v>79</v>
      </c>
      <c r="AM158" s="14" t="s">
        <v>79</v>
      </c>
      <c r="AN158" s="14" t="s">
        <v>79</v>
      </c>
      <c r="AO158" s="14"/>
      <c r="AP158" s="14">
        <v>6.5254900988998304E-2</v>
      </c>
      <c r="AQ158" s="14">
        <v>9.8046503617464698E-2</v>
      </c>
      <c r="AR158" s="14">
        <v>3.8357341936378901E-2</v>
      </c>
      <c r="AS158" s="14"/>
      <c r="AT158" s="14">
        <v>0.130159805005366</v>
      </c>
      <c r="AU158" s="14">
        <v>0.13334249248688099</v>
      </c>
      <c r="AV158" s="14">
        <v>6.9751239193273404E-2</v>
      </c>
      <c r="AW158" s="14">
        <v>1.97332975294621E-2</v>
      </c>
      <c r="AX158" s="14">
        <v>0.17529515511764701</v>
      </c>
    </row>
    <row r="159" spans="2:50" x14ac:dyDescent="0.25">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row>
    <row r="160" spans="2:50" x14ac:dyDescent="0.25">
      <c r="B160" s="6" t="s">
        <v>149</v>
      </c>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row>
    <row r="161" spans="2:50" x14ac:dyDescent="0.25">
      <c r="B161" s="26" t="s">
        <v>538</v>
      </c>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row>
    <row r="162" spans="2:50" x14ac:dyDescent="0.25">
      <c r="B162" t="s">
        <v>142</v>
      </c>
      <c r="C162" s="14">
        <v>0.10139755486697</v>
      </c>
      <c r="D162" s="14">
        <v>0.12730197645861799</v>
      </c>
      <c r="E162" s="14">
        <v>7.5923339034720302E-2</v>
      </c>
      <c r="F162" s="14"/>
      <c r="G162" s="14">
        <v>0.15561351348536101</v>
      </c>
      <c r="H162" s="14">
        <v>0.13962060531953199</v>
      </c>
      <c r="I162" s="14">
        <v>8.9078064890266803E-2</v>
      </c>
      <c r="J162" s="14">
        <v>9.0935718586011099E-2</v>
      </c>
      <c r="K162" s="14">
        <v>7.1432927252923106E-2</v>
      </c>
      <c r="L162" s="14">
        <v>6.9673442239928093E-2</v>
      </c>
      <c r="M162" s="14"/>
      <c r="N162" s="14">
        <v>9.6015661255297993E-2</v>
      </c>
      <c r="O162" s="14">
        <v>0.101325555212587</v>
      </c>
      <c r="P162" s="14">
        <v>0.124606319069391</v>
      </c>
      <c r="Q162" s="14">
        <v>8.6417418639353094E-2</v>
      </c>
      <c r="R162" s="14"/>
      <c r="S162" s="14">
        <v>0.104947823479937</v>
      </c>
      <c r="T162" s="14">
        <v>0.108448187696723</v>
      </c>
      <c r="U162" s="14">
        <v>0.102180557819375</v>
      </c>
      <c r="V162" s="14">
        <v>0.1066981168634</v>
      </c>
      <c r="W162" s="14">
        <v>7.5026418503365097E-2</v>
      </c>
      <c r="X162" s="14">
        <v>9.3944988424520301E-2</v>
      </c>
      <c r="Y162" s="14">
        <v>0.104798639732822</v>
      </c>
      <c r="Z162" s="14">
        <v>8.57401913918482E-2</v>
      </c>
      <c r="AA162" s="14">
        <v>7.1194817710345498E-2</v>
      </c>
      <c r="AB162" s="14">
        <v>0.10719890243686001</v>
      </c>
      <c r="AC162" s="14">
        <v>0.142676625812481</v>
      </c>
      <c r="AD162" s="14">
        <v>0.14208750549920901</v>
      </c>
      <c r="AE162" s="14"/>
      <c r="AF162" s="14">
        <v>8.1043131043309402E-2</v>
      </c>
      <c r="AG162" s="14">
        <v>0.12764026448243901</v>
      </c>
      <c r="AH162" s="14">
        <v>7.4057116642588905E-2</v>
      </c>
      <c r="AI162" s="14"/>
      <c r="AJ162" s="14" t="s">
        <v>79</v>
      </c>
      <c r="AK162" s="14" t="s">
        <v>79</v>
      </c>
      <c r="AL162" s="14" t="s">
        <v>79</v>
      </c>
      <c r="AM162" s="14" t="s">
        <v>79</v>
      </c>
      <c r="AN162" s="14" t="s">
        <v>79</v>
      </c>
      <c r="AO162" s="14"/>
      <c r="AP162" s="14">
        <v>0.16033578730350101</v>
      </c>
      <c r="AQ162" s="14">
        <v>8.4065760221048003E-2</v>
      </c>
      <c r="AR162" s="14">
        <v>0.14611973365290801</v>
      </c>
      <c r="AS162" s="14"/>
      <c r="AT162" s="14">
        <v>8.5679939886573894E-2</v>
      </c>
      <c r="AU162" s="14">
        <v>0.101557654792598</v>
      </c>
      <c r="AV162" s="14">
        <v>0.109710755927935</v>
      </c>
      <c r="AW162" s="14">
        <v>0.12993548537720701</v>
      </c>
      <c r="AX162" s="14">
        <v>8.0715172467828E-2</v>
      </c>
    </row>
    <row r="163" spans="2:50" x14ac:dyDescent="0.25">
      <c r="B163" t="s">
        <v>143</v>
      </c>
      <c r="C163" s="14">
        <v>0.38365601850307601</v>
      </c>
      <c r="D163" s="14">
        <v>0.40391713839368698</v>
      </c>
      <c r="E163" s="14">
        <v>0.35783352774307903</v>
      </c>
      <c r="F163" s="14"/>
      <c r="G163" s="14">
        <v>0.34251907249290398</v>
      </c>
      <c r="H163" s="14">
        <v>0.34044238738660898</v>
      </c>
      <c r="I163" s="14">
        <v>0.39044070698172001</v>
      </c>
      <c r="J163" s="14">
        <v>0.41762324864070999</v>
      </c>
      <c r="K163" s="14">
        <v>0.43582147913306502</v>
      </c>
      <c r="L163" s="14">
        <v>0.38209819721393001</v>
      </c>
      <c r="M163" s="14"/>
      <c r="N163" s="14">
        <v>0.43683077282446803</v>
      </c>
      <c r="O163" s="14">
        <v>0.376589326720148</v>
      </c>
      <c r="P163" s="14">
        <v>0.38183711453459002</v>
      </c>
      <c r="Q163" s="14">
        <v>0.330997047270291</v>
      </c>
      <c r="R163" s="14"/>
      <c r="S163" s="14">
        <v>0.39540067066614198</v>
      </c>
      <c r="T163" s="14">
        <v>0.38888236435634999</v>
      </c>
      <c r="U163" s="14">
        <v>0.32169919165966498</v>
      </c>
      <c r="V163" s="14">
        <v>0.35805500133734702</v>
      </c>
      <c r="W163" s="14">
        <v>0.35516450627123702</v>
      </c>
      <c r="X163" s="14">
        <v>0.47157424728462</v>
      </c>
      <c r="Y163" s="14">
        <v>0.31194475583908199</v>
      </c>
      <c r="Z163" s="14">
        <v>0.21088155176214099</v>
      </c>
      <c r="AA163" s="14">
        <v>0.45439217308195401</v>
      </c>
      <c r="AB163" s="14">
        <v>0.412521487864356</v>
      </c>
      <c r="AC163" s="14">
        <v>0.30996755576370599</v>
      </c>
      <c r="AD163" s="14">
        <v>0.51583186949951998</v>
      </c>
      <c r="AE163" s="14"/>
      <c r="AF163" s="14">
        <v>0.40013499726717</v>
      </c>
      <c r="AG163" s="14">
        <v>0.39863370451568603</v>
      </c>
      <c r="AH163" s="14">
        <v>0.338376175674446</v>
      </c>
      <c r="AI163" s="14"/>
      <c r="AJ163" s="14" t="s">
        <v>79</v>
      </c>
      <c r="AK163" s="14" t="s">
        <v>79</v>
      </c>
      <c r="AL163" s="14" t="s">
        <v>79</v>
      </c>
      <c r="AM163" s="14" t="s">
        <v>79</v>
      </c>
      <c r="AN163" s="14" t="s">
        <v>79</v>
      </c>
      <c r="AO163" s="14"/>
      <c r="AP163" s="14">
        <v>0.37113845597057699</v>
      </c>
      <c r="AQ163" s="14">
        <v>0.38684334806052101</v>
      </c>
      <c r="AR163" s="14">
        <v>0.45176848892253402</v>
      </c>
      <c r="AS163" s="14"/>
      <c r="AT163" s="14">
        <v>0.34236137866697702</v>
      </c>
      <c r="AU163" s="14">
        <v>0.41626254273679397</v>
      </c>
      <c r="AV163" s="14">
        <v>0.40858718742050698</v>
      </c>
      <c r="AW163" s="14">
        <v>0.37366379393403198</v>
      </c>
      <c r="AX163" s="14">
        <v>0.58578165776644797</v>
      </c>
    </row>
    <row r="164" spans="2:50" x14ac:dyDescent="0.25">
      <c r="B164" t="s">
        <v>144</v>
      </c>
      <c r="C164" s="14">
        <v>0.31115655778484602</v>
      </c>
      <c r="D164" s="14">
        <v>0.29569667952950301</v>
      </c>
      <c r="E164" s="14">
        <v>0.32951077796785699</v>
      </c>
      <c r="F164" s="14"/>
      <c r="G164" s="14">
        <v>0.28605812977751399</v>
      </c>
      <c r="H164" s="14">
        <v>0.28917511874201202</v>
      </c>
      <c r="I164" s="14">
        <v>0.316355095663028</v>
      </c>
      <c r="J164" s="14">
        <v>0.25863117765318699</v>
      </c>
      <c r="K164" s="14">
        <v>0.32123119203567002</v>
      </c>
      <c r="L164" s="14">
        <v>0.37657284235820698</v>
      </c>
      <c r="M164" s="14"/>
      <c r="N164" s="14">
        <v>0.31862696260710599</v>
      </c>
      <c r="O164" s="14">
        <v>0.31744270287568799</v>
      </c>
      <c r="P164" s="14">
        <v>0.30612057404231702</v>
      </c>
      <c r="Q164" s="14">
        <v>0.29977721040487199</v>
      </c>
      <c r="R164" s="14"/>
      <c r="S164" s="14">
        <v>0.31186922779433301</v>
      </c>
      <c r="T164" s="14">
        <v>0.322718068239845</v>
      </c>
      <c r="U164" s="14">
        <v>0.38621737557597502</v>
      </c>
      <c r="V164" s="14">
        <v>0.37823993221008001</v>
      </c>
      <c r="W164" s="14">
        <v>0.36595221527022598</v>
      </c>
      <c r="X164" s="14">
        <v>0.20052234091675999</v>
      </c>
      <c r="Y164" s="14">
        <v>0.34125565366238603</v>
      </c>
      <c r="Z164" s="14">
        <v>0.33558303209374202</v>
      </c>
      <c r="AA164" s="14">
        <v>0.27480027453796602</v>
      </c>
      <c r="AB164" s="14">
        <v>0.26365198097368803</v>
      </c>
      <c r="AC164" s="14">
        <v>0.284915090450861</v>
      </c>
      <c r="AD164" s="14">
        <v>0.25405079058446201</v>
      </c>
      <c r="AE164" s="14"/>
      <c r="AF164" s="14">
        <v>0.30718225209106398</v>
      </c>
      <c r="AG164" s="14">
        <v>0.318616786245845</v>
      </c>
      <c r="AH164" s="14">
        <v>0.283730688997616</v>
      </c>
      <c r="AI164" s="14"/>
      <c r="AJ164" s="14" t="s">
        <v>79</v>
      </c>
      <c r="AK164" s="14" t="s">
        <v>79</v>
      </c>
      <c r="AL164" s="14" t="s">
        <v>79</v>
      </c>
      <c r="AM164" s="14" t="s">
        <v>79</v>
      </c>
      <c r="AN164" s="14" t="s">
        <v>79</v>
      </c>
      <c r="AO164" s="14"/>
      <c r="AP164" s="14">
        <v>0.34382054180032601</v>
      </c>
      <c r="AQ164" s="14">
        <v>0.330138722818902</v>
      </c>
      <c r="AR164" s="14">
        <v>0.28594003255485201</v>
      </c>
      <c r="AS164" s="14"/>
      <c r="AT164" s="14">
        <v>0.36813616668175903</v>
      </c>
      <c r="AU164" s="14">
        <v>0.26543885383652799</v>
      </c>
      <c r="AV164" s="14">
        <v>0.29637728227343602</v>
      </c>
      <c r="AW164" s="14">
        <v>0.36386417145380001</v>
      </c>
      <c r="AX164" s="14">
        <v>0</v>
      </c>
    </row>
    <row r="165" spans="2:50" x14ac:dyDescent="0.25">
      <c r="B165" t="s">
        <v>145</v>
      </c>
      <c r="C165" s="14">
        <v>6.9213019076605306E-2</v>
      </c>
      <c r="D165" s="14">
        <v>6.8229504457582094E-2</v>
      </c>
      <c r="E165" s="14">
        <v>7.0799638778519206E-2</v>
      </c>
      <c r="F165" s="14"/>
      <c r="G165" s="14">
        <v>9.2701735710471897E-2</v>
      </c>
      <c r="H165" s="14">
        <v>5.5592436511193402E-2</v>
      </c>
      <c r="I165" s="14">
        <v>5.5180461758267699E-2</v>
      </c>
      <c r="J165" s="14">
        <v>7.6774358938012793E-2</v>
      </c>
      <c r="K165" s="14">
        <v>6.3235222207561406E-2</v>
      </c>
      <c r="L165" s="14">
        <v>7.3621538983579801E-2</v>
      </c>
      <c r="M165" s="14"/>
      <c r="N165" s="14">
        <v>7.5343797979525506E-2</v>
      </c>
      <c r="O165" s="14">
        <v>7.2592888582895199E-2</v>
      </c>
      <c r="P165" s="14">
        <v>4.3125162327638501E-2</v>
      </c>
      <c r="Q165" s="14">
        <v>8.3881534470458194E-2</v>
      </c>
      <c r="R165" s="14"/>
      <c r="S165" s="14">
        <v>5.8550777799272903E-2</v>
      </c>
      <c r="T165" s="14">
        <v>6.6018030829769203E-2</v>
      </c>
      <c r="U165" s="14">
        <v>3.6943972000829398E-2</v>
      </c>
      <c r="V165" s="14">
        <v>4.6767313230969297E-2</v>
      </c>
      <c r="W165" s="14">
        <v>0.10611128660543299</v>
      </c>
      <c r="X165" s="14">
        <v>9.0022331262612706E-2</v>
      </c>
      <c r="Y165" s="14">
        <v>7.9713567001254301E-2</v>
      </c>
      <c r="Z165" s="14">
        <v>0.206065708639079</v>
      </c>
      <c r="AA165" s="14">
        <v>2.9273276372120099E-2</v>
      </c>
      <c r="AB165" s="14">
        <v>8.7005411336608399E-2</v>
      </c>
      <c r="AC165" s="14">
        <v>8.2191748951390906E-2</v>
      </c>
      <c r="AD165" s="14">
        <v>4.33577813769166E-2</v>
      </c>
      <c r="AE165" s="14"/>
      <c r="AF165" s="14">
        <v>8.4738443535489302E-2</v>
      </c>
      <c r="AG165" s="14">
        <v>3.7558892391708398E-2</v>
      </c>
      <c r="AH165" s="14">
        <v>7.7963002999176897E-2</v>
      </c>
      <c r="AI165" s="14"/>
      <c r="AJ165" s="14" t="s">
        <v>79</v>
      </c>
      <c r="AK165" s="14" t="s">
        <v>79</v>
      </c>
      <c r="AL165" s="14" t="s">
        <v>79</v>
      </c>
      <c r="AM165" s="14" t="s">
        <v>79</v>
      </c>
      <c r="AN165" s="14" t="s">
        <v>79</v>
      </c>
      <c r="AO165" s="14"/>
      <c r="AP165" s="14">
        <v>4.4946293497462202E-2</v>
      </c>
      <c r="AQ165" s="14">
        <v>6.48163094751604E-2</v>
      </c>
      <c r="AR165" s="14">
        <v>6.6969963992592405E-2</v>
      </c>
      <c r="AS165" s="14"/>
      <c r="AT165" s="14">
        <v>4.3221261606734701E-2</v>
      </c>
      <c r="AU165" s="14">
        <v>5.28403657499706E-2</v>
      </c>
      <c r="AV165" s="14">
        <v>8.3266182379996903E-2</v>
      </c>
      <c r="AW165" s="14">
        <v>8.5106664619830297E-2</v>
      </c>
      <c r="AX165" s="14">
        <v>6.1260195362374398E-2</v>
      </c>
    </row>
    <row r="166" spans="2:50" x14ac:dyDescent="0.25">
      <c r="B166" t="s">
        <v>70</v>
      </c>
      <c r="C166" s="14">
        <v>0.13457684976850201</v>
      </c>
      <c r="D166" s="14">
        <v>0.10485470116061001</v>
      </c>
      <c r="E166" s="14">
        <v>0.165932716475825</v>
      </c>
      <c r="F166" s="14"/>
      <c r="G166" s="14">
        <v>0.123107548533749</v>
      </c>
      <c r="H166" s="14">
        <v>0.17516945204065301</v>
      </c>
      <c r="I166" s="14">
        <v>0.14894567070671699</v>
      </c>
      <c r="J166" s="14">
        <v>0.15603549618207899</v>
      </c>
      <c r="K166" s="14">
        <v>0.10827917937078101</v>
      </c>
      <c r="L166" s="14">
        <v>9.8033979204355595E-2</v>
      </c>
      <c r="M166" s="14"/>
      <c r="N166" s="14">
        <v>7.31828053336019E-2</v>
      </c>
      <c r="O166" s="14">
        <v>0.13204952660868199</v>
      </c>
      <c r="P166" s="14">
        <v>0.14431083002606299</v>
      </c>
      <c r="Q166" s="14">
        <v>0.19892678921502499</v>
      </c>
      <c r="R166" s="14"/>
      <c r="S166" s="14">
        <v>0.12923150026031599</v>
      </c>
      <c r="T166" s="14">
        <v>0.113933348877313</v>
      </c>
      <c r="U166" s="14">
        <v>0.15295890294415601</v>
      </c>
      <c r="V166" s="14">
        <v>0.110239636358203</v>
      </c>
      <c r="W166" s="14">
        <v>9.7745573349739295E-2</v>
      </c>
      <c r="X166" s="14">
        <v>0.143936092111486</v>
      </c>
      <c r="Y166" s="14">
        <v>0.16228738376445501</v>
      </c>
      <c r="Z166" s="14">
        <v>0.16172951611319</v>
      </c>
      <c r="AA166" s="14">
        <v>0.17033945829761499</v>
      </c>
      <c r="AB166" s="14">
        <v>0.129622217388488</v>
      </c>
      <c r="AC166" s="14">
        <v>0.18024897902156101</v>
      </c>
      <c r="AD166" s="14">
        <v>4.4672053039893397E-2</v>
      </c>
      <c r="AE166" s="14"/>
      <c r="AF166" s="14">
        <v>0.126901176062967</v>
      </c>
      <c r="AG166" s="14">
        <v>0.117550352364321</v>
      </c>
      <c r="AH166" s="14">
        <v>0.22587301568617299</v>
      </c>
      <c r="AI166" s="14"/>
      <c r="AJ166" s="14" t="s">
        <v>79</v>
      </c>
      <c r="AK166" s="14" t="s">
        <v>79</v>
      </c>
      <c r="AL166" s="14" t="s">
        <v>79</v>
      </c>
      <c r="AM166" s="14" t="s">
        <v>79</v>
      </c>
      <c r="AN166" s="14" t="s">
        <v>79</v>
      </c>
      <c r="AO166" s="14"/>
      <c r="AP166" s="14">
        <v>7.9758921428134302E-2</v>
      </c>
      <c r="AQ166" s="14">
        <v>0.13413585942436801</v>
      </c>
      <c r="AR166" s="14">
        <v>4.9201780877114298E-2</v>
      </c>
      <c r="AS166" s="14"/>
      <c r="AT166" s="14">
        <v>0.16060125315795501</v>
      </c>
      <c r="AU166" s="14">
        <v>0.163900582884109</v>
      </c>
      <c r="AV166" s="14">
        <v>0.102058591998125</v>
      </c>
      <c r="AW166" s="14">
        <v>4.7429884615131E-2</v>
      </c>
      <c r="AX166" s="14">
        <v>0.27224297440334999</v>
      </c>
    </row>
    <row r="167" spans="2:50" x14ac:dyDescent="0.25">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row>
    <row r="168" spans="2:50" x14ac:dyDescent="0.25">
      <c r="B168" s="6" t="s">
        <v>150</v>
      </c>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row>
    <row r="169" spans="2:50" x14ac:dyDescent="0.25">
      <c r="B169" s="26" t="s">
        <v>538</v>
      </c>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row>
    <row r="170" spans="2:50" x14ac:dyDescent="0.25">
      <c r="B170" t="s">
        <v>142</v>
      </c>
      <c r="C170" s="14">
        <v>0.22926380931073301</v>
      </c>
      <c r="D170" s="14">
        <v>0.26225058992385902</v>
      </c>
      <c r="E170" s="14">
        <v>0.194369668454698</v>
      </c>
      <c r="F170" s="14"/>
      <c r="G170" s="14">
        <v>0.249788534844573</v>
      </c>
      <c r="H170" s="14">
        <v>0.236339368760797</v>
      </c>
      <c r="I170" s="14">
        <v>0.24827895959341001</v>
      </c>
      <c r="J170" s="14">
        <v>0.23028550189167801</v>
      </c>
      <c r="K170" s="14">
        <v>0.16741010229880601</v>
      </c>
      <c r="L170" s="14">
        <v>0.23310455706991701</v>
      </c>
      <c r="M170" s="14"/>
      <c r="N170" s="14">
        <v>0.25790796933174698</v>
      </c>
      <c r="O170" s="14">
        <v>0.226840645571321</v>
      </c>
      <c r="P170" s="14">
        <v>0.248844791327264</v>
      </c>
      <c r="Q170" s="14">
        <v>0.177464057058903</v>
      </c>
      <c r="R170" s="14"/>
      <c r="S170" s="14">
        <v>0.25061729992309201</v>
      </c>
      <c r="T170" s="14">
        <v>0.29400796390405498</v>
      </c>
      <c r="U170" s="14">
        <v>0.223358322348023</v>
      </c>
      <c r="V170" s="14">
        <v>0.231783837073364</v>
      </c>
      <c r="W170" s="14">
        <v>0.24108285507801899</v>
      </c>
      <c r="X170" s="14">
        <v>0.176061850702488</v>
      </c>
      <c r="Y170" s="14">
        <v>0.22528251587532999</v>
      </c>
      <c r="Z170" s="14">
        <v>0.27147517147306999</v>
      </c>
      <c r="AA170" s="14">
        <v>0.203422139323333</v>
      </c>
      <c r="AB170" s="14">
        <v>0.176122962086249</v>
      </c>
      <c r="AC170" s="14">
        <v>0.13732296828971</v>
      </c>
      <c r="AD170" s="14">
        <v>0.34035645893168698</v>
      </c>
      <c r="AE170" s="14"/>
      <c r="AF170" s="14">
        <v>0.20528558757596699</v>
      </c>
      <c r="AG170" s="14">
        <v>0.243383241302354</v>
      </c>
      <c r="AH170" s="14">
        <v>0.260032559245502</v>
      </c>
      <c r="AI170" s="14"/>
      <c r="AJ170" s="14" t="s">
        <v>79</v>
      </c>
      <c r="AK170" s="14" t="s">
        <v>79</v>
      </c>
      <c r="AL170" s="14" t="s">
        <v>79</v>
      </c>
      <c r="AM170" s="14" t="s">
        <v>79</v>
      </c>
      <c r="AN170" s="14" t="s">
        <v>79</v>
      </c>
      <c r="AO170" s="14"/>
      <c r="AP170" s="14">
        <v>0.32794071029157501</v>
      </c>
      <c r="AQ170" s="14">
        <v>0.19471177942255599</v>
      </c>
      <c r="AR170" s="14">
        <v>0.35028089361537201</v>
      </c>
      <c r="AS170" s="14"/>
      <c r="AT170" s="14">
        <v>0.188851709039391</v>
      </c>
      <c r="AU170" s="14">
        <v>0.20670275013734599</v>
      </c>
      <c r="AV170" s="14">
        <v>0.26293991147486601</v>
      </c>
      <c r="AW170" s="14">
        <v>0.26100804325239901</v>
      </c>
      <c r="AX170" s="14">
        <v>0.202680667731551</v>
      </c>
    </row>
    <row r="171" spans="2:50" x14ac:dyDescent="0.25">
      <c r="B171" t="s">
        <v>143</v>
      </c>
      <c r="C171" s="14">
        <v>0.37831928268371501</v>
      </c>
      <c r="D171" s="14">
        <v>0.3934917843381</v>
      </c>
      <c r="E171" s="14">
        <v>0.36405893637808201</v>
      </c>
      <c r="F171" s="14"/>
      <c r="G171" s="14">
        <v>0.29833655648768598</v>
      </c>
      <c r="H171" s="14">
        <v>0.32118837121752303</v>
      </c>
      <c r="I171" s="14">
        <v>0.39298849978199202</v>
      </c>
      <c r="J171" s="14">
        <v>0.35419214276976801</v>
      </c>
      <c r="K171" s="14">
        <v>0.48497486816670099</v>
      </c>
      <c r="L171" s="14">
        <v>0.41804559429264199</v>
      </c>
      <c r="M171" s="14"/>
      <c r="N171" s="14">
        <v>0.39614036932621499</v>
      </c>
      <c r="O171" s="14">
        <v>0.39929335802133697</v>
      </c>
      <c r="P171" s="14">
        <v>0.36241605722152997</v>
      </c>
      <c r="Q171" s="14">
        <v>0.34962941349862198</v>
      </c>
      <c r="R171" s="14"/>
      <c r="S171" s="14">
        <v>0.36677207393376099</v>
      </c>
      <c r="T171" s="14">
        <v>0.33962038790263299</v>
      </c>
      <c r="U171" s="14">
        <v>0.38837661326586298</v>
      </c>
      <c r="V171" s="14">
        <v>0.36288006133585499</v>
      </c>
      <c r="W171" s="14">
        <v>0.35169552657813702</v>
      </c>
      <c r="X171" s="14">
        <v>0.47377512876175798</v>
      </c>
      <c r="Y171" s="14">
        <v>0.372865118884043</v>
      </c>
      <c r="Z171" s="14">
        <v>0.26244350517495202</v>
      </c>
      <c r="AA171" s="14">
        <v>0.37729792827435799</v>
      </c>
      <c r="AB171" s="14">
        <v>0.42116581061566899</v>
      </c>
      <c r="AC171" s="14">
        <v>0.36961979212700702</v>
      </c>
      <c r="AD171" s="14">
        <v>0.453267242061002</v>
      </c>
      <c r="AE171" s="14"/>
      <c r="AF171" s="14">
        <v>0.403530660223402</v>
      </c>
      <c r="AG171" s="14">
        <v>0.399778151785675</v>
      </c>
      <c r="AH171" s="14">
        <v>0.32528858464044902</v>
      </c>
      <c r="AI171" s="14"/>
      <c r="AJ171" s="14" t="s">
        <v>79</v>
      </c>
      <c r="AK171" s="14" t="s">
        <v>79</v>
      </c>
      <c r="AL171" s="14" t="s">
        <v>79</v>
      </c>
      <c r="AM171" s="14" t="s">
        <v>79</v>
      </c>
      <c r="AN171" s="14" t="s">
        <v>79</v>
      </c>
      <c r="AO171" s="14"/>
      <c r="AP171" s="14">
        <v>0.43944588638417398</v>
      </c>
      <c r="AQ171" s="14">
        <v>0.38611879448692699</v>
      </c>
      <c r="AR171" s="14">
        <v>0.30433361996728098</v>
      </c>
      <c r="AS171" s="14"/>
      <c r="AT171" s="14">
        <v>0.43462870440240597</v>
      </c>
      <c r="AU171" s="14">
        <v>0.35375877648163601</v>
      </c>
      <c r="AV171" s="14">
        <v>0.40022104338186998</v>
      </c>
      <c r="AW171" s="14">
        <v>0.36448512297897501</v>
      </c>
      <c r="AX171" s="14">
        <v>0.51685786846771997</v>
      </c>
    </row>
    <row r="172" spans="2:50" x14ac:dyDescent="0.25">
      <c r="B172" t="s">
        <v>144</v>
      </c>
      <c r="C172" s="14">
        <v>0.198008218166489</v>
      </c>
      <c r="D172" s="14">
        <v>0.18989160994450299</v>
      </c>
      <c r="E172" s="14">
        <v>0.206337822643132</v>
      </c>
      <c r="F172" s="14"/>
      <c r="G172" s="14">
        <v>0.26782201175825199</v>
      </c>
      <c r="H172" s="14">
        <v>0.22843031438960901</v>
      </c>
      <c r="I172" s="14">
        <v>0.20460789909241101</v>
      </c>
      <c r="J172" s="14">
        <v>0.185676551319851</v>
      </c>
      <c r="K172" s="14">
        <v>0.15184739419704199</v>
      </c>
      <c r="L172" s="14">
        <v>0.15810476353362299</v>
      </c>
      <c r="M172" s="14"/>
      <c r="N172" s="14">
        <v>0.200056652685275</v>
      </c>
      <c r="O172" s="14">
        <v>0.211261261146624</v>
      </c>
      <c r="P172" s="14">
        <v>0.19318923225343401</v>
      </c>
      <c r="Q172" s="14">
        <v>0.18713290002719499</v>
      </c>
      <c r="R172" s="14"/>
      <c r="S172" s="14">
        <v>0.213440681598912</v>
      </c>
      <c r="T172" s="14">
        <v>0.13211350231257499</v>
      </c>
      <c r="U172" s="14">
        <v>0.21221333809538301</v>
      </c>
      <c r="V172" s="14">
        <v>0.19856168241685701</v>
      </c>
      <c r="W172" s="14">
        <v>0.25634453769935001</v>
      </c>
      <c r="X172" s="14">
        <v>0.18524880558828399</v>
      </c>
      <c r="Y172" s="14">
        <v>0.24474699234022501</v>
      </c>
      <c r="Z172" s="14">
        <v>0.195318819960875</v>
      </c>
      <c r="AA172" s="14">
        <v>0.20087453203092401</v>
      </c>
      <c r="AB172" s="14">
        <v>0.197788385628583</v>
      </c>
      <c r="AC172" s="14">
        <v>0.19180666251419601</v>
      </c>
      <c r="AD172" s="14">
        <v>0.161704245967418</v>
      </c>
      <c r="AE172" s="14"/>
      <c r="AF172" s="14">
        <v>0.192284365831592</v>
      </c>
      <c r="AG172" s="14">
        <v>0.19299627998378599</v>
      </c>
      <c r="AH172" s="14">
        <v>0.17201449281710501</v>
      </c>
      <c r="AI172" s="14"/>
      <c r="AJ172" s="14" t="s">
        <v>79</v>
      </c>
      <c r="AK172" s="14" t="s">
        <v>79</v>
      </c>
      <c r="AL172" s="14" t="s">
        <v>79</v>
      </c>
      <c r="AM172" s="14" t="s">
        <v>79</v>
      </c>
      <c r="AN172" s="14" t="s">
        <v>79</v>
      </c>
      <c r="AO172" s="14"/>
      <c r="AP172" s="14">
        <v>0.109928893035432</v>
      </c>
      <c r="AQ172" s="14">
        <v>0.23366205061680301</v>
      </c>
      <c r="AR172" s="14">
        <v>0.21912165579116999</v>
      </c>
      <c r="AS172" s="14"/>
      <c r="AT172" s="14">
        <v>0.16233858355959499</v>
      </c>
      <c r="AU172" s="14">
        <v>0.20074235323858999</v>
      </c>
      <c r="AV172" s="14">
        <v>0.19369291924471199</v>
      </c>
      <c r="AW172" s="14">
        <v>0.24940517218974501</v>
      </c>
      <c r="AX172" s="14">
        <v>0.17058787331658201</v>
      </c>
    </row>
    <row r="173" spans="2:50" x14ac:dyDescent="0.25">
      <c r="B173" t="s">
        <v>145</v>
      </c>
      <c r="C173" s="14">
        <v>7.0431904345264099E-2</v>
      </c>
      <c r="D173" s="14">
        <v>5.7583055830046699E-2</v>
      </c>
      <c r="E173" s="14">
        <v>8.2561028695868996E-2</v>
      </c>
      <c r="F173" s="14"/>
      <c r="G173" s="14">
        <v>9.1382420936317404E-2</v>
      </c>
      <c r="H173" s="14">
        <v>5.5360847526263697E-2</v>
      </c>
      <c r="I173" s="14">
        <v>3.5834680047103301E-2</v>
      </c>
      <c r="J173" s="14">
        <v>7.4283059833778503E-2</v>
      </c>
      <c r="K173" s="14">
        <v>8.3330564752428796E-2</v>
      </c>
      <c r="L173" s="14">
        <v>8.5338139708209207E-2</v>
      </c>
      <c r="M173" s="14"/>
      <c r="N173" s="14">
        <v>7.0877215082236503E-2</v>
      </c>
      <c r="O173" s="14">
        <v>4.7495104231898601E-2</v>
      </c>
      <c r="P173" s="14">
        <v>6.7956670575256103E-2</v>
      </c>
      <c r="Q173" s="14">
        <v>9.8689577139472406E-2</v>
      </c>
      <c r="R173" s="14"/>
      <c r="S173" s="14">
        <v>3.72188882016036E-2</v>
      </c>
      <c r="T173" s="14">
        <v>0.110417361106724</v>
      </c>
      <c r="U173" s="14">
        <v>3.5221990600192099E-2</v>
      </c>
      <c r="V173" s="14">
        <v>8.9731059771692004E-2</v>
      </c>
      <c r="W173" s="14">
        <v>7.7365843707811105E-2</v>
      </c>
      <c r="X173" s="14">
        <v>6.1531203288025998E-2</v>
      </c>
      <c r="Y173" s="14">
        <v>4.9970212011082302E-2</v>
      </c>
      <c r="Z173" s="14">
        <v>0.117497296155534</v>
      </c>
      <c r="AA173" s="14">
        <v>7.0879963272810903E-2</v>
      </c>
      <c r="AB173" s="14">
        <v>9.2035151521795505E-2</v>
      </c>
      <c r="AC173" s="14">
        <v>9.3742819672959804E-2</v>
      </c>
      <c r="AD173" s="14">
        <v>0</v>
      </c>
      <c r="AE173" s="14"/>
      <c r="AF173" s="14">
        <v>7.5178751909833003E-2</v>
      </c>
      <c r="AG173" s="14">
        <v>5.7954066617589201E-2</v>
      </c>
      <c r="AH173" s="14">
        <v>7.3349599622898304E-2</v>
      </c>
      <c r="AI173" s="14"/>
      <c r="AJ173" s="14" t="s">
        <v>79</v>
      </c>
      <c r="AK173" s="14" t="s">
        <v>79</v>
      </c>
      <c r="AL173" s="14" t="s">
        <v>79</v>
      </c>
      <c r="AM173" s="14" t="s">
        <v>79</v>
      </c>
      <c r="AN173" s="14" t="s">
        <v>79</v>
      </c>
      <c r="AO173" s="14"/>
      <c r="AP173" s="14">
        <v>4.7978922542404101E-2</v>
      </c>
      <c r="AQ173" s="14">
        <v>7.7733721044858997E-2</v>
      </c>
      <c r="AR173" s="14">
        <v>7.4705952964079197E-2</v>
      </c>
      <c r="AS173" s="14"/>
      <c r="AT173" s="14">
        <v>6.3018698540952406E-2</v>
      </c>
      <c r="AU173" s="14">
        <v>8.88517354748289E-2</v>
      </c>
      <c r="AV173" s="14">
        <v>5.5865682438047397E-2</v>
      </c>
      <c r="AW173" s="14">
        <v>7.7210926134719804E-2</v>
      </c>
      <c r="AX173" s="14">
        <v>0</v>
      </c>
    </row>
    <row r="174" spans="2:50" x14ac:dyDescent="0.25">
      <c r="B174" t="s">
        <v>70</v>
      </c>
      <c r="C174" s="14">
        <v>0.12397678549379799</v>
      </c>
      <c r="D174" s="14">
        <v>9.67829599634914E-2</v>
      </c>
      <c r="E174" s="14">
        <v>0.15267254382821899</v>
      </c>
      <c r="F174" s="14"/>
      <c r="G174" s="14">
        <v>9.2670475973171795E-2</v>
      </c>
      <c r="H174" s="14">
        <v>0.158681098105806</v>
      </c>
      <c r="I174" s="14">
        <v>0.118289961485083</v>
      </c>
      <c r="J174" s="14">
        <v>0.15556274418492499</v>
      </c>
      <c r="K174" s="14">
        <v>0.112437070585022</v>
      </c>
      <c r="L174" s="14">
        <v>0.10540694539560901</v>
      </c>
      <c r="M174" s="14"/>
      <c r="N174" s="14">
        <v>7.5017793574526495E-2</v>
      </c>
      <c r="O174" s="14">
        <v>0.11510963102881901</v>
      </c>
      <c r="P174" s="14">
        <v>0.127593248622516</v>
      </c>
      <c r="Q174" s="14">
        <v>0.18708405227580799</v>
      </c>
      <c r="R174" s="14"/>
      <c r="S174" s="14">
        <v>0.13195105634263099</v>
      </c>
      <c r="T174" s="14">
        <v>0.123840784774012</v>
      </c>
      <c r="U174" s="14">
        <v>0.14082973569054</v>
      </c>
      <c r="V174" s="14">
        <v>0.117043359402232</v>
      </c>
      <c r="W174" s="14">
        <v>7.3511236936682406E-2</v>
      </c>
      <c r="X174" s="14">
        <v>0.103383011659445</v>
      </c>
      <c r="Y174" s="14">
        <v>0.107135160889319</v>
      </c>
      <c r="Z174" s="14">
        <v>0.153265207235569</v>
      </c>
      <c r="AA174" s="14">
        <v>0.14752543709857399</v>
      </c>
      <c r="AB174" s="14">
        <v>0.112887690147703</v>
      </c>
      <c r="AC174" s="14">
        <v>0.20750775739612701</v>
      </c>
      <c r="AD174" s="14">
        <v>4.4672053039893397E-2</v>
      </c>
      <c r="AE174" s="14"/>
      <c r="AF174" s="14">
        <v>0.123720634459206</v>
      </c>
      <c r="AG174" s="14">
        <v>0.10588826031059501</v>
      </c>
      <c r="AH174" s="14">
        <v>0.16931476367404599</v>
      </c>
      <c r="AI174" s="14"/>
      <c r="AJ174" s="14" t="s">
        <v>79</v>
      </c>
      <c r="AK174" s="14" t="s">
        <v>79</v>
      </c>
      <c r="AL174" s="14" t="s">
        <v>79</v>
      </c>
      <c r="AM174" s="14" t="s">
        <v>79</v>
      </c>
      <c r="AN174" s="14" t="s">
        <v>79</v>
      </c>
      <c r="AO174" s="14"/>
      <c r="AP174" s="14">
        <v>7.47055877464151E-2</v>
      </c>
      <c r="AQ174" s="14">
        <v>0.107773654428855</v>
      </c>
      <c r="AR174" s="14">
        <v>5.1557877662098697E-2</v>
      </c>
      <c r="AS174" s="14"/>
      <c r="AT174" s="14">
        <v>0.15116230445765499</v>
      </c>
      <c r="AU174" s="14">
        <v>0.14994438466759999</v>
      </c>
      <c r="AV174" s="14">
        <v>8.7280443460504994E-2</v>
      </c>
      <c r="AW174" s="14">
        <v>4.7890735444161003E-2</v>
      </c>
      <c r="AX174" s="14">
        <v>0.10987359048414699</v>
      </c>
    </row>
    <row r="175" spans="2:50" x14ac:dyDescent="0.25">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row>
    <row r="176" spans="2:50" x14ac:dyDescent="0.25">
      <c r="B176" s="6" t="s">
        <v>151</v>
      </c>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row>
    <row r="177" spans="2:50" x14ac:dyDescent="0.25">
      <c r="B177" s="26" t="s">
        <v>538</v>
      </c>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row>
    <row r="178" spans="2:50" x14ac:dyDescent="0.25">
      <c r="B178" t="s">
        <v>142</v>
      </c>
      <c r="C178" s="14">
        <v>8.3281714369485102E-2</v>
      </c>
      <c r="D178" s="14">
        <v>8.9206802484054701E-2</v>
      </c>
      <c r="E178" s="14">
        <v>7.7964472923680403E-2</v>
      </c>
      <c r="F178" s="14"/>
      <c r="G178" s="14">
        <v>0.109040834128104</v>
      </c>
      <c r="H178" s="14">
        <v>0.11832664660075499</v>
      </c>
      <c r="I178" s="14">
        <v>0.13485643874130099</v>
      </c>
      <c r="J178" s="14">
        <v>5.7070820938640403E-2</v>
      </c>
      <c r="K178" s="14">
        <v>2.4936582785517199E-2</v>
      </c>
      <c r="L178" s="14">
        <v>5.2038165789280201E-2</v>
      </c>
      <c r="M178" s="14"/>
      <c r="N178" s="14">
        <v>7.1511709229111306E-2</v>
      </c>
      <c r="O178" s="14">
        <v>7.6823252275375398E-2</v>
      </c>
      <c r="P178" s="14">
        <v>9.7885329293030204E-2</v>
      </c>
      <c r="Q178" s="14">
        <v>9.0737201664903094E-2</v>
      </c>
      <c r="R178" s="14"/>
      <c r="S178" s="14">
        <v>0.111629145622394</v>
      </c>
      <c r="T178" s="14">
        <v>8.2815703121459E-2</v>
      </c>
      <c r="U178" s="14">
        <v>6.0609119463145102E-2</v>
      </c>
      <c r="V178" s="14">
        <v>8.4400069330820601E-2</v>
      </c>
      <c r="W178" s="14">
        <v>7.9600814947124704E-2</v>
      </c>
      <c r="X178" s="14">
        <v>0.14910300327565101</v>
      </c>
      <c r="Y178" s="14">
        <v>9.6713088250670001E-2</v>
      </c>
      <c r="Z178" s="14">
        <v>4.42973445372171E-2</v>
      </c>
      <c r="AA178" s="14">
        <v>6.5741531329571307E-2</v>
      </c>
      <c r="AB178" s="14">
        <v>3.77341924982698E-2</v>
      </c>
      <c r="AC178" s="14">
        <v>6.7529204388317096E-2</v>
      </c>
      <c r="AD178" s="14">
        <v>6.1340222730225401E-2</v>
      </c>
      <c r="AE178" s="14"/>
      <c r="AF178" s="14">
        <v>5.4990758139326898E-2</v>
      </c>
      <c r="AG178" s="14">
        <v>9.4486714823371301E-2</v>
      </c>
      <c r="AH178" s="14">
        <v>0.12548098476525399</v>
      </c>
      <c r="AI178" s="14"/>
      <c r="AJ178" s="14" t="s">
        <v>79</v>
      </c>
      <c r="AK178" s="14" t="s">
        <v>79</v>
      </c>
      <c r="AL178" s="14" t="s">
        <v>79</v>
      </c>
      <c r="AM178" s="14" t="s">
        <v>79</v>
      </c>
      <c r="AN178" s="14" t="s">
        <v>79</v>
      </c>
      <c r="AO178" s="14"/>
      <c r="AP178" s="14">
        <v>0.100171090913712</v>
      </c>
      <c r="AQ178" s="14">
        <v>9.7154264286973505E-2</v>
      </c>
      <c r="AR178" s="14">
        <v>7.4634244195000504E-2</v>
      </c>
      <c r="AS178" s="14"/>
      <c r="AT178" s="14">
        <v>6.5066599981182499E-2</v>
      </c>
      <c r="AU178" s="14">
        <v>9.00636972038006E-2</v>
      </c>
      <c r="AV178" s="14">
        <v>8.5601191042420199E-2</v>
      </c>
      <c r="AW178" s="14">
        <v>0.129261660241485</v>
      </c>
      <c r="AX178" s="14">
        <v>0.146593165245369</v>
      </c>
    </row>
    <row r="179" spans="2:50" x14ac:dyDescent="0.25">
      <c r="B179" t="s">
        <v>143</v>
      </c>
      <c r="C179" s="14">
        <v>0.31736325783415098</v>
      </c>
      <c r="D179" s="14">
        <v>0.29669840216891302</v>
      </c>
      <c r="E179" s="14">
        <v>0.33462695868404901</v>
      </c>
      <c r="F179" s="14"/>
      <c r="G179" s="14">
        <v>0.31663934159474499</v>
      </c>
      <c r="H179" s="14">
        <v>0.307023251074651</v>
      </c>
      <c r="I179" s="14">
        <v>0.37551065241631898</v>
      </c>
      <c r="J179" s="14">
        <v>0.34788332791915599</v>
      </c>
      <c r="K179" s="14">
        <v>0.31078319990117698</v>
      </c>
      <c r="L179" s="14">
        <v>0.25888190607892098</v>
      </c>
      <c r="M179" s="14"/>
      <c r="N179" s="14">
        <v>0.29547017307071799</v>
      </c>
      <c r="O179" s="14">
        <v>0.30480203456781102</v>
      </c>
      <c r="P179" s="14">
        <v>0.38739063909041899</v>
      </c>
      <c r="Q179" s="14">
        <v>0.29254792544512997</v>
      </c>
      <c r="R179" s="14"/>
      <c r="S179" s="14">
        <v>0.330702128278619</v>
      </c>
      <c r="T179" s="14">
        <v>0.29194551111966499</v>
      </c>
      <c r="U179" s="14">
        <v>0.26314777792959498</v>
      </c>
      <c r="V179" s="14">
        <v>0.31864527159154199</v>
      </c>
      <c r="W179" s="14">
        <v>0.335952058535752</v>
      </c>
      <c r="X179" s="14">
        <v>0.381329967826324</v>
      </c>
      <c r="Y179" s="14">
        <v>0.29610525128431597</v>
      </c>
      <c r="Z179" s="14">
        <v>0.25059027569499498</v>
      </c>
      <c r="AA179" s="14">
        <v>0.33575910063655801</v>
      </c>
      <c r="AB179" s="14">
        <v>0.34486319374503799</v>
      </c>
      <c r="AC179" s="14">
        <v>0.20327466711723399</v>
      </c>
      <c r="AD179" s="14">
        <v>0.43904485791515502</v>
      </c>
      <c r="AE179" s="14"/>
      <c r="AF179" s="14">
        <v>0.29889270672317497</v>
      </c>
      <c r="AG179" s="14">
        <v>0.33635999211809797</v>
      </c>
      <c r="AH179" s="14">
        <v>0.33185697914672102</v>
      </c>
      <c r="AI179" s="14"/>
      <c r="AJ179" s="14" t="s">
        <v>79</v>
      </c>
      <c r="AK179" s="14" t="s">
        <v>79</v>
      </c>
      <c r="AL179" s="14" t="s">
        <v>79</v>
      </c>
      <c r="AM179" s="14" t="s">
        <v>79</v>
      </c>
      <c r="AN179" s="14" t="s">
        <v>79</v>
      </c>
      <c r="AO179" s="14"/>
      <c r="AP179" s="14">
        <v>0.31590096491848402</v>
      </c>
      <c r="AQ179" s="14">
        <v>0.342030336916887</v>
      </c>
      <c r="AR179" s="14">
        <v>0.44841863682438698</v>
      </c>
      <c r="AS179" s="14"/>
      <c r="AT179" s="14">
        <v>0.301881501301623</v>
      </c>
      <c r="AU179" s="14">
        <v>0.29991725621144499</v>
      </c>
      <c r="AV179" s="14">
        <v>0.36865580469973802</v>
      </c>
      <c r="AW179" s="14">
        <v>0.32916497717939103</v>
      </c>
      <c r="AX179" s="14">
        <v>0.20680768649745901</v>
      </c>
    </row>
    <row r="180" spans="2:50" x14ac:dyDescent="0.25">
      <c r="B180" t="s">
        <v>144</v>
      </c>
      <c r="C180" s="14">
        <v>0.31636957334263299</v>
      </c>
      <c r="D180" s="14">
        <v>0.32211407966975703</v>
      </c>
      <c r="E180" s="14">
        <v>0.31116830548574298</v>
      </c>
      <c r="F180" s="14"/>
      <c r="G180" s="14">
        <v>0.37728666517887599</v>
      </c>
      <c r="H180" s="14">
        <v>0.30096858718328401</v>
      </c>
      <c r="I180" s="14">
        <v>0.298138097114025</v>
      </c>
      <c r="J180" s="14">
        <v>0.27838754526542397</v>
      </c>
      <c r="K180" s="14">
        <v>0.31048044942325298</v>
      </c>
      <c r="L180" s="14">
        <v>0.334413026930725</v>
      </c>
      <c r="M180" s="14"/>
      <c r="N180" s="14">
        <v>0.35322435441331801</v>
      </c>
      <c r="O180" s="14">
        <v>0.329733860267651</v>
      </c>
      <c r="P180" s="14">
        <v>0.25167914599686902</v>
      </c>
      <c r="Q180" s="14">
        <v>0.314996567054803</v>
      </c>
      <c r="R180" s="14"/>
      <c r="S180" s="14">
        <v>0.32748485062017202</v>
      </c>
      <c r="T180" s="14">
        <v>0.31908078273816198</v>
      </c>
      <c r="U180" s="14">
        <v>0.30569166395997599</v>
      </c>
      <c r="V180" s="14">
        <v>0.311545364385447</v>
      </c>
      <c r="W180" s="14">
        <v>0.41225038263503699</v>
      </c>
      <c r="X180" s="14">
        <v>0.26493757040961602</v>
      </c>
      <c r="Y180" s="14">
        <v>0.333236164532071</v>
      </c>
      <c r="Z180" s="14">
        <v>0.32310816532453501</v>
      </c>
      <c r="AA180" s="14">
        <v>0.28901502781077298</v>
      </c>
      <c r="AB180" s="14">
        <v>0.30076185948900702</v>
      </c>
      <c r="AC180" s="14">
        <v>0.36837353603067902</v>
      </c>
      <c r="AD180" s="14">
        <v>0.25264641024101098</v>
      </c>
      <c r="AE180" s="14"/>
      <c r="AF180" s="14">
        <v>0.30253798738669602</v>
      </c>
      <c r="AG180" s="14">
        <v>0.32359858426363902</v>
      </c>
      <c r="AH180" s="14">
        <v>0.30589194156120297</v>
      </c>
      <c r="AI180" s="14"/>
      <c r="AJ180" s="14" t="s">
        <v>79</v>
      </c>
      <c r="AK180" s="14" t="s">
        <v>79</v>
      </c>
      <c r="AL180" s="14" t="s">
        <v>79</v>
      </c>
      <c r="AM180" s="14" t="s">
        <v>79</v>
      </c>
      <c r="AN180" s="14" t="s">
        <v>79</v>
      </c>
      <c r="AO180" s="14"/>
      <c r="AP180" s="14">
        <v>0.31139346302959697</v>
      </c>
      <c r="AQ180" s="14">
        <v>0.31135751254064598</v>
      </c>
      <c r="AR180" s="14">
        <v>0.355944232739143</v>
      </c>
      <c r="AS180" s="14"/>
      <c r="AT180" s="14">
        <v>0.30423341602102599</v>
      </c>
      <c r="AU180" s="14">
        <v>0.30283601764242402</v>
      </c>
      <c r="AV180" s="14">
        <v>0.31253002647359002</v>
      </c>
      <c r="AW180" s="14">
        <v>0.40969155709622701</v>
      </c>
      <c r="AX180" s="14">
        <v>0.464250946150852</v>
      </c>
    </row>
    <row r="181" spans="2:50" x14ac:dyDescent="0.25">
      <c r="B181" t="s">
        <v>145</v>
      </c>
      <c r="C181" s="14">
        <v>0.136265169201295</v>
      </c>
      <c r="D181" s="14">
        <v>0.16781477625354699</v>
      </c>
      <c r="E181" s="14">
        <v>0.105347792003409</v>
      </c>
      <c r="F181" s="14"/>
      <c r="G181" s="14">
        <v>0.11283899709919799</v>
      </c>
      <c r="H181" s="14">
        <v>0.102650859246254</v>
      </c>
      <c r="I181" s="14">
        <v>7.1163810181276793E-2</v>
      </c>
      <c r="J181" s="14">
        <v>0.12822184170043899</v>
      </c>
      <c r="K181" s="14">
        <v>0.183480023953387</v>
      </c>
      <c r="L181" s="14">
        <v>0.20968551862461299</v>
      </c>
      <c r="M181" s="14"/>
      <c r="N181" s="14">
        <v>0.190746373420009</v>
      </c>
      <c r="O181" s="14">
        <v>0.133349085270423</v>
      </c>
      <c r="P181" s="14">
        <v>0.100740268975463</v>
      </c>
      <c r="Q181" s="14">
        <v>0.11279334506854601</v>
      </c>
      <c r="R181" s="14"/>
      <c r="S181" s="14">
        <v>0.11136499165456901</v>
      </c>
      <c r="T181" s="14">
        <v>0.15446306848629701</v>
      </c>
      <c r="U181" s="14">
        <v>0.16118902411964101</v>
      </c>
      <c r="V181" s="14">
        <v>0.16976624249455799</v>
      </c>
      <c r="W181" s="14">
        <v>6.9539929699322101E-2</v>
      </c>
      <c r="X181" s="14">
        <v>8.6296217093254496E-2</v>
      </c>
      <c r="Y181" s="14">
        <v>0.10818304559598101</v>
      </c>
      <c r="Z181" s="14">
        <v>0.195194965108029</v>
      </c>
      <c r="AA181" s="14">
        <v>0.115616240791847</v>
      </c>
      <c r="AB181" s="14">
        <v>0.167107381105075</v>
      </c>
      <c r="AC181" s="14">
        <v>0.17335528659562399</v>
      </c>
      <c r="AD181" s="14">
        <v>0.20229645607371499</v>
      </c>
      <c r="AE181" s="14"/>
      <c r="AF181" s="14">
        <v>0.17956105997201699</v>
      </c>
      <c r="AG181" s="14">
        <v>0.12258088119688899</v>
      </c>
      <c r="AH181" s="14">
        <v>5.8271125576583899E-2</v>
      </c>
      <c r="AI181" s="14"/>
      <c r="AJ181" s="14" t="s">
        <v>79</v>
      </c>
      <c r="AK181" s="14" t="s">
        <v>79</v>
      </c>
      <c r="AL181" s="14" t="s">
        <v>79</v>
      </c>
      <c r="AM181" s="14" t="s">
        <v>79</v>
      </c>
      <c r="AN181" s="14" t="s">
        <v>79</v>
      </c>
      <c r="AO181" s="14"/>
      <c r="AP181" s="14">
        <v>0.160009563859106</v>
      </c>
      <c r="AQ181" s="14">
        <v>0.13194021248448801</v>
      </c>
      <c r="AR181" s="14">
        <v>6.9445008579371206E-2</v>
      </c>
      <c r="AS181" s="14"/>
      <c r="AT181" s="14">
        <v>0.13069521230868</v>
      </c>
      <c r="AU181" s="14">
        <v>0.13614525109555001</v>
      </c>
      <c r="AV181" s="14">
        <v>0.128816476242367</v>
      </c>
      <c r="AW181" s="14">
        <v>8.8488324955920197E-2</v>
      </c>
      <c r="AX181" s="14">
        <v>7.2474611622172599E-2</v>
      </c>
    </row>
    <row r="182" spans="2:50" x14ac:dyDescent="0.25">
      <c r="B182" t="s">
        <v>70</v>
      </c>
      <c r="C182" s="14">
        <v>0.14672028525243599</v>
      </c>
      <c r="D182" s="14">
        <v>0.124165939423729</v>
      </c>
      <c r="E182" s="14">
        <v>0.17089247090311799</v>
      </c>
      <c r="F182" s="14"/>
      <c r="G182" s="14">
        <v>8.4194161999078101E-2</v>
      </c>
      <c r="H182" s="14">
        <v>0.17103065589505601</v>
      </c>
      <c r="I182" s="14">
        <v>0.120331001547078</v>
      </c>
      <c r="J182" s="14">
        <v>0.18843646417634199</v>
      </c>
      <c r="K182" s="14">
        <v>0.17031974393666599</v>
      </c>
      <c r="L182" s="14">
        <v>0.14498138257646101</v>
      </c>
      <c r="M182" s="14"/>
      <c r="N182" s="14">
        <v>8.9047389866844406E-2</v>
      </c>
      <c r="O182" s="14">
        <v>0.155291767618739</v>
      </c>
      <c r="P182" s="14">
        <v>0.162304616644219</v>
      </c>
      <c r="Q182" s="14">
        <v>0.188924960766617</v>
      </c>
      <c r="R182" s="14"/>
      <c r="S182" s="14">
        <v>0.118818883824247</v>
      </c>
      <c r="T182" s="14">
        <v>0.15169493453441699</v>
      </c>
      <c r="U182" s="14">
        <v>0.20936241452764201</v>
      </c>
      <c r="V182" s="14">
        <v>0.115643052197633</v>
      </c>
      <c r="W182" s="14">
        <v>0.102656814182764</v>
      </c>
      <c r="X182" s="14">
        <v>0.118333241395156</v>
      </c>
      <c r="Y182" s="14">
        <v>0.16576245033696199</v>
      </c>
      <c r="Z182" s="14">
        <v>0.186809249335224</v>
      </c>
      <c r="AA182" s="14">
        <v>0.193868099431251</v>
      </c>
      <c r="AB182" s="14">
        <v>0.14953337316261001</v>
      </c>
      <c r="AC182" s="14">
        <v>0.187467305868146</v>
      </c>
      <c r="AD182" s="14">
        <v>4.4672053039893397E-2</v>
      </c>
      <c r="AE182" s="14"/>
      <c r="AF182" s="14">
        <v>0.164017487778784</v>
      </c>
      <c r="AG182" s="14">
        <v>0.122973827598003</v>
      </c>
      <c r="AH182" s="14">
        <v>0.17849896895023801</v>
      </c>
      <c r="AI182" s="14"/>
      <c r="AJ182" s="14" t="s">
        <v>79</v>
      </c>
      <c r="AK182" s="14" t="s">
        <v>79</v>
      </c>
      <c r="AL182" s="14" t="s">
        <v>79</v>
      </c>
      <c r="AM182" s="14" t="s">
        <v>79</v>
      </c>
      <c r="AN182" s="14" t="s">
        <v>79</v>
      </c>
      <c r="AO182" s="14"/>
      <c r="AP182" s="14">
        <v>0.11252491727910099</v>
      </c>
      <c r="AQ182" s="14">
        <v>0.117517673771006</v>
      </c>
      <c r="AR182" s="14">
        <v>5.1557877662098697E-2</v>
      </c>
      <c r="AS182" s="14"/>
      <c r="AT182" s="14">
        <v>0.198123270387488</v>
      </c>
      <c r="AU182" s="14">
        <v>0.17103777784678001</v>
      </c>
      <c r="AV182" s="14">
        <v>0.104396501541885</v>
      </c>
      <c r="AW182" s="14">
        <v>4.3393480526977002E-2</v>
      </c>
      <c r="AX182" s="14">
        <v>0.10987359048414699</v>
      </c>
    </row>
    <row r="183" spans="2:50" x14ac:dyDescent="0.25">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row>
    <row r="184" spans="2:50" x14ac:dyDescent="0.25">
      <c r="B184" s="6" t="s">
        <v>152</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row>
    <row r="185" spans="2:50" x14ac:dyDescent="0.25">
      <c r="B185" s="26" t="s">
        <v>538</v>
      </c>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row>
    <row r="186" spans="2:50" x14ac:dyDescent="0.25">
      <c r="B186" t="s">
        <v>142</v>
      </c>
      <c r="C186" s="14">
        <v>0.16994470233293299</v>
      </c>
      <c r="D186" s="14">
        <v>0.152218453659512</v>
      </c>
      <c r="E186" s="14">
        <v>0.18780533472517699</v>
      </c>
      <c r="F186" s="14"/>
      <c r="G186" s="14">
        <v>0.19747705009491601</v>
      </c>
      <c r="H186" s="14">
        <v>0.16613702684590401</v>
      </c>
      <c r="I186" s="14">
        <v>0.184252585539704</v>
      </c>
      <c r="J186" s="14">
        <v>0.198794555917893</v>
      </c>
      <c r="K186" s="14">
        <v>0.17396425697571999</v>
      </c>
      <c r="L186" s="14">
        <v>0.116858017889203</v>
      </c>
      <c r="M186" s="14"/>
      <c r="N186" s="14">
        <v>0.20056912270468499</v>
      </c>
      <c r="O186" s="14">
        <v>0.180646500951158</v>
      </c>
      <c r="P186" s="14">
        <v>0.13091247115535301</v>
      </c>
      <c r="Q186" s="14">
        <v>0.161830740755778</v>
      </c>
      <c r="R186" s="14"/>
      <c r="S186" s="14">
        <v>0.18896464556270501</v>
      </c>
      <c r="T186" s="14">
        <v>0.14223882417616199</v>
      </c>
      <c r="U186" s="14">
        <v>0.178695898421766</v>
      </c>
      <c r="V186" s="14">
        <v>0.17758661639588</v>
      </c>
      <c r="W186" s="14">
        <v>0.16826582767569601</v>
      </c>
      <c r="X186" s="14">
        <v>0.22613667271210799</v>
      </c>
      <c r="Y186" s="14">
        <v>0.17711603888329899</v>
      </c>
      <c r="Z186" s="14">
        <v>0.184774355982331</v>
      </c>
      <c r="AA186" s="14">
        <v>0.171567258858424</v>
      </c>
      <c r="AB186" s="14">
        <v>5.9622359210905702E-2</v>
      </c>
      <c r="AC186" s="14">
        <v>0.167157841083868</v>
      </c>
      <c r="AD186" s="14">
        <v>0.27198491134420799</v>
      </c>
      <c r="AE186" s="14"/>
      <c r="AF186" s="14">
        <v>0.125067790841147</v>
      </c>
      <c r="AG186" s="14">
        <v>0.20499922281948199</v>
      </c>
      <c r="AH186" s="14">
        <v>0.15914758193237599</v>
      </c>
      <c r="AI186" s="14"/>
      <c r="AJ186" s="14" t="s">
        <v>79</v>
      </c>
      <c r="AK186" s="14" t="s">
        <v>79</v>
      </c>
      <c r="AL186" s="14" t="s">
        <v>79</v>
      </c>
      <c r="AM186" s="14" t="s">
        <v>79</v>
      </c>
      <c r="AN186" s="14" t="s">
        <v>79</v>
      </c>
      <c r="AO186" s="14"/>
      <c r="AP186" s="14">
        <v>0.19083011932470001</v>
      </c>
      <c r="AQ186" s="14">
        <v>0.20351563464186501</v>
      </c>
      <c r="AR186" s="14">
        <v>0.180740947732694</v>
      </c>
      <c r="AS186" s="14"/>
      <c r="AT186" s="14">
        <v>0.15612638215455599</v>
      </c>
      <c r="AU186" s="14">
        <v>0.171197650303933</v>
      </c>
      <c r="AV186" s="14">
        <v>0.181385224508331</v>
      </c>
      <c r="AW186" s="14">
        <v>0.22049439286075301</v>
      </c>
      <c r="AX186" s="14">
        <v>0.22527916957379901</v>
      </c>
    </row>
    <row r="187" spans="2:50" x14ac:dyDescent="0.25">
      <c r="B187" t="s">
        <v>143</v>
      </c>
      <c r="C187" s="14">
        <v>0.35770779691596399</v>
      </c>
      <c r="D187" s="14">
        <v>0.36138200444608398</v>
      </c>
      <c r="E187" s="14">
        <v>0.35343174886835599</v>
      </c>
      <c r="F187" s="14"/>
      <c r="G187" s="14">
        <v>0.33036476484863597</v>
      </c>
      <c r="H187" s="14">
        <v>0.33828157787472501</v>
      </c>
      <c r="I187" s="14">
        <v>0.36196959628881598</v>
      </c>
      <c r="J187" s="14">
        <v>0.356574057295101</v>
      </c>
      <c r="K187" s="14">
        <v>0.36589658979052703</v>
      </c>
      <c r="L187" s="14">
        <v>0.38495802657032202</v>
      </c>
      <c r="M187" s="14"/>
      <c r="N187" s="14">
        <v>0.36267120999103603</v>
      </c>
      <c r="O187" s="14">
        <v>0.38015630379367699</v>
      </c>
      <c r="P187" s="14">
        <v>0.36337509440874199</v>
      </c>
      <c r="Q187" s="14">
        <v>0.32464659722516198</v>
      </c>
      <c r="R187" s="14"/>
      <c r="S187" s="14">
        <v>0.398552296862897</v>
      </c>
      <c r="T187" s="14">
        <v>0.35668446865580999</v>
      </c>
      <c r="U187" s="14">
        <v>0.28392319549813499</v>
      </c>
      <c r="V187" s="14">
        <v>0.40527287889618002</v>
      </c>
      <c r="W187" s="14">
        <v>0.35285817955634602</v>
      </c>
      <c r="X187" s="14">
        <v>0.39960761691653901</v>
      </c>
      <c r="Y187" s="14">
        <v>0.32392241310207798</v>
      </c>
      <c r="Z187" s="14">
        <v>0.20776470832083599</v>
      </c>
      <c r="AA187" s="14">
        <v>0.339989842499683</v>
      </c>
      <c r="AB187" s="14">
        <v>0.44876197337148999</v>
      </c>
      <c r="AC187" s="14">
        <v>0.26651080379261199</v>
      </c>
      <c r="AD187" s="14">
        <v>0.29031981699319198</v>
      </c>
      <c r="AE187" s="14"/>
      <c r="AF187" s="14">
        <v>0.34101939914038498</v>
      </c>
      <c r="AG187" s="14">
        <v>0.38989118590454702</v>
      </c>
      <c r="AH187" s="14">
        <v>0.32975870564682602</v>
      </c>
      <c r="AI187" s="14"/>
      <c r="AJ187" s="14" t="s">
        <v>79</v>
      </c>
      <c r="AK187" s="14" t="s">
        <v>79</v>
      </c>
      <c r="AL187" s="14" t="s">
        <v>79</v>
      </c>
      <c r="AM187" s="14" t="s">
        <v>79</v>
      </c>
      <c r="AN187" s="14" t="s">
        <v>79</v>
      </c>
      <c r="AO187" s="14"/>
      <c r="AP187" s="14">
        <v>0.37263915182038698</v>
      </c>
      <c r="AQ187" s="14">
        <v>0.36415022602515801</v>
      </c>
      <c r="AR187" s="14">
        <v>0.39424668282195602</v>
      </c>
      <c r="AS187" s="14"/>
      <c r="AT187" s="14">
        <v>0.320253776457396</v>
      </c>
      <c r="AU187" s="14">
        <v>0.32210347064724598</v>
      </c>
      <c r="AV187" s="14">
        <v>0.40300456622352199</v>
      </c>
      <c r="AW187" s="14">
        <v>0.47527617677602402</v>
      </c>
      <c r="AX187" s="14">
        <v>0.403749121590053</v>
      </c>
    </row>
    <row r="188" spans="2:50" x14ac:dyDescent="0.25">
      <c r="B188" t="s">
        <v>144</v>
      </c>
      <c r="C188" s="14">
        <v>0.23688382711942099</v>
      </c>
      <c r="D188" s="14">
        <v>0.242740469903682</v>
      </c>
      <c r="E188" s="14">
        <v>0.23293843058178201</v>
      </c>
      <c r="F188" s="14"/>
      <c r="G188" s="14">
        <v>0.25183778515274602</v>
      </c>
      <c r="H188" s="14">
        <v>0.25440701009296801</v>
      </c>
      <c r="I188" s="14">
        <v>0.22273136048878001</v>
      </c>
      <c r="J188" s="14">
        <v>0.20880934164607901</v>
      </c>
      <c r="K188" s="14">
        <v>0.21695439788425</v>
      </c>
      <c r="L188" s="14">
        <v>0.25843481737039797</v>
      </c>
      <c r="M188" s="14"/>
      <c r="N188" s="14">
        <v>0.274513479992118</v>
      </c>
      <c r="O188" s="14">
        <v>0.19999035988074501</v>
      </c>
      <c r="P188" s="14">
        <v>0.24804168727451101</v>
      </c>
      <c r="Q188" s="14">
        <v>0.218319318983238</v>
      </c>
      <c r="R188" s="14"/>
      <c r="S188" s="14">
        <v>0.20730923597810599</v>
      </c>
      <c r="T188" s="14">
        <v>0.26157343092879098</v>
      </c>
      <c r="U188" s="14">
        <v>0.25405253097597602</v>
      </c>
      <c r="V188" s="14">
        <v>0.18291705014700199</v>
      </c>
      <c r="W188" s="14">
        <v>0.31508965136744299</v>
      </c>
      <c r="X188" s="14">
        <v>0.21383815833946301</v>
      </c>
      <c r="Y188" s="14">
        <v>0.267615998824691</v>
      </c>
      <c r="Z188" s="14">
        <v>0.24428365250043799</v>
      </c>
      <c r="AA188" s="14">
        <v>0.22905088029545001</v>
      </c>
      <c r="AB188" s="14">
        <v>0.24263491290962</v>
      </c>
      <c r="AC188" s="14">
        <v>0.22790338420612999</v>
      </c>
      <c r="AD188" s="14">
        <v>0.26660085972251102</v>
      </c>
      <c r="AE188" s="14"/>
      <c r="AF188" s="14">
        <v>0.26208754184666699</v>
      </c>
      <c r="AG188" s="14">
        <v>0.21055079185004699</v>
      </c>
      <c r="AH188" s="14">
        <v>0.23806426245803899</v>
      </c>
      <c r="AI188" s="14"/>
      <c r="AJ188" s="14" t="s">
        <v>79</v>
      </c>
      <c r="AK188" s="14" t="s">
        <v>79</v>
      </c>
      <c r="AL188" s="14" t="s">
        <v>79</v>
      </c>
      <c r="AM188" s="14" t="s">
        <v>79</v>
      </c>
      <c r="AN188" s="14" t="s">
        <v>79</v>
      </c>
      <c r="AO188" s="14"/>
      <c r="AP188" s="14">
        <v>0.25395146194766799</v>
      </c>
      <c r="AQ188" s="14">
        <v>0.218363568826172</v>
      </c>
      <c r="AR188" s="14">
        <v>0.27850048789278797</v>
      </c>
      <c r="AS188" s="14"/>
      <c r="AT188" s="14">
        <v>0.25385055325859002</v>
      </c>
      <c r="AU188" s="14">
        <v>0.24369837169762501</v>
      </c>
      <c r="AV188" s="14">
        <v>0.23742399546381199</v>
      </c>
      <c r="AW188" s="14">
        <v>0.193601402808942</v>
      </c>
      <c r="AX188" s="14">
        <v>0.134416358356127</v>
      </c>
    </row>
    <row r="189" spans="2:50" x14ac:dyDescent="0.25">
      <c r="B189" t="s">
        <v>145</v>
      </c>
      <c r="C189" s="14">
        <v>8.2490530221236605E-2</v>
      </c>
      <c r="D189" s="14">
        <v>0.102716278278002</v>
      </c>
      <c r="E189" s="14">
        <v>5.9324613595159101E-2</v>
      </c>
      <c r="F189" s="14"/>
      <c r="G189" s="14">
        <v>9.67674141960497E-2</v>
      </c>
      <c r="H189" s="14">
        <v>7.30163130382845E-2</v>
      </c>
      <c r="I189" s="14">
        <v>7.2300679366941401E-2</v>
      </c>
      <c r="J189" s="14">
        <v>6.1120003671060699E-2</v>
      </c>
      <c r="K189" s="14">
        <v>0.10221241442112</v>
      </c>
      <c r="L189" s="14">
        <v>9.2193101178231499E-2</v>
      </c>
      <c r="M189" s="14"/>
      <c r="N189" s="14">
        <v>7.08005042127057E-2</v>
      </c>
      <c r="O189" s="14">
        <v>8.5626489729047406E-2</v>
      </c>
      <c r="P189" s="14">
        <v>8.8272182127492299E-2</v>
      </c>
      <c r="Q189" s="14">
        <v>8.7449479412114506E-2</v>
      </c>
      <c r="R189" s="14"/>
      <c r="S189" s="14">
        <v>9.6411668613073404E-2</v>
      </c>
      <c r="T189" s="14">
        <v>8.0972026654866802E-2</v>
      </c>
      <c r="U189" s="14">
        <v>8.9853500472735395E-2</v>
      </c>
      <c r="V189" s="14">
        <v>7.6322014028452498E-2</v>
      </c>
      <c r="W189" s="14">
        <v>7.7991946508533E-2</v>
      </c>
      <c r="X189" s="14">
        <v>3.11473262684402E-2</v>
      </c>
      <c r="Y189" s="14">
        <v>8.0297372870811998E-2</v>
      </c>
      <c r="Z189" s="14">
        <v>0.105099738953826</v>
      </c>
      <c r="AA189" s="14">
        <v>9.6311934262222301E-2</v>
      </c>
      <c r="AB189" s="14">
        <v>8.0470741805371296E-2</v>
      </c>
      <c r="AC189" s="14">
        <v>0.116996900971923</v>
      </c>
      <c r="AD189" s="14">
        <v>5.0719365808099798E-2</v>
      </c>
      <c r="AE189" s="14"/>
      <c r="AF189" s="14">
        <v>0.11413037804296</v>
      </c>
      <c r="AG189" s="14">
        <v>5.5596576471608102E-2</v>
      </c>
      <c r="AH189" s="14">
        <v>8.4706449935152403E-2</v>
      </c>
      <c r="AI189" s="14"/>
      <c r="AJ189" s="14" t="s">
        <v>79</v>
      </c>
      <c r="AK189" s="14" t="s">
        <v>79</v>
      </c>
      <c r="AL189" s="14" t="s">
        <v>79</v>
      </c>
      <c r="AM189" s="14" t="s">
        <v>79</v>
      </c>
      <c r="AN189" s="14" t="s">
        <v>79</v>
      </c>
      <c r="AO189" s="14"/>
      <c r="AP189" s="14">
        <v>6.9799338139631004E-2</v>
      </c>
      <c r="AQ189" s="14">
        <v>8.7124009971567107E-2</v>
      </c>
      <c r="AR189" s="14">
        <v>8.0938876071435198E-2</v>
      </c>
      <c r="AS189" s="14"/>
      <c r="AT189" s="14">
        <v>7.1986241008085303E-2</v>
      </c>
      <c r="AU189" s="14">
        <v>6.8525006215899104E-2</v>
      </c>
      <c r="AV189" s="14">
        <v>7.1717367699917406E-2</v>
      </c>
      <c r="AW189" s="14">
        <v>8.0906590607035103E-2</v>
      </c>
      <c r="AX189" s="14">
        <v>6.1260195362374398E-2</v>
      </c>
    </row>
    <row r="190" spans="2:50" x14ac:dyDescent="0.25">
      <c r="B190" t="s">
        <v>70</v>
      </c>
      <c r="C190" s="14">
        <v>0.15297314341044599</v>
      </c>
      <c r="D190" s="14">
        <v>0.14094279371272</v>
      </c>
      <c r="E190" s="14">
        <v>0.166499872229527</v>
      </c>
      <c r="F190" s="14"/>
      <c r="G190" s="14">
        <v>0.123552985707652</v>
      </c>
      <c r="H190" s="14">
        <v>0.16815807214811901</v>
      </c>
      <c r="I190" s="14">
        <v>0.15874577831575901</v>
      </c>
      <c r="J190" s="14">
        <v>0.17470204146986501</v>
      </c>
      <c r="K190" s="14">
        <v>0.14097234092838401</v>
      </c>
      <c r="L190" s="14">
        <v>0.147556036991845</v>
      </c>
      <c r="M190" s="14"/>
      <c r="N190" s="14">
        <v>9.1445683099454597E-2</v>
      </c>
      <c r="O190" s="14">
        <v>0.15358034564537301</v>
      </c>
      <c r="P190" s="14">
        <v>0.16939856503390099</v>
      </c>
      <c r="Q190" s="14">
        <v>0.20775386362370701</v>
      </c>
      <c r="R190" s="14"/>
      <c r="S190" s="14">
        <v>0.10876215298321899</v>
      </c>
      <c r="T190" s="14">
        <v>0.15853124958436901</v>
      </c>
      <c r="U190" s="14">
        <v>0.19347487463138799</v>
      </c>
      <c r="V190" s="14">
        <v>0.157901440532486</v>
      </c>
      <c r="W190" s="14">
        <v>8.5794394891982595E-2</v>
      </c>
      <c r="X190" s="14">
        <v>0.12927022576344999</v>
      </c>
      <c r="Y190" s="14">
        <v>0.15104817631911899</v>
      </c>
      <c r="Z190" s="14">
        <v>0.25807754424256901</v>
      </c>
      <c r="AA190" s="14">
        <v>0.16308008408422101</v>
      </c>
      <c r="AB190" s="14">
        <v>0.16851001270261301</v>
      </c>
      <c r="AC190" s="14">
        <v>0.22143106994546699</v>
      </c>
      <c r="AD190" s="14">
        <v>0.120375046131988</v>
      </c>
      <c r="AE190" s="14"/>
      <c r="AF190" s="14">
        <v>0.157694890128841</v>
      </c>
      <c r="AG190" s="14">
        <v>0.13896222295431601</v>
      </c>
      <c r="AH190" s="14">
        <v>0.18832300002760699</v>
      </c>
      <c r="AI190" s="14"/>
      <c r="AJ190" s="14" t="s">
        <v>79</v>
      </c>
      <c r="AK190" s="14" t="s">
        <v>79</v>
      </c>
      <c r="AL190" s="14" t="s">
        <v>79</v>
      </c>
      <c r="AM190" s="14" t="s">
        <v>79</v>
      </c>
      <c r="AN190" s="14" t="s">
        <v>79</v>
      </c>
      <c r="AO190" s="14"/>
      <c r="AP190" s="14">
        <v>0.112779928767614</v>
      </c>
      <c r="AQ190" s="14">
        <v>0.12684656053523899</v>
      </c>
      <c r="AR190" s="14">
        <v>6.5573005481126795E-2</v>
      </c>
      <c r="AS190" s="14"/>
      <c r="AT190" s="14">
        <v>0.19778304712137301</v>
      </c>
      <c r="AU190" s="14">
        <v>0.19447550113529599</v>
      </c>
      <c r="AV190" s="14">
        <v>0.10646884610441799</v>
      </c>
      <c r="AW190" s="14">
        <v>2.9721436947245699E-2</v>
      </c>
      <c r="AX190" s="14">
        <v>0.17529515511764701</v>
      </c>
    </row>
    <row r="191" spans="2:50" x14ac:dyDescent="0.25">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row>
    <row r="192" spans="2:50" x14ac:dyDescent="0.25">
      <c r="B192" s="6" t="s">
        <v>153</v>
      </c>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row>
    <row r="193" spans="2:50" x14ac:dyDescent="0.25">
      <c r="B193" s="26" t="s">
        <v>538</v>
      </c>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row>
    <row r="194" spans="2:50" x14ac:dyDescent="0.25">
      <c r="B194" t="s">
        <v>142</v>
      </c>
      <c r="C194" s="14">
        <v>0.336573345269018</v>
      </c>
      <c r="D194" s="14">
        <v>0.338361547620536</v>
      </c>
      <c r="E194" s="14">
        <v>0.334478835442439</v>
      </c>
      <c r="F194" s="14"/>
      <c r="G194" s="14">
        <v>0.35470165628637801</v>
      </c>
      <c r="H194" s="14">
        <v>0.27389519285637998</v>
      </c>
      <c r="I194" s="14">
        <v>0.333111896349093</v>
      </c>
      <c r="J194" s="14">
        <v>0.37009161362405402</v>
      </c>
      <c r="K194" s="14">
        <v>0.31305854214044398</v>
      </c>
      <c r="L194" s="14">
        <v>0.36794023312379198</v>
      </c>
      <c r="M194" s="14"/>
      <c r="N194" s="14">
        <v>0.31384023896397201</v>
      </c>
      <c r="O194" s="14">
        <v>0.366599859994447</v>
      </c>
      <c r="P194" s="14">
        <v>0.32648764247429302</v>
      </c>
      <c r="Q194" s="14">
        <v>0.335667702879684</v>
      </c>
      <c r="R194" s="14"/>
      <c r="S194" s="14">
        <v>0.390812813569068</v>
      </c>
      <c r="T194" s="14">
        <v>0.35435931795273701</v>
      </c>
      <c r="U194" s="14">
        <v>0.35879429034854898</v>
      </c>
      <c r="V194" s="14">
        <v>0.32856880248553499</v>
      </c>
      <c r="W194" s="14">
        <v>0.34197043193413101</v>
      </c>
      <c r="X194" s="14">
        <v>0.34604681390141401</v>
      </c>
      <c r="Y194" s="14">
        <v>0.32049736414178398</v>
      </c>
      <c r="Z194" s="14">
        <v>0.399612758545906</v>
      </c>
      <c r="AA194" s="14">
        <v>0.352517215147578</v>
      </c>
      <c r="AB194" s="14">
        <v>0.257716238770548</v>
      </c>
      <c r="AC194" s="14">
        <v>0.25480010999324698</v>
      </c>
      <c r="AD194" s="14">
        <v>0.20557299294422701</v>
      </c>
      <c r="AE194" s="14"/>
      <c r="AF194" s="14">
        <v>0.30793911910844102</v>
      </c>
      <c r="AG194" s="14">
        <v>0.35981022810082097</v>
      </c>
      <c r="AH194" s="14">
        <v>0.30948865011031301</v>
      </c>
      <c r="AI194" s="14"/>
      <c r="AJ194" s="14" t="s">
        <v>79</v>
      </c>
      <c r="AK194" s="14" t="s">
        <v>79</v>
      </c>
      <c r="AL194" s="14" t="s">
        <v>79</v>
      </c>
      <c r="AM194" s="14" t="s">
        <v>79</v>
      </c>
      <c r="AN194" s="14" t="s">
        <v>79</v>
      </c>
      <c r="AO194" s="14"/>
      <c r="AP194" s="14">
        <v>0.35767411519792802</v>
      </c>
      <c r="AQ194" s="14">
        <v>0.37022464344109202</v>
      </c>
      <c r="AR194" s="14">
        <v>0.339217845786216</v>
      </c>
      <c r="AS194" s="14"/>
      <c r="AT194" s="14">
        <v>0.36547127931590501</v>
      </c>
      <c r="AU194" s="14">
        <v>0.336008365616769</v>
      </c>
      <c r="AV194" s="14">
        <v>0.31501874261841001</v>
      </c>
      <c r="AW194" s="14">
        <v>0.34273500184582401</v>
      </c>
      <c r="AX194" s="14">
        <v>0.23836829165487999</v>
      </c>
    </row>
    <row r="195" spans="2:50" x14ac:dyDescent="0.25">
      <c r="B195" t="s">
        <v>143</v>
      </c>
      <c r="C195" s="14">
        <v>0.386369783454936</v>
      </c>
      <c r="D195" s="14">
        <v>0.386169933041832</v>
      </c>
      <c r="E195" s="14">
        <v>0.38450067333865301</v>
      </c>
      <c r="F195" s="14"/>
      <c r="G195" s="14">
        <v>0.37182873514063403</v>
      </c>
      <c r="H195" s="14">
        <v>0.37121841653870502</v>
      </c>
      <c r="I195" s="14">
        <v>0.396306041279679</v>
      </c>
      <c r="J195" s="14">
        <v>0.38389030571208799</v>
      </c>
      <c r="K195" s="14">
        <v>0.42778265426478101</v>
      </c>
      <c r="L195" s="14">
        <v>0.37550595484757399</v>
      </c>
      <c r="M195" s="14"/>
      <c r="N195" s="14">
        <v>0.43467105133249201</v>
      </c>
      <c r="O195" s="14">
        <v>0.36752671940304599</v>
      </c>
      <c r="P195" s="14">
        <v>0.41008397688856202</v>
      </c>
      <c r="Q195" s="14">
        <v>0.33031314295025399</v>
      </c>
      <c r="R195" s="14"/>
      <c r="S195" s="14">
        <v>0.318243260745113</v>
      </c>
      <c r="T195" s="14">
        <v>0.41207992058006399</v>
      </c>
      <c r="U195" s="14">
        <v>0.32957565616839801</v>
      </c>
      <c r="V195" s="14">
        <v>0.39845848806526002</v>
      </c>
      <c r="W195" s="14">
        <v>0.44382671783140198</v>
      </c>
      <c r="X195" s="14">
        <v>0.484665298999503</v>
      </c>
      <c r="Y195" s="14">
        <v>0.453400673797414</v>
      </c>
      <c r="Z195" s="14">
        <v>0.21758924459394399</v>
      </c>
      <c r="AA195" s="14">
        <v>0.33086964472714597</v>
      </c>
      <c r="AB195" s="14">
        <v>0.42338189520540398</v>
      </c>
      <c r="AC195" s="14">
        <v>0.39104845013751299</v>
      </c>
      <c r="AD195" s="14">
        <v>0.45513645838425199</v>
      </c>
      <c r="AE195" s="14"/>
      <c r="AF195" s="14">
        <v>0.38368397279970101</v>
      </c>
      <c r="AG195" s="14">
        <v>0.41268067832248601</v>
      </c>
      <c r="AH195" s="14">
        <v>0.308448428239948</v>
      </c>
      <c r="AI195" s="14"/>
      <c r="AJ195" s="14" t="s">
        <v>79</v>
      </c>
      <c r="AK195" s="14" t="s">
        <v>79</v>
      </c>
      <c r="AL195" s="14" t="s">
        <v>79</v>
      </c>
      <c r="AM195" s="14" t="s">
        <v>79</v>
      </c>
      <c r="AN195" s="14" t="s">
        <v>79</v>
      </c>
      <c r="AO195" s="14"/>
      <c r="AP195" s="14">
        <v>0.40463376919945498</v>
      </c>
      <c r="AQ195" s="14">
        <v>0.35732977490289802</v>
      </c>
      <c r="AR195" s="14">
        <v>0.43163126453151501</v>
      </c>
      <c r="AS195" s="14"/>
      <c r="AT195" s="14">
        <v>0.35354534446899799</v>
      </c>
      <c r="AU195" s="14">
        <v>0.36342376315610903</v>
      </c>
      <c r="AV195" s="14">
        <v>0.44738266057841197</v>
      </c>
      <c r="AW195" s="14">
        <v>0.426410224419152</v>
      </c>
      <c r="AX195" s="14">
        <v>0.365675181068841</v>
      </c>
    </row>
    <row r="196" spans="2:50" x14ac:dyDescent="0.25">
      <c r="B196" t="s">
        <v>144</v>
      </c>
      <c r="C196" s="14">
        <v>0.13661538797081699</v>
      </c>
      <c r="D196" s="14">
        <v>0.14289123033334999</v>
      </c>
      <c r="E196" s="14">
        <v>0.13139374920986499</v>
      </c>
      <c r="F196" s="14"/>
      <c r="G196" s="14">
        <v>0.143746729955985</v>
      </c>
      <c r="H196" s="14">
        <v>0.16575924077241</v>
      </c>
      <c r="I196" s="14">
        <v>0.11954766764802199</v>
      </c>
      <c r="J196" s="14">
        <v>9.1092608091588895E-2</v>
      </c>
      <c r="K196" s="14">
        <v>0.144522215943304</v>
      </c>
      <c r="L196" s="14">
        <v>0.151661620346422</v>
      </c>
      <c r="M196" s="14"/>
      <c r="N196" s="14">
        <v>0.15470606069516299</v>
      </c>
      <c r="O196" s="14">
        <v>0.130438396277718</v>
      </c>
      <c r="P196" s="14">
        <v>0.118391267670891</v>
      </c>
      <c r="Q196" s="14">
        <v>0.14159980999345601</v>
      </c>
      <c r="R196" s="14"/>
      <c r="S196" s="14">
        <v>0.16266187978883001</v>
      </c>
      <c r="T196" s="14">
        <v>0.104098346072831</v>
      </c>
      <c r="U196" s="14">
        <v>0.16276550186313599</v>
      </c>
      <c r="V196" s="14">
        <v>0.12988006999506099</v>
      </c>
      <c r="W196" s="14">
        <v>0.14750815958312499</v>
      </c>
      <c r="X196" s="14">
        <v>7.53889285150868E-2</v>
      </c>
      <c r="Y196" s="14">
        <v>0.101014326454828</v>
      </c>
      <c r="Z196" s="14">
        <v>0.15233160032903101</v>
      </c>
      <c r="AA196" s="14">
        <v>0.113648217911321</v>
      </c>
      <c r="AB196" s="14">
        <v>0.199390963990179</v>
      </c>
      <c r="AC196" s="14">
        <v>0.14375977295855</v>
      </c>
      <c r="AD196" s="14">
        <v>0.19598069671802901</v>
      </c>
      <c r="AE196" s="14"/>
      <c r="AF196" s="14">
        <v>0.14814517099170099</v>
      </c>
      <c r="AG196" s="14">
        <v>0.121924718471942</v>
      </c>
      <c r="AH196" s="14">
        <v>0.17177832621203101</v>
      </c>
      <c r="AI196" s="14"/>
      <c r="AJ196" s="14" t="s">
        <v>79</v>
      </c>
      <c r="AK196" s="14" t="s">
        <v>79</v>
      </c>
      <c r="AL196" s="14" t="s">
        <v>79</v>
      </c>
      <c r="AM196" s="14" t="s">
        <v>79</v>
      </c>
      <c r="AN196" s="14" t="s">
        <v>79</v>
      </c>
      <c r="AO196" s="14"/>
      <c r="AP196" s="14">
        <v>0.141327542186929</v>
      </c>
      <c r="AQ196" s="14">
        <v>0.15228968148084299</v>
      </c>
      <c r="AR196" s="14">
        <v>0.14454718026742699</v>
      </c>
      <c r="AS196" s="14"/>
      <c r="AT196" s="14">
        <v>0.14622579097598401</v>
      </c>
      <c r="AU196" s="14">
        <v>0.119446340185299</v>
      </c>
      <c r="AV196" s="14">
        <v>0.12681816577344501</v>
      </c>
      <c r="AW196" s="14">
        <v>0.16041682058613899</v>
      </c>
      <c r="AX196" s="14">
        <v>0.13994619969080499</v>
      </c>
    </row>
    <row r="197" spans="2:50" x14ac:dyDescent="0.25">
      <c r="B197" t="s">
        <v>145</v>
      </c>
      <c r="C197" s="14">
        <v>3.80798994033048E-2</v>
      </c>
      <c r="D197" s="14">
        <v>4.7781898571322798E-2</v>
      </c>
      <c r="E197" s="14">
        <v>2.8539902193838101E-2</v>
      </c>
      <c r="F197" s="14"/>
      <c r="G197" s="14">
        <v>5.2127407037798001E-2</v>
      </c>
      <c r="H197" s="14">
        <v>4.9898212839131602E-2</v>
      </c>
      <c r="I197" s="14">
        <v>3.51292747286511E-2</v>
      </c>
      <c r="J197" s="14">
        <v>3.6931378553643202E-2</v>
      </c>
      <c r="K197" s="14">
        <v>2.2609695673760699E-2</v>
      </c>
      <c r="L197" s="14">
        <v>3.1951226993443202E-2</v>
      </c>
      <c r="M197" s="14"/>
      <c r="N197" s="14">
        <v>3.7942943228608E-2</v>
      </c>
      <c r="O197" s="14">
        <v>3.9031225992326703E-2</v>
      </c>
      <c r="P197" s="14">
        <v>3.78449648395053E-2</v>
      </c>
      <c r="Q197" s="14">
        <v>3.7727953579577297E-2</v>
      </c>
      <c r="R197" s="14"/>
      <c r="S197" s="14">
        <v>2.4461801705336898E-2</v>
      </c>
      <c r="T197" s="14">
        <v>4.7655041541580602E-2</v>
      </c>
      <c r="U197" s="14">
        <v>1.01460802703499E-2</v>
      </c>
      <c r="V197" s="14">
        <v>2.2811690355773202E-2</v>
      </c>
      <c r="W197" s="14">
        <v>3.1237906349094399E-2</v>
      </c>
      <c r="X197" s="14">
        <v>3.1814671144957098E-2</v>
      </c>
      <c r="Y197" s="14">
        <v>4.4874608679392303E-2</v>
      </c>
      <c r="Z197" s="14">
        <v>6.9365819142102103E-2</v>
      </c>
      <c r="AA197" s="14">
        <v>5.1351679399346803E-2</v>
      </c>
      <c r="AB197" s="14">
        <v>2.9320045273578201E-2</v>
      </c>
      <c r="AC197" s="14">
        <v>6.3084764732849796E-2</v>
      </c>
      <c r="AD197" s="14">
        <v>9.8637798913598099E-2</v>
      </c>
      <c r="AE197" s="14"/>
      <c r="AF197" s="14">
        <v>5.4367597623969199E-2</v>
      </c>
      <c r="AG197" s="14">
        <v>1.44077048030588E-2</v>
      </c>
      <c r="AH197" s="14">
        <v>6.3479596732229304E-2</v>
      </c>
      <c r="AI197" s="14"/>
      <c r="AJ197" s="14" t="s">
        <v>79</v>
      </c>
      <c r="AK197" s="14" t="s">
        <v>79</v>
      </c>
      <c r="AL197" s="14" t="s">
        <v>79</v>
      </c>
      <c r="AM197" s="14" t="s">
        <v>79</v>
      </c>
      <c r="AN197" s="14" t="s">
        <v>79</v>
      </c>
      <c r="AO197" s="14"/>
      <c r="AP197" s="14">
        <v>3.76345075198182E-2</v>
      </c>
      <c r="AQ197" s="14">
        <v>3.0532571978033499E-2</v>
      </c>
      <c r="AR197" s="14">
        <v>2.2326940761498701E-2</v>
      </c>
      <c r="AS197" s="14"/>
      <c r="AT197" s="14">
        <v>2.2173562976382899E-2</v>
      </c>
      <c r="AU197" s="14">
        <v>4.4773105306890798E-2</v>
      </c>
      <c r="AV197" s="14">
        <v>4.0821946648521998E-2</v>
      </c>
      <c r="AW197" s="14">
        <v>1.73501887068243E-2</v>
      </c>
      <c r="AX197" s="14">
        <v>8.0715172467828E-2</v>
      </c>
    </row>
    <row r="198" spans="2:50" x14ac:dyDescent="0.25">
      <c r="B198" t="s">
        <v>70</v>
      </c>
      <c r="C198" s="14">
        <v>0.102361583901924</v>
      </c>
      <c r="D198" s="14">
        <v>8.4795390432959097E-2</v>
      </c>
      <c r="E198" s="14">
        <v>0.121086839815204</v>
      </c>
      <c r="F198" s="14"/>
      <c r="G198" s="14">
        <v>7.7595471579206099E-2</v>
      </c>
      <c r="H198" s="14">
        <v>0.13922893699337399</v>
      </c>
      <c r="I198" s="14">
        <v>0.11590511999455499</v>
      </c>
      <c r="J198" s="14">
        <v>0.117994094018626</v>
      </c>
      <c r="K198" s="14">
        <v>9.2026891977709899E-2</v>
      </c>
      <c r="L198" s="14">
        <v>7.2940964688767998E-2</v>
      </c>
      <c r="M198" s="14"/>
      <c r="N198" s="14">
        <v>5.8839705779765397E-2</v>
      </c>
      <c r="O198" s="14">
        <v>9.6403798332462196E-2</v>
      </c>
      <c r="P198" s="14">
        <v>0.107192148126749</v>
      </c>
      <c r="Q198" s="14">
        <v>0.15469139059702799</v>
      </c>
      <c r="R198" s="14"/>
      <c r="S198" s="14">
        <v>0.103820244191653</v>
      </c>
      <c r="T198" s="14">
        <v>8.1807373852786802E-2</v>
      </c>
      <c r="U198" s="14">
        <v>0.138718471349567</v>
      </c>
      <c r="V198" s="14">
        <v>0.120280949098371</v>
      </c>
      <c r="W198" s="14">
        <v>3.5456784302247399E-2</v>
      </c>
      <c r="X198" s="14">
        <v>6.2084287439039799E-2</v>
      </c>
      <c r="Y198" s="14">
        <v>8.0213026926581998E-2</v>
      </c>
      <c r="Z198" s="14">
        <v>0.16110057738901701</v>
      </c>
      <c r="AA198" s="14">
        <v>0.151613242814609</v>
      </c>
      <c r="AB198" s="14">
        <v>9.0190856760291094E-2</v>
      </c>
      <c r="AC198" s="14">
        <v>0.14730690217784001</v>
      </c>
      <c r="AD198" s="14">
        <v>4.4672053039893397E-2</v>
      </c>
      <c r="AE198" s="14"/>
      <c r="AF198" s="14">
        <v>0.105864139476187</v>
      </c>
      <c r="AG198" s="14">
        <v>9.1176670301692103E-2</v>
      </c>
      <c r="AH198" s="14">
        <v>0.146804998705478</v>
      </c>
      <c r="AI198" s="14"/>
      <c r="AJ198" s="14" t="s">
        <v>79</v>
      </c>
      <c r="AK198" s="14" t="s">
        <v>79</v>
      </c>
      <c r="AL198" s="14" t="s">
        <v>79</v>
      </c>
      <c r="AM198" s="14" t="s">
        <v>79</v>
      </c>
      <c r="AN198" s="14" t="s">
        <v>79</v>
      </c>
      <c r="AO198" s="14"/>
      <c r="AP198" s="14">
        <v>5.8730065895870098E-2</v>
      </c>
      <c r="AQ198" s="14">
        <v>8.9623328197133006E-2</v>
      </c>
      <c r="AR198" s="14">
        <v>6.2276768653343299E-2</v>
      </c>
      <c r="AS198" s="14"/>
      <c r="AT198" s="14">
        <v>0.11258402226273</v>
      </c>
      <c r="AU198" s="14">
        <v>0.136348425734932</v>
      </c>
      <c r="AV198" s="14">
        <v>6.9958484381211106E-2</v>
      </c>
      <c r="AW198" s="14">
        <v>5.3087764442061099E-2</v>
      </c>
      <c r="AX198" s="14">
        <v>0.17529515511764701</v>
      </c>
    </row>
    <row r="199" spans="2:50" x14ac:dyDescent="0.25">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row>
    <row r="200" spans="2:50" x14ac:dyDescent="0.25">
      <c r="B200" s="6" t="s">
        <v>159</v>
      </c>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row>
    <row r="201" spans="2:50" x14ac:dyDescent="0.25">
      <c r="B201" s="26" t="s">
        <v>539</v>
      </c>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row>
    <row r="202" spans="2:50" x14ac:dyDescent="0.25">
      <c r="B202" t="s">
        <v>154</v>
      </c>
      <c r="C202" s="14">
        <v>0.21879444199450199</v>
      </c>
      <c r="D202" s="14">
        <v>0.25304849501778798</v>
      </c>
      <c r="E202" s="14">
        <v>0.18531527224798799</v>
      </c>
      <c r="F202" s="14"/>
      <c r="G202" s="14">
        <v>0.24013864681878999</v>
      </c>
      <c r="H202" s="14">
        <v>0.21052187196077701</v>
      </c>
      <c r="I202" s="14">
        <v>0.133861011805568</v>
      </c>
      <c r="J202" s="14">
        <v>0.251932070796069</v>
      </c>
      <c r="K202" s="14">
        <v>0.22101926724290799</v>
      </c>
      <c r="L202" s="14">
        <v>0.24950739284562301</v>
      </c>
      <c r="M202" s="14"/>
      <c r="N202" s="14">
        <v>0.286569525215222</v>
      </c>
      <c r="O202" s="14">
        <v>0.23223464188311699</v>
      </c>
      <c r="P202" s="14">
        <v>0.195243861880011</v>
      </c>
      <c r="Q202" s="14">
        <v>0.15296594015020201</v>
      </c>
      <c r="R202" s="14"/>
      <c r="S202" s="14">
        <v>0.25579107513708099</v>
      </c>
      <c r="T202" s="14">
        <v>0.19546789822162899</v>
      </c>
      <c r="U202" s="14">
        <v>0.23849093551589601</v>
      </c>
      <c r="V202" s="14">
        <v>0.22044817335433101</v>
      </c>
      <c r="W202" s="14">
        <v>0.33898445254139797</v>
      </c>
      <c r="X202" s="14">
        <v>0.20225139618343599</v>
      </c>
      <c r="Y202" s="14">
        <v>0.16543624124449299</v>
      </c>
      <c r="Z202" s="14">
        <v>0.157442484836428</v>
      </c>
      <c r="AA202" s="14">
        <v>0.235901675284269</v>
      </c>
      <c r="AB202" s="14">
        <v>0.18005146076862599</v>
      </c>
      <c r="AC202" s="14">
        <v>0.21048337288296001</v>
      </c>
      <c r="AD202" s="14">
        <v>0.15649755285717101</v>
      </c>
      <c r="AE202" s="14"/>
      <c r="AF202" s="14">
        <v>0.230070060879635</v>
      </c>
      <c r="AG202" s="14">
        <v>0.21807664723006501</v>
      </c>
      <c r="AH202" s="14">
        <v>0.20530025132729701</v>
      </c>
      <c r="AI202" s="14"/>
      <c r="AJ202" s="14" t="s">
        <v>79</v>
      </c>
      <c r="AK202" s="14" t="s">
        <v>79</v>
      </c>
      <c r="AL202" s="14" t="s">
        <v>79</v>
      </c>
      <c r="AM202" s="14" t="s">
        <v>79</v>
      </c>
      <c r="AN202" s="14" t="s">
        <v>79</v>
      </c>
      <c r="AO202" s="14"/>
      <c r="AP202" s="14">
        <v>0.300646441259038</v>
      </c>
      <c r="AQ202" s="14">
        <v>0.19734373575994499</v>
      </c>
      <c r="AR202" s="14">
        <v>0.32095694419077098</v>
      </c>
      <c r="AS202" s="14"/>
      <c r="AT202" s="14">
        <v>0.191738400915793</v>
      </c>
      <c r="AU202" s="14">
        <v>0.22918874638560399</v>
      </c>
      <c r="AV202" s="14">
        <v>0.24270192666457099</v>
      </c>
      <c r="AW202" s="14">
        <v>0.20780920648196999</v>
      </c>
      <c r="AX202" s="14">
        <v>0.55531246705422999</v>
      </c>
    </row>
    <row r="203" spans="2:50" x14ac:dyDescent="0.25">
      <c r="B203" t="s">
        <v>155</v>
      </c>
      <c r="C203" s="14">
        <v>0.41388292793687897</v>
      </c>
      <c r="D203" s="14">
        <v>0.41521856532826801</v>
      </c>
      <c r="E203" s="14">
        <v>0.413627147914228</v>
      </c>
      <c r="F203" s="14"/>
      <c r="G203" s="14">
        <v>0.33206262771695699</v>
      </c>
      <c r="H203" s="14">
        <v>0.37054778422654799</v>
      </c>
      <c r="I203" s="14">
        <v>0.46778102654005599</v>
      </c>
      <c r="J203" s="14">
        <v>0.37800710739725701</v>
      </c>
      <c r="K203" s="14">
        <v>0.45788567387271101</v>
      </c>
      <c r="L203" s="14">
        <v>0.45838597328507902</v>
      </c>
      <c r="M203" s="14"/>
      <c r="N203" s="14">
        <v>0.46330882866744999</v>
      </c>
      <c r="O203" s="14">
        <v>0.35687533911644598</v>
      </c>
      <c r="P203" s="14">
        <v>0.41733386721056498</v>
      </c>
      <c r="Q203" s="14">
        <v>0.41444004146671598</v>
      </c>
      <c r="R203" s="14"/>
      <c r="S203" s="14">
        <v>0.41897270472911002</v>
      </c>
      <c r="T203" s="14">
        <v>0.431686683553962</v>
      </c>
      <c r="U203" s="14">
        <v>0.37060247476570701</v>
      </c>
      <c r="V203" s="14">
        <v>0.357421998595292</v>
      </c>
      <c r="W203" s="14">
        <v>0.31156619886463</v>
      </c>
      <c r="X203" s="14">
        <v>0.422431777111551</v>
      </c>
      <c r="Y203" s="14">
        <v>0.49717608484849601</v>
      </c>
      <c r="Z203" s="14">
        <v>0.41111108095335802</v>
      </c>
      <c r="AA203" s="14">
        <v>0.43459900733100498</v>
      </c>
      <c r="AB203" s="14">
        <v>0.439861427754072</v>
      </c>
      <c r="AC203" s="14">
        <v>0.442338686457733</v>
      </c>
      <c r="AD203" s="14">
        <v>0.37548519086539101</v>
      </c>
      <c r="AE203" s="14"/>
      <c r="AF203" s="14">
        <v>0.432826532628236</v>
      </c>
      <c r="AG203" s="14">
        <v>0.441673283673509</v>
      </c>
      <c r="AH203" s="14">
        <v>0.29392405129161397</v>
      </c>
      <c r="AI203" s="14"/>
      <c r="AJ203" s="14" t="s">
        <v>79</v>
      </c>
      <c r="AK203" s="14" t="s">
        <v>79</v>
      </c>
      <c r="AL203" s="14" t="s">
        <v>79</v>
      </c>
      <c r="AM203" s="14" t="s">
        <v>79</v>
      </c>
      <c r="AN203" s="14" t="s">
        <v>79</v>
      </c>
      <c r="AO203" s="14"/>
      <c r="AP203" s="14">
        <v>0.45620861295492898</v>
      </c>
      <c r="AQ203" s="14">
        <v>0.449122551950625</v>
      </c>
      <c r="AR203" s="14">
        <v>0.32104766580899802</v>
      </c>
      <c r="AS203" s="14"/>
      <c r="AT203" s="14">
        <v>0.38560107224055401</v>
      </c>
      <c r="AU203" s="14">
        <v>0.422822659199937</v>
      </c>
      <c r="AV203" s="14">
        <v>0.42246616695504502</v>
      </c>
      <c r="AW203" s="14">
        <v>0.49999893865385397</v>
      </c>
      <c r="AX203" s="14">
        <v>0.193482711849296</v>
      </c>
    </row>
    <row r="204" spans="2:50" x14ac:dyDescent="0.25">
      <c r="B204" t="s">
        <v>156</v>
      </c>
      <c r="C204" s="14">
        <v>0.18766693814426899</v>
      </c>
      <c r="D204" s="14">
        <v>0.18998576862743999</v>
      </c>
      <c r="E204" s="14">
        <v>0.18508156651847599</v>
      </c>
      <c r="F204" s="14"/>
      <c r="G204" s="14">
        <v>0.208500962685502</v>
      </c>
      <c r="H204" s="14">
        <v>0.20729568174190399</v>
      </c>
      <c r="I204" s="14">
        <v>0.20542425689096999</v>
      </c>
      <c r="J204" s="14">
        <v>0.21089314043094301</v>
      </c>
      <c r="K204" s="14">
        <v>0.18470915264423801</v>
      </c>
      <c r="L204" s="14">
        <v>0.126727849321396</v>
      </c>
      <c r="M204" s="14"/>
      <c r="N204" s="14">
        <v>0.14970959507878001</v>
      </c>
      <c r="O204" s="14">
        <v>0.219436442121349</v>
      </c>
      <c r="P204" s="14">
        <v>0.196553699784455</v>
      </c>
      <c r="Q204" s="14">
        <v>0.19047308967964299</v>
      </c>
      <c r="R204" s="14"/>
      <c r="S204" s="14">
        <v>0.14301469122456201</v>
      </c>
      <c r="T204" s="14">
        <v>0.22552353951114801</v>
      </c>
      <c r="U204" s="14">
        <v>0.28099529259572698</v>
      </c>
      <c r="V204" s="14">
        <v>0.248358110120251</v>
      </c>
      <c r="W204" s="14">
        <v>0.12678470451145199</v>
      </c>
      <c r="X204" s="14">
        <v>0.121943689805667</v>
      </c>
      <c r="Y204" s="14">
        <v>0.17226706152028301</v>
      </c>
      <c r="Z204" s="14">
        <v>0.238965753322429</v>
      </c>
      <c r="AA204" s="14">
        <v>0.16773120811331299</v>
      </c>
      <c r="AB204" s="14">
        <v>0.18274751779751799</v>
      </c>
      <c r="AC204" s="14">
        <v>0.15223241040764501</v>
      </c>
      <c r="AD204" s="14">
        <v>0.28448741625191598</v>
      </c>
      <c r="AE204" s="14"/>
      <c r="AF204" s="14">
        <v>0.18065237641654699</v>
      </c>
      <c r="AG204" s="14">
        <v>0.180955909123487</v>
      </c>
      <c r="AH204" s="14">
        <v>0.19456189579484501</v>
      </c>
      <c r="AI204" s="14"/>
      <c r="AJ204" s="14" t="s">
        <v>79</v>
      </c>
      <c r="AK204" s="14" t="s">
        <v>79</v>
      </c>
      <c r="AL204" s="14" t="s">
        <v>79</v>
      </c>
      <c r="AM204" s="14" t="s">
        <v>79</v>
      </c>
      <c r="AN204" s="14" t="s">
        <v>79</v>
      </c>
      <c r="AO204" s="14"/>
      <c r="AP204" s="14">
        <v>0.15916573128657099</v>
      </c>
      <c r="AQ204" s="14">
        <v>0.19406980264228199</v>
      </c>
      <c r="AR204" s="14">
        <v>0.173799540399529</v>
      </c>
      <c r="AS204" s="14"/>
      <c r="AT204" s="14">
        <v>0.181260258165785</v>
      </c>
      <c r="AU204" s="14">
        <v>0.18190172252792899</v>
      </c>
      <c r="AV204" s="14">
        <v>0.19715326509540501</v>
      </c>
      <c r="AW204" s="14">
        <v>0.149619205169986</v>
      </c>
      <c r="AX204" s="14">
        <v>0.25120482109647402</v>
      </c>
    </row>
    <row r="205" spans="2:50" x14ac:dyDescent="0.25">
      <c r="B205" t="s">
        <v>157</v>
      </c>
      <c r="C205" s="14">
        <v>2.9434269314567201E-2</v>
      </c>
      <c r="D205" s="14">
        <v>3.1874669499297299E-2</v>
      </c>
      <c r="E205" s="14">
        <v>2.7379684125068901E-2</v>
      </c>
      <c r="F205" s="14"/>
      <c r="G205" s="14">
        <v>5.1850283606712198E-2</v>
      </c>
      <c r="H205" s="14">
        <v>5.3764814281374501E-2</v>
      </c>
      <c r="I205" s="14">
        <v>1.7182577861714898E-2</v>
      </c>
      <c r="J205" s="14">
        <v>2.4352227873743099E-2</v>
      </c>
      <c r="K205" s="14">
        <v>2.4941837110279301E-2</v>
      </c>
      <c r="L205" s="14">
        <v>1.2683469330692599E-2</v>
      </c>
      <c r="M205" s="14"/>
      <c r="N205" s="14">
        <v>1.17719074293774E-2</v>
      </c>
      <c r="O205" s="14">
        <v>4.2446337137830102E-2</v>
      </c>
      <c r="P205" s="14">
        <v>2.0884717516980698E-2</v>
      </c>
      <c r="Q205" s="14">
        <v>4.2297805821582803E-2</v>
      </c>
      <c r="R205" s="14"/>
      <c r="S205" s="14">
        <v>3.0057734714812101E-2</v>
      </c>
      <c r="T205" s="14">
        <v>1.9641870759558502E-2</v>
      </c>
      <c r="U205" s="14">
        <v>2.0663909204374099E-2</v>
      </c>
      <c r="V205" s="14">
        <v>1.3313700718593099E-2</v>
      </c>
      <c r="W205" s="14">
        <v>5.94490221718664E-2</v>
      </c>
      <c r="X205" s="14">
        <v>5.5168226655274398E-2</v>
      </c>
      <c r="Y205" s="14">
        <v>2.45106015861014E-2</v>
      </c>
      <c r="Z205" s="14">
        <v>4.8991611359999201E-2</v>
      </c>
      <c r="AA205" s="14">
        <v>2.4137457373542601E-2</v>
      </c>
      <c r="AB205" s="14">
        <v>1.11124004773492E-2</v>
      </c>
      <c r="AC205" s="14">
        <v>2.15787088037892E-2</v>
      </c>
      <c r="AD205" s="14">
        <v>4.8980098015845498E-2</v>
      </c>
      <c r="AE205" s="14"/>
      <c r="AF205" s="14">
        <v>2.9161092642051099E-2</v>
      </c>
      <c r="AG205" s="14">
        <v>3.26641461820305E-2</v>
      </c>
      <c r="AH205" s="14">
        <v>7.1896240693671799E-3</v>
      </c>
      <c r="AI205" s="14"/>
      <c r="AJ205" s="14" t="s">
        <v>79</v>
      </c>
      <c r="AK205" s="14" t="s">
        <v>79</v>
      </c>
      <c r="AL205" s="14" t="s">
        <v>79</v>
      </c>
      <c r="AM205" s="14" t="s">
        <v>79</v>
      </c>
      <c r="AN205" s="14" t="s">
        <v>79</v>
      </c>
      <c r="AO205" s="14"/>
      <c r="AP205" s="14">
        <v>1.76204045770007E-2</v>
      </c>
      <c r="AQ205" s="14">
        <v>2.5613896570228899E-2</v>
      </c>
      <c r="AR205" s="14">
        <v>2.6646216063135501E-2</v>
      </c>
      <c r="AS205" s="14"/>
      <c r="AT205" s="14">
        <v>3.8766538987477402E-2</v>
      </c>
      <c r="AU205" s="14">
        <v>2.3201017312100398E-2</v>
      </c>
      <c r="AV205" s="14">
        <v>1.8904837128648998E-2</v>
      </c>
      <c r="AW205" s="14">
        <v>5.0206552463994997E-2</v>
      </c>
      <c r="AX205" s="14">
        <v>0</v>
      </c>
    </row>
    <row r="206" spans="2:50" x14ac:dyDescent="0.25">
      <c r="B206" t="s">
        <v>70</v>
      </c>
      <c r="C206" s="14">
        <v>0.150221422609783</v>
      </c>
      <c r="D206" s="14">
        <v>0.109872501527206</v>
      </c>
      <c r="E206" s="14">
        <v>0.18859632919423899</v>
      </c>
      <c r="F206" s="14"/>
      <c r="G206" s="14">
        <v>0.167447479172039</v>
      </c>
      <c r="H206" s="14">
        <v>0.157869847789397</v>
      </c>
      <c r="I206" s="14">
        <v>0.17575112690169101</v>
      </c>
      <c r="J206" s="14">
        <v>0.13481545350198901</v>
      </c>
      <c r="K206" s="14">
        <v>0.111444069129864</v>
      </c>
      <c r="L206" s="14">
        <v>0.152695315217209</v>
      </c>
      <c r="M206" s="14"/>
      <c r="N206" s="14">
        <v>8.8640143609170205E-2</v>
      </c>
      <c r="O206" s="14">
        <v>0.14900723974125901</v>
      </c>
      <c r="P206" s="14">
        <v>0.16998385360798901</v>
      </c>
      <c r="Q206" s="14">
        <v>0.199823122881857</v>
      </c>
      <c r="R206" s="14"/>
      <c r="S206" s="14">
        <v>0.15216379419443399</v>
      </c>
      <c r="T206" s="14">
        <v>0.12768000795370299</v>
      </c>
      <c r="U206" s="14">
        <v>8.9247387918296395E-2</v>
      </c>
      <c r="V206" s="14">
        <v>0.16045801721153299</v>
      </c>
      <c r="W206" s="14">
        <v>0.163215621910654</v>
      </c>
      <c r="X206" s="14">
        <v>0.198204910244071</v>
      </c>
      <c r="Y206" s="14">
        <v>0.14061001080062599</v>
      </c>
      <c r="Z206" s="14">
        <v>0.14348906952778501</v>
      </c>
      <c r="AA206" s="14">
        <v>0.13763065189786999</v>
      </c>
      <c r="AB206" s="14">
        <v>0.186227193202434</v>
      </c>
      <c r="AC206" s="14">
        <v>0.17336682144787299</v>
      </c>
      <c r="AD206" s="14">
        <v>0.13454974200967601</v>
      </c>
      <c r="AE206" s="14"/>
      <c r="AF206" s="14">
        <v>0.12728993743353101</v>
      </c>
      <c r="AG206" s="14">
        <v>0.12663001379090899</v>
      </c>
      <c r="AH206" s="14">
        <v>0.29902417751687699</v>
      </c>
      <c r="AI206" s="14"/>
      <c r="AJ206" s="14" t="s">
        <v>79</v>
      </c>
      <c r="AK206" s="14" t="s">
        <v>79</v>
      </c>
      <c r="AL206" s="14" t="s">
        <v>79</v>
      </c>
      <c r="AM206" s="14" t="s">
        <v>79</v>
      </c>
      <c r="AN206" s="14" t="s">
        <v>79</v>
      </c>
      <c r="AO206" s="14"/>
      <c r="AP206" s="14">
        <v>6.6358809922461001E-2</v>
      </c>
      <c r="AQ206" s="14">
        <v>0.13385001307691899</v>
      </c>
      <c r="AR206" s="14">
        <v>0.15754963353756701</v>
      </c>
      <c r="AS206" s="14"/>
      <c r="AT206" s="14">
        <v>0.20263372969039101</v>
      </c>
      <c r="AU206" s="14">
        <v>0.14288585457443101</v>
      </c>
      <c r="AV206" s="14">
        <v>0.118773804156331</v>
      </c>
      <c r="AW206" s="14">
        <v>9.2366097230195204E-2</v>
      </c>
      <c r="AX206" s="14">
        <v>0</v>
      </c>
    </row>
    <row r="207" spans="2:50" x14ac:dyDescent="0.2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row>
    <row r="208" spans="2:50" x14ac:dyDescent="0.25">
      <c r="B208" s="6" t="s">
        <v>160</v>
      </c>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row>
    <row r="209" spans="2:50" x14ac:dyDescent="0.25">
      <c r="B209" s="26" t="s">
        <v>539</v>
      </c>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row>
    <row r="210" spans="2:50" x14ac:dyDescent="0.25">
      <c r="B210" t="s">
        <v>154</v>
      </c>
      <c r="C210" s="14">
        <v>0.26129504801269099</v>
      </c>
      <c r="D210" s="14">
        <v>0.25496596038543901</v>
      </c>
      <c r="E210" s="14">
        <v>0.262042301515933</v>
      </c>
      <c r="F210" s="14"/>
      <c r="G210" s="14">
        <v>0.22343905156865601</v>
      </c>
      <c r="H210" s="14">
        <v>0.280057790979721</v>
      </c>
      <c r="I210" s="14">
        <v>0.23402197959173199</v>
      </c>
      <c r="J210" s="14">
        <v>0.264888107441208</v>
      </c>
      <c r="K210" s="14">
        <v>0.25176791315709202</v>
      </c>
      <c r="L210" s="14">
        <v>0.29441539032435299</v>
      </c>
      <c r="M210" s="14"/>
      <c r="N210" s="14">
        <v>0.28682107401009199</v>
      </c>
      <c r="O210" s="14">
        <v>0.24605157601980701</v>
      </c>
      <c r="P210" s="14">
        <v>0.24984561133434</v>
      </c>
      <c r="Q210" s="14">
        <v>0.25687800603623601</v>
      </c>
      <c r="R210" s="14"/>
      <c r="S210" s="14">
        <v>0.33180727370479601</v>
      </c>
      <c r="T210" s="14">
        <v>0.22869756262223601</v>
      </c>
      <c r="U210" s="14">
        <v>0.225695457239525</v>
      </c>
      <c r="V210" s="14">
        <v>0.20248384956802201</v>
      </c>
      <c r="W210" s="14">
        <v>0.235934365658758</v>
      </c>
      <c r="X210" s="14">
        <v>0.190337523659875</v>
      </c>
      <c r="Y210" s="14">
        <v>0.322364136387634</v>
      </c>
      <c r="Z210" s="14">
        <v>0.26830861052135102</v>
      </c>
      <c r="AA210" s="14">
        <v>0.32122242009463098</v>
      </c>
      <c r="AB210" s="14">
        <v>0.24887773367404201</v>
      </c>
      <c r="AC210" s="14">
        <v>0.22004123650142601</v>
      </c>
      <c r="AD210" s="14">
        <v>0.36186009164016403</v>
      </c>
      <c r="AE210" s="14"/>
      <c r="AF210" s="14">
        <v>0.289212184558228</v>
      </c>
      <c r="AG210" s="14">
        <v>0.247396299868509</v>
      </c>
      <c r="AH210" s="14">
        <v>0.23687373073644299</v>
      </c>
      <c r="AI210" s="14"/>
      <c r="AJ210" s="14" t="s">
        <v>79</v>
      </c>
      <c r="AK210" s="14" t="s">
        <v>79</v>
      </c>
      <c r="AL210" s="14" t="s">
        <v>79</v>
      </c>
      <c r="AM210" s="14" t="s">
        <v>79</v>
      </c>
      <c r="AN210" s="14" t="s">
        <v>79</v>
      </c>
      <c r="AO210" s="14"/>
      <c r="AP210" s="14">
        <v>0.28167871720284399</v>
      </c>
      <c r="AQ210" s="14">
        <v>0.321263297106124</v>
      </c>
      <c r="AR210" s="14">
        <v>0.241599661203936</v>
      </c>
      <c r="AS210" s="14"/>
      <c r="AT210" s="14">
        <v>0.24657467514619399</v>
      </c>
      <c r="AU210" s="14">
        <v>0.26136814148527299</v>
      </c>
      <c r="AV210" s="14">
        <v>0.25111710948641902</v>
      </c>
      <c r="AW210" s="14">
        <v>0.31233722189429602</v>
      </c>
      <c r="AX210" s="14">
        <v>0.26849875226085101</v>
      </c>
    </row>
    <row r="211" spans="2:50" x14ac:dyDescent="0.25">
      <c r="B211" t="s">
        <v>155</v>
      </c>
      <c r="C211" s="14">
        <v>0.38714890889384201</v>
      </c>
      <c r="D211" s="14">
        <v>0.36250553885443298</v>
      </c>
      <c r="E211" s="14">
        <v>0.41262975723805301</v>
      </c>
      <c r="F211" s="14"/>
      <c r="G211" s="14">
        <v>0.37835269375510699</v>
      </c>
      <c r="H211" s="14">
        <v>0.35202932287776101</v>
      </c>
      <c r="I211" s="14">
        <v>0.40480143201112501</v>
      </c>
      <c r="J211" s="14">
        <v>0.39365157313613502</v>
      </c>
      <c r="K211" s="14">
        <v>0.43961980946090401</v>
      </c>
      <c r="L211" s="14">
        <v>0.366109186306523</v>
      </c>
      <c r="M211" s="14"/>
      <c r="N211" s="14">
        <v>0.36544158552935302</v>
      </c>
      <c r="O211" s="14">
        <v>0.39636628436911397</v>
      </c>
      <c r="P211" s="14">
        <v>0.41283498563879201</v>
      </c>
      <c r="Q211" s="14">
        <v>0.379519321928107</v>
      </c>
      <c r="R211" s="14"/>
      <c r="S211" s="14">
        <v>0.33357291448438597</v>
      </c>
      <c r="T211" s="14">
        <v>0.37955434360426199</v>
      </c>
      <c r="U211" s="14">
        <v>0.487622710576602</v>
      </c>
      <c r="V211" s="14">
        <v>0.396055491194091</v>
      </c>
      <c r="W211" s="14">
        <v>0.40707589466529398</v>
      </c>
      <c r="X211" s="14">
        <v>0.39999000814135</v>
      </c>
      <c r="Y211" s="14">
        <v>0.35364463078794101</v>
      </c>
      <c r="Z211" s="14">
        <v>0.29795330255047803</v>
      </c>
      <c r="AA211" s="14">
        <v>0.42601798693606502</v>
      </c>
      <c r="AB211" s="14">
        <v>0.37315270858983102</v>
      </c>
      <c r="AC211" s="14">
        <v>0.46878727561050298</v>
      </c>
      <c r="AD211" s="14">
        <v>0.230603825765369</v>
      </c>
      <c r="AE211" s="14"/>
      <c r="AF211" s="14">
        <v>0.37254488919157702</v>
      </c>
      <c r="AG211" s="14">
        <v>0.414186745628572</v>
      </c>
      <c r="AH211" s="14">
        <v>0.31198660569841402</v>
      </c>
      <c r="AI211" s="14"/>
      <c r="AJ211" s="14" t="s">
        <v>79</v>
      </c>
      <c r="AK211" s="14" t="s">
        <v>79</v>
      </c>
      <c r="AL211" s="14" t="s">
        <v>79</v>
      </c>
      <c r="AM211" s="14" t="s">
        <v>79</v>
      </c>
      <c r="AN211" s="14" t="s">
        <v>79</v>
      </c>
      <c r="AO211" s="14"/>
      <c r="AP211" s="14">
        <v>0.38185522479367301</v>
      </c>
      <c r="AQ211" s="14">
        <v>0.40835812507025299</v>
      </c>
      <c r="AR211" s="14">
        <v>0.37236047369555397</v>
      </c>
      <c r="AS211" s="14"/>
      <c r="AT211" s="14">
        <v>0.37797600507922302</v>
      </c>
      <c r="AU211" s="14">
        <v>0.37364777098971202</v>
      </c>
      <c r="AV211" s="14">
        <v>0.40674730450692698</v>
      </c>
      <c r="AW211" s="14">
        <v>0.38795225516299298</v>
      </c>
      <c r="AX211" s="14">
        <v>0.47707240222878999</v>
      </c>
    </row>
    <row r="212" spans="2:50" x14ac:dyDescent="0.25">
      <c r="B212" t="s">
        <v>156</v>
      </c>
      <c r="C212" s="14">
        <v>0.195144696604412</v>
      </c>
      <c r="D212" s="14">
        <v>0.23672694207315501</v>
      </c>
      <c r="E212" s="14">
        <v>0.158017270457947</v>
      </c>
      <c r="F212" s="14"/>
      <c r="G212" s="14">
        <v>0.204847963201537</v>
      </c>
      <c r="H212" s="14">
        <v>0.20411955026124401</v>
      </c>
      <c r="I212" s="14">
        <v>0.220349233073205</v>
      </c>
      <c r="J212" s="14">
        <v>0.19394178407603299</v>
      </c>
      <c r="K212" s="14">
        <v>0.164180155107295</v>
      </c>
      <c r="L212" s="14">
        <v>0.18397001246474201</v>
      </c>
      <c r="M212" s="14"/>
      <c r="N212" s="14">
        <v>0.24055455633769901</v>
      </c>
      <c r="O212" s="14">
        <v>0.20286530572759101</v>
      </c>
      <c r="P212" s="14">
        <v>0.150542335428237</v>
      </c>
      <c r="Q212" s="14">
        <v>0.178380409183654</v>
      </c>
      <c r="R212" s="14"/>
      <c r="S212" s="14">
        <v>0.209556104945093</v>
      </c>
      <c r="T212" s="14">
        <v>0.24738903150838601</v>
      </c>
      <c r="U212" s="14">
        <v>0.11976254714576599</v>
      </c>
      <c r="V212" s="14">
        <v>0.21095791185180299</v>
      </c>
      <c r="W212" s="14">
        <v>0.18950545583835901</v>
      </c>
      <c r="X212" s="14">
        <v>0.15845519712133599</v>
      </c>
      <c r="Y212" s="14">
        <v>0.19309043705040899</v>
      </c>
      <c r="Z212" s="14">
        <v>0.21467882349903999</v>
      </c>
      <c r="AA212" s="14">
        <v>0.116208114826221</v>
      </c>
      <c r="AB212" s="14">
        <v>0.24831616834742801</v>
      </c>
      <c r="AC212" s="14">
        <v>0.21898320175633601</v>
      </c>
      <c r="AD212" s="14">
        <v>0.27298634058479099</v>
      </c>
      <c r="AE212" s="14"/>
      <c r="AF212" s="14">
        <v>0.18049170509290799</v>
      </c>
      <c r="AG212" s="14">
        <v>0.219318480510027</v>
      </c>
      <c r="AH212" s="14">
        <v>0.166024506823648</v>
      </c>
      <c r="AI212" s="14"/>
      <c r="AJ212" s="14" t="s">
        <v>79</v>
      </c>
      <c r="AK212" s="14" t="s">
        <v>79</v>
      </c>
      <c r="AL212" s="14" t="s">
        <v>79</v>
      </c>
      <c r="AM212" s="14" t="s">
        <v>79</v>
      </c>
      <c r="AN212" s="14" t="s">
        <v>79</v>
      </c>
      <c r="AO212" s="14"/>
      <c r="AP212" s="14">
        <v>0.216914953560328</v>
      </c>
      <c r="AQ212" s="14">
        <v>0.16703492786857299</v>
      </c>
      <c r="AR212" s="14">
        <v>0.248950294328315</v>
      </c>
      <c r="AS212" s="14"/>
      <c r="AT212" s="14">
        <v>0.18237168128204001</v>
      </c>
      <c r="AU212" s="14">
        <v>0.21208882001842699</v>
      </c>
      <c r="AV212" s="14">
        <v>0.22008401282909101</v>
      </c>
      <c r="AW212" s="14">
        <v>0.18310998142637999</v>
      </c>
      <c r="AX212" s="14">
        <v>0.19992894395400401</v>
      </c>
    </row>
    <row r="213" spans="2:50" x14ac:dyDescent="0.25">
      <c r="B213" t="s">
        <v>157</v>
      </c>
      <c r="C213" s="14">
        <v>3.6472762966169602E-2</v>
      </c>
      <c r="D213" s="14">
        <v>5.1856510531760998E-2</v>
      </c>
      <c r="E213" s="14">
        <v>2.2490042724730801E-2</v>
      </c>
      <c r="F213" s="14"/>
      <c r="G213" s="14">
        <v>8.2027511062000999E-2</v>
      </c>
      <c r="H213" s="14">
        <v>2.2656695859807899E-2</v>
      </c>
      <c r="I213" s="14">
        <v>2.1512221863117E-2</v>
      </c>
      <c r="J213" s="14">
        <v>3.04921181420196E-2</v>
      </c>
      <c r="K213" s="14">
        <v>4.84729220262144E-2</v>
      </c>
      <c r="L213" s="14">
        <v>2.8255436054144299E-2</v>
      </c>
      <c r="M213" s="14"/>
      <c r="N213" s="14">
        <v>4.2967130989062102E-2</v>
      </c>
      <c r="O213" s="14">
        <v>4.2673978742140101E-2</v>
      </c>
      <c r="P213" s="14">
        <v>3.40340264779736E-2</v>
      </c>
      <c r="Q213" s="14">
        <v>2.60773824479134E-2</v>
      </c>
      <c r="R213" s="14"/>
      <c r="S213" s="14">
        <v>4.0188415735408503E-2</v>
      </c>
      <c r="T213" s="14">
        <v>3.1357490130936999E-2</v>
      </c>
      <c r="U213" s="14">
        <v>2.3266413279202199E-2</v>
      </c>
      <c r="V213" s="14">
        <v>4.7043239321965198E-2</v>
      </c>
      <c r="W213" s="14">
        <v>4.8739921129295698E-2</v>
      </c>
      <c r="X213" s="14">
        <v>2.32773686306505E-2</v>
      </c>
      <c r="Y213" s="14">
        <v>5.4982205939221297E-2</v>
      </c>
      <c r="Z213" s="14">
        <v>4.94546973937985E-2</v>
      </c>
      <c r="AA213" s="14">
        <v>4.8126366246385999E-2</v>
      </c>
      <c r="AB213" s="14">
        <v>2.69900967868139E-2</v>
      </c>
      <c r="AC213" s="14">
        <v>2.2346370950728899E-2</v>
      </c>
      <c r="AD213" s="14">
        <v>0</v>
      </c>
      <c r="AE213" s="14"/>
      <c r="AF213" s="14">
        <v>4.4533686964797502E-2</v>
      </c>
      <c r="AG213" s="14">
        <v>2.9591949786754598E-2</v>
      </c>
      <c r="AH213" s="14">
        <v>3.0406754738146899E-2</v>
      </c>
      <c r="AI213" s="14"/>
      <c r="AJ213" s="14" t="s">
        <v>79</v>
      </c>
      <c r="AK213" s="14" t="s">
        <v>79</v>
      </c>
      <c r="AL213" s="14" t="s">
        <v>79</v>
      </c>
      <c r="AM213" s="14" t="s">
        <v>79</v>
      </c>
      <c r="AN213" s="14" t="s">
        <v>79</v>
      </c>
      <c r="AO213" s="14"/>
      <c r="AP213" s="14">
        <v>4.5657968226657603E-2</v>
      </c>
      <c r="AQ213" s="14">
        <v>2.1881409312528001E-2</v>
      </c>
      <c r="AR213" s="14">
        <v>4.7809508419638401E-2</v>
      </c>
      <c r="AS213" s="14"/>
      <c r="AT213" s="14">
        <v>3.8175971990083601E-2</v>
      </c>
      <c r="AU213" s="14">
        <v>3.1760183073694298E-2</v>
      </c>
      <c r="AV213" s="14">
        <v>3.9771072654960903E-2</v>
      </c>
      <c r="AW213" s="14">
        <v>1.8568976260101198E-2</v>
      </c>
      <c r="AX213" s="14">
        <v>0</v>
      </c>
    </row>
    <row r="214" spans="2:50" x14ac:dyDescent="0.25">
      <c r="B214" t="s">
        <v>70</v>
      </c>
      <c r="C214" s="14">
        <v>0.119938583522885</v>
      </c>
      <c r="D214" s="14">
        <v>9.3945048155212402E-2</v>
      </c>
      <c r="E214" s="14">
        <v>0.14482062806333701</v>
      </c>
      <c r="F214" s="14"/>
      <c r="G214" s="14">
        <v>0.11133278041269901</v>
      </c>
      <c r="H214" s="14">
        <v>0.141136640021467</v>
      </c>
      <c r="I214" s="14">
        <v>0.11931513346082</v>
      </c>
      <c r="J214" s="14">
        <v>0.11702641720460399</v>
      </c>
      <c r="K214" s="14">
        <v>9.5959200248493998E-2</v>
      </c>
      <c r="L214" s="14">
        <v>0.12724997485023801</v>
      </c>
      <c r="M214" s="14"/>
      <c r="N214" s="14">
        <v>6.4215653133793904E-2</v>
      </c>
      <c r="O214" s="14">
        <v>0.112042855141347</v>
      </c>
      <c r="P214" s="14">
        <v>0.15274304112065701</v>
      </c>
      <c r="Q214" s="14">
        <v>0.159144880404089</v>
      </c>
      <c r="R214" s="14"/>
      <c r="S214" s="14">
        <v>8.4875291130317401E-2</v>
      </c>
      <c r="T214" s="14">
        <v>0.11300157213418</v>
      </c>
      <c r="U214" s="14">
        <v>0.14365287175890501</v>
      </c>
      <c r="V214" s="14">
        <v>0.143459508064119</v>
      </c>
      <c r="W214" s="14">
        <v>0.118744362708293</v>
      </c>
      <c r="X214" s="14">
        <v>0.227939902446788</v>
      </c>
      <c r="Y214" s="14">
        <v>7.5918589834795602E-2</v>
      </c>
      <c r="Z214" s="14">
        <v>0.169604566035332</v>
      </c>
      <c r="AA214" s="14">
        <v>8.8425111896696801E-2</v>
      </c>
      <c r="AB214" s="14">
        <v>0.102663292601885</v>
      </c>
      <c r="AC214" s="14">
        <v>6.9841915181006103E-2</v>
      </c>
      <c r="AD214" s="14">
        <v>0.13454974200967601</v>
      </c>
      <c r="AE214" s="14"/>
      <c r="AF214" s="14">
        <v>0.11321753419249</v>
      </c>
      <c r="AG214" s="14">
        <v>8.9506524206138194E-2</v>
      </c>
      <c r="AH214" s="14">
        <v>0.25470840200334799</v>
      </c>
      <c r="AI214" s="14"/>
      <c r="AJ214" s="14" t="s">
        <v>79</v>
      </c>
      <c r="AK214" s="14" t="s">
        <v>79</v>
      </c>
      <c r="AL214" s="14" t="s">
        <v>79</v>
      </c>
      <c r="AM214" s="14" t="s">
        <v>79</v>
      </c>
      <c r="AN214" s="14" t="s">
        <v>79</v>
      </c>
      <c r="AO214" s="14"/>
      <c r="AP214" s="14">
        <v>7.3893136216496305E-2</v>
      </c>
      <c r="AQ214" s="14">
        <v>8.1462240642522402E-2</v>
      </c>
      <c r="AR214" s="14">
        <v>8.9280062352557005E-2</v>
      </c>
      <c r="AS214" s="14"/>
      <c r="AT214" s="14">
        <v>0.15490166650246101</v>
      </c>
      <c r="AU214" s="14">
        <v>0.121135084432894</v>
      </c>
      <c r="AV214" s="14">
        <v>8.2280500522601496E-2</v>
      </c>
      <c r="AW214" s="14">
        <v>9.8031565256230094E-2</v>
      </c>
      <c r="AX214" s="14">
        <v>5.4499901556355097E-2</v>
      </c>
    </row>
    <row r="215" spans="2:50" x14ac:dyDescent="0.25">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row>
    <row r="216" spans="2:50" x14ac:dyDescent="0.25">
      <c r="B216" s="6" t="s">
        <v>161</v>
      </c>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row>
    <row r="217" spans="2:50" x14ac:dyDescent="0.25">
      <c r="B217" s="26" t="s">
        <v>539</v>
      </c>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row>
    <row r="218" spans="2:50" x14ac:dyDescent="0.25">
      <c r="B218" t="s">
        <v>154</v>
      </c>
      <c r="C218" s="14">
        <v>5.2483907725900697E-2</v>
      </c>
      <c r="D218" s="14">
        <v>6.2556636744055802E-2</v>
      </c>
      <c r="E218" s="14">
        <v>4.1978716391724902E-2</v>
      </c>
      <c r="F218" s="14"/>
      <c r="G218" s="14">
        <v>6.12481455312128E-2</v>
      </c>
      <c r="H218" s="14">
        <v>6.8358034647668597E-2</v>
      </c>
      <c r="I218" s="14">
        <v>6.0848415205563701E-2</v>
      </c>
      <c r="J218" s="14">
        <v>4.9973128900719303E-2</v>
      </c>
      <c r="K218" s="14">
        <v>5.4051294416206701E-2</v>
      </c>
      <c r="L218" s="14">
        <v>2.8516372753515699E-2</v>
      </c>
      <c r="M218" s="14"/>
      <c r="N218" s="14">
        <v>8.9512549114330806E-2</v>
      </c>
      <c r="O218" s="14">
        <v>3.4772655957726099E-2</v>
      </c>
      <c r="P218" s="14">
        <v>5.9320613060727799E-2</v>
      </c>
      <c r="Q218" s="14">
        <v>2.2394165522233202E-2</v>
      </c>
      <c r="R218" s="14"/>
      <c r="S218" s="14">
        <v>5.8146883315675198E-2</v>
      </c>
      <c r="T218" s="14">
        <v>6.7997704878259693E-2</v>
      </c>
      <c r="U218" s="14">
        <v>6.3688293150358094E-2</v>
      </c>
      <c r="V218" s="14">
        <v>5.7532689445936203E-2</v>
      </c>
      <c r="W218" s="14">
        <v>7.0940919231961094E-2</v>
      </c>
      <c r="X218" s="14">
        <v>2.44892399302119E-2</v>
      </c>
      <c r="Y218" s="14">
        <v>2.4955895208398901E-2</v>
      </c>
      <c r="Z218" s="14">
        <v>1.8098371679022601E-2</v>
      </c>
      <c r="AA218" s="14">
        <v>6.7058629375121401E-2</v>
      </c>
      <c r="AB218" s="14">
        <v>5.0030147824422999E-2</v>
      </c>
      <c r="AC218" s="14">
        <v>4.1757400394404301E-2</v>
      </c>
      <c r="AD218" s="14">
        <v>5.89967269401881E-2</v>
      </c>
      <c r="AE218" s="14"/>
      <c r="AF218" s="14">
        <v>5.0777831586868001E-2</v>
      </c>
      <c r="AG218" s="14">
        <v>6.4033363854746894E-2</v>
      </c>
      <c r="AH218" s="14">
        <v>2.56503711889461E-2</v>
      </c>
      <c r="AI218" s="14"/>
      <c r="AJ218" s="14" t="s">
        <v>79</v>
      </c>
      <c r="AK218" s="14" t="s">
        <v>79</v>
      </c>
      <c r="AL218" s="14" t="s">
        <v>79</v>
      </c>
      <c r="AM218" s="14" t="s">
        <v>79</v>
      </c>
      <c r="AN218" s="14" t="s">
        <v>79</v>
      </c>
      <c r="AO218" s="14"/>
      <c r="AP218" s="14">
        <v>6.5043660931215497E-2</v>
      </c>
      <c r="AQ218" s="14">
        <v>6.3376248228504406E-2</v>
      </c>
      <c r="AR218" s="14">
        <v>6.0051119273452698E-2</v>
      </c>
      <c r="AS218" s="14"/>
      <c r="AT218" s="14">
        <v>3.19124967700384E-2</v>
      </c>
      <c r="AU218" s="14">
        <v>3.3160097115750298E-2</v>
      </c>
      <c r="AV218" s="14">
        <v>7.4687546571677699E-2</v>
      </c>
      <c r="AW218" s="14">
        <v>0.11901830037786899</v>
      </c>
      <c r="AX218" s="14">
        <v>0.19931514532598099</v>
      </c>
    </row>
    <row r="219" spans="2:50" x14ac:dyDescent="0.25">
      <c r="B219" t="s">
        <v>155</v>
      </c>
      <c r="C219" s="14">
        <v>0.34758650034274002</v>
      </c>
      <c r="D219" s="14">
        <v>0.33684480265279099</v>
      </c>
      <c r="E219" s="14">
        <v>0.35629900902323303</v>
      </c>
      <c r="F219" s="14"/>
      <c r="G219" s="14">
        <v>0.31609776244186599</v>
      </c>
      <c r="H219" s="14">
        <v>0.35581627425355999</v>
      </c>
      <c r="I219" s="14">
        <v>0.32684067203533002</v>
      </c>
      <c r="J219" s="14">
        <v>0.37599296925611603</v>
      </c>
      <c r="K219" s="14">
        <v>0.35022206817207302</v>
      </c>
      <c r="L219" s="14">
        <v>0.35066664120107699</v>
      </c>
      <c r="M219" s="14"/>
      <c r="N219" s="14">
        <v>0.37472631592726502</v>
      </c>
      <c r="O219" s="14">
        <v>0.35713369847708298</v>
      </c>
      <c r="P219" s="14">
        <v>0.33603393625898698</v>
      </c>
      <c r="Q219" s="14">
        <v>0.31918432859794998</v>
      </c>
      <c r="R219" s="14"/>
      <c r="S219" s="14">
        <v>0.30245606314520801</v>
      </c>
      <c r="T219" s="14">
        <v>0.39201359530573099</v>
      </c>
      <c r="U219" s="14">
        <v>0.32855004247589698</v>
      </c>
      <c r="V219" s="14">
        <v>0.33190975056023803</v>
      </c>
      <c r="W219" s="14">
        <v>0.36909071694196599</v>
      </c>
      <c r="X219" s="14">
        <v>0.414454520681664</v>
      </c>
      <c r="Y219" s="14">
        <v>0.37607067236316</v>
      </c>
      <c r="Z219" s="14">
        <v>0.36826563884327101</v>
      </c>
      <c r="AA219" s="14">
        <v>0.364298417093944</v>
      </c>
      <c r="AB219" s="14">
        <v>0.28716866680731401</v>
      </c>
      <c r="AC219" s="14">
        <v>0.21734662297750801</v>
      </c>
      <c r="AD219" s="14">
        <v>0.38860207077801401</v>
      </c>
      <c r="AE219" s="14"/>
      <c r="AF219" s="14">
        <v>0.369238848429432</v>
      </c>
      <c r="AG219" s="14">
        <v>0.335255199152454</v>
      </c>
      <c r="AH219" s="14">
        <v>0.32231957460510302</v>
      </c>
      <c r="AI219" s="14"/>
      <c r="AJ219" s="14" t="s">
        <v>79</v>
      </c>
      <c r="AK219" s="14" t="s">
        <v>79</v>
      </c>
      <c r="AL219" s="14" t="s">
        <v>79</v>
      </c>
      <c r="AM219" s="14" t="s">
        <v>79</v>
      </c>
      <c r="AN219" s="14" t="s">
        <v>79</v>
      </c>
      <c r="AO219" s="14"/>
      <c r="AP219" s="14">
        <v>0.41359432120315298</v>
      </c>
      <c r="AQ219" s="14">
        <v>0.362481151861828</v>
      </c>
      <c r="AR219" s="14">
        <v>0.30370805569061299</v>
      </c>
      <c r="AS219" s="14"/>
      <c r="AT219" s="14">
        <v>0.34469564130145602</v>
      </c>
      <c r="AU219" s="14">
        <v>0.35767810283368601</v>
      </c>
      <c r="AV219" s="14">
        <v>0.34366079676285199</v>
      </c>
      <c r="AW219" s="14">
        <v>0.40305502432689899</v>
      </c>
      <c r="AX219" s="14">
        <v>0.28275482409439801</v>
      </c>
    </row>
    <row r="220" spans="2:50" x14ac:dyDescent="0.25">
      <c r="B220" t="s">
        <v>156</v>
      </c>
      <c r="C220" s="14">
        <v>0.37826365004380103</v>
      </c>
      <c r="D220" s="14">
        <v>0.41513966490224502</v>
      </c>
      <c r="E220" s="14">
        <v>0.346757554804702</v>
      </c>
      <c r="F220" s="14"/>
      <c r="G220" s="14">
        <v>0.38789177545909997</v>
      </c>
      <c r="H220" s="14">
        <v>0.34630120367120798</v>
      </c>
      <c r="I220" s="14">
        <v>0.36204636787078098</v>
      </c>
      <c r="J220" s="14">
        <v>0.33597006272902902</v>
      </c>
      <c r="K220" s="14">
        <v>0.44916420738032298</v>
      </c>
      <c r="L220" s="14">
        <v>0.39922558490351401</v>
      </c>
      <c r="M220" s="14"/>
      <c r="N220" s="14">
        <v>0.413529851768908</v>
      </c>
      <c r="O220" s="14">
        <v>0.40851474126279602</v>
      </c>
      <c r="P220" s="14">
        <v>0.35602076535145899</v>
      </c>
      <c r="Q220" s="14">
        <v>0.33357165614908901</v>
      </c>
      <c r="R220" s="14"/>
      <c r="S220" s="14">
        <v>0.45959513726543699</v>
      </c>
      <c r="T220" s="14">
        <v>0.36938037397767198</v>
      </c>
      <c r="U220" s="14">
        <v>0.40045426915335602</v>
      </c>
      <c r="V220" s="14">
        <v>0.37166420579036802</v>
      </c>
      <c r="W220" s="14">
        <v>0.29848392473470398</v>
      </c>
      <c r="X220" s="14">
        <v>0.29298112958647399</v>
      </c>
      <c r="Y220" s="14">
        <v>0.37200307197981702</v>
      </c>
      <c r="Z220" s="14">
        <v>0.408525975905419</v>
      </c>
      <c r="AA220" s="14">
        <v>0.36680408315879298</v>
      </c>
      <c r="AB220" s="14">
        <v>0.43529590356654002</v>
      </c>
      <c r="AC220" s="14">
        <v>0.46241744897537201</v>
      </c>
      <c r="AD220" s="14">
        <v>0.20602519307308401</v>
      </c>
      <c r="AE220" s="14"/>
      <c r="AF220" s="14">
        <v>0.38329102923785502</v>
      </c>
      <c r="AG220" s="14">
        <v>0.391896372827719</v>
      </c>
      <c r="AH220" s="14">
        <v>0.32551163280261702</v>
      </c>
      <c r="AI220" s="14"/>
      <c r="AJ220" s="14" t="s">
        <v>79</v>
      </c>
      <c r="AK220" s="14" t="s">
        <v>79</v>
      </c>
      <c r="AL220" s="14" t="s">
        <v>79</v>
      </c>
      <c r="AM220" s="14" t="s">
        <v>79</v>
      </c>
      <c r="AN220" s="14" t="s">
        <v>79</v>
      </c>
      <c r="AO220" s="14"/>
      <c r="AP220" s="14">
        <v>0.40637569999905898</v>
      </c>
      <c r="AQ220" s="14">
        <v>0.37714199631869399</v>
      </c>
      <c r="AR220" s="14">
        <v>0.419279657038234</v>
      </c>
      <c r="AS220" s="14"/>
      <c r="AT220" s="14">
        <v>0.34122136407103398</v>
      </c>
      <c r="AU220" s="14">
        <v>0.39001230686105098</v>
      </c>
      <c r="AV220" s="14">
        <v>0.408346566660236</v>
      </c>
      <c r="AW220" s="14">
        <v>0.35923268223890797</v>
      </c>
      <c r="AX220" s="14">
        <v>0.40066996289261098</v>
      </c>
    </row>
    <row r="221" spans="2:50" x14ac:dyDescent="0.25">
      <c r="B221" t="s">
        <v>157</v>
      </c>
      <c r="C221" s="14">
        <v>6.9117965118230304E-2</v>
      </c>
      <c r="D221" s="14">
        <v>7.4034355883905098E-2</v>
      </c>
      <c r="E221" s="14">
        <v>6.3309065223522795E-2</v>
      </c>
      <c r="F221" s="14"/>
      <c r="G221" s="14">
        <v>8.1533358443612994E-2</v>
      </c>
      <c r="H221" s="14">
        <v>7.6322895049678E-2</v>
      </c>
      <c r="I221" s="14">
        <v>7.3872736658614296E-2</v>
      </c>
      <c r="J221" s="14">
        <v>9.4814290778618804E-2</v>
      </c>
      <c r="K221" s="14">
        <v>3.0167500744322701E-2</v>
      </c>
      <c r="L221" s="14">
        <v>5.6252387803071499E-2</v>
      </c>
      <c r="M221" s="14"/>
      <c r="N221" s="14">
        <v>4.3474498327160299E-2</v>
      </c>
      <c r="O221" s="14">
        <v>6.9140461061828903E-2</v>
      </c>
      <c r="P221" s="14">
        <v>6.4141028971499994E-2</v>
      </c>
      <c r="Q221" s="14">
        <v>9.9988937078510795E-2</v>
      </c>
      <c r="R221" s="14"/>
      <c r="S221" s="14">
        <v>3.40642286094862E-2</v>
      </c>
      <c r="T221" s="14">
        <v>5.3367476781533502E-2</v>
      </c>
      <c r="U221" s="14">
        <v>7.4440419765025495E-2</v>
      </c>
      <c r="V221" s="14">
        <v>4.6759331260720599E-2</v>
      </c>
      <c r="W221" s="14">
        <v>7.8598053947912097E-2</v>
      </c>
      <c r="X221" s="14">
        <v>3.1369780327864E-2</v>
      </c>
      <c r="Y221" s="14">
        <v>9.8473551198777098E-2</v>
      </c>
      <c r="Z221" s="14">
        <v>0.114636999544368</v>
      </c>
      <c r="AA221" s="14">
        <v>6.8948914449360299E-2</v>
      </c>
      <c r="AB221" s="14">
        <v>7.7221872554283005E-2</v>
      </c>
      <c r="AC221" s="14">
        <v>0.136394405669365</v>
      </c>
      <c r="AD221" s="14">
        <v>0.140762638200639</v>
      </c>
      <c r="AE221" s="14"/>
      <c r="AF221" s="14">
        <v>5.9140845715400299E-2</v>
      </c>
      <c r="AG221" s="14">
        <v>7.9109865214743502E-2</v>
      </c>
      <c r="AH221" s="14">
        <v>7.2253201278686105E-2</v>
      </c>
      <c r="AI221" s="14"/>
      <c r="AJ221" s="14" t="s">
        <v>79</v>
      </c>
      <c r="AK221" s="14" t="s">
        <v>79</v>
      </c>
      <c r="AL221" s="14" t="s">
        <v>79</v>
      </c>
      <c r="AM221" s="14" t="s">
        <v>79</v>
      </c>
      <c r="AN221" s="14" t="s">
        <v>79</v>
      </c>
      <c r="AO221" s="14"/>
      <c r="AP221" s="14">
        <v>5.3845561896847499E-2</v>
      </c>
      <c r="AQ221" s="14">
        <v>6.5707597239474794E-2</v>
      </c>
      <c r="AR221" s="14">
        <v>7.9402381698476299E-2</v>
      </c>
      <c r="AS221" s="14"/>
      <c r="AT221" s="14">
        <v>7.9795517796486901E-2</v>
      </c>
      <c r="AU221" s="14">
        <v>8.2121394344797205E-2</v>
      </c>
      <c r="AV221" s="14">
        <v>7.1149597054982097E-2</v>
      </c>
      <c r="AW221" s="14">
        <v>0</v>
      </c>
      <c r="AX221" s="14">
        <v>6.2760166130654702E-2</v>
      </c>
    </row>
    <row r="222" spans="2:50" x14ac:dyDescent="0.25">
      <c r="B222" t="s">
        <v>70</v>
      </c>
      <c r="C222" s="14">
        <v>0.15254797676932799</v>
      </c>
      <c r="D222" s="14">
        <v>0.111424539817003</v>
      </c>
      <c r="E222" s="14">
        <v>0.19165565455681699</v>
      </c>
      <c r="F222" s="14"/>
      <c r="G222" s="14">
        <v>0.153228958124209</v>
      </c>
      <c r="H222" s="14">
        <v>0.153201592377885</v>
      </c>
      <c r="I222" s="14">
        <v>0.17639180822971001</v>
      </c>
      <c r="J222" s="14">
        <v>0.14324954833551701</v>
      </c>
      <c r="K222" s="14">
        <v>0.116394929287075</v>
      </c>
      <c r="L222" s="14">
        <v>0.16533901333882201</v>
      </c>
      <c r="M222" s="14"/>
      <c r="N222" s="14">
        <v>7.8756784862335602E-2</v>
      </c>
      <c r="O222" s="14">
        <v>0.130438443240566</v>
      </c>
      <c r="P222" s="14">
        <v>0.184483656357325</v>
      </c>
      <c r="Q222" s="14">
        <v>0.224860912652216</v>
      </c>
      <c r="R222" s="14"/>
      <c r="S222" s="14">
        <v>0.14573768766419401</v>
      </c>
      <c r="T222" s="14">
        <v>0.117240849056803</v>
      </c>
      <c r="U222" s="14">
        <v>0.13286697545536399</v>
      </c>
      <c r="V222" s="14">
        <v>0.19213402294273699</v>
      </c>
      <c r="W222" s="14">
        <v>0.18288638514345601</v>
      </c>
      <c r="X222" s="14">
        <v>0.236705329473786</v>
      </c>
      <c r="Y222" s="14">
        <v>0.12849680924984699</v>
      </c>
      <c r="Z222" s="14">
        <v>9.0473014027920198E-2</v>
      </c>
      <c r="AA222" s="14">
        <v>0.13288995592278099</v>
      </c>
      <c r="AB222" s="14">
        <v>0.15028340924743999</v>
      </c>
      <c r="AC222" s="14">
        <v>0.14208412198334999</v>
      </c>
      <c r="AD222" s="14">
        <v>0.205613371008074</v>
      </c>
      <c r="AE222" s="14"/>
      <c r="AF222" s="14">
        <v>0.137551445030445</v>
      </c>
      <c r="AG222" s="14">
        <v>0.129705198950337</v>
      </c>
      <c r="AH222" s="14">
        <v>0.25426522012464797</v>
      </c>
      <c r="AI222" s="14"/>
      <c r="AJ222" s="14" t="s">
        <v>79</v>
      </c>
      <c r="AK222" s="14" t="s">
        <v>79</v>
      </c>
      <c r="AL222" s="14" t="s">
        <v>79</v>
      </c>
      <c r="AM222" s="14" t="s">
        <v>79</v>
      </c>
      <c r="AN222" s="14" t="s">
        <v>79</v>
      </c>
      <c r="AO222" s="14"/>
      <c r="AP222" s="14">
        <v>6.1140755969725298E-2</v>
      </c>
      <c r="AQ222" s="14">
        <v>0.13129300635149899</v>
      </c>
      <c r="AR222" s="14">
        <v>0.137558786299224</v>
      </c>
      <c r="AS222" s="14"/>
      <c r="AT222" s="14">
        <v>0.20237498006098401</v>
      </c>
      <c r="AU222" s="14">
        <v>0.13702809884471601</v>
      </c>
      <c r="AV222" s="14">
        <v>0.102155492950252</v>
      </c>
      <c r="AW222" s="14">
        <v>0.118693993056324</v>
      </c>
      <c r="AX222" s="14">
        <v>5.4499901556355097E-2</v>
      </c>
    </row>
    <row r="223" spans="2:50" x14ac:dyDescent="0.25">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row>
    <row r="224" spans="2:50" x14ac:dyDescent="0.25">
      <c r="B224" s="6" t="s">
        <v>162</v>
      </c>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row>
    <row r="225" spans="2:50" x14ac:dyDescent="0.25">
      <c r="B225" s="26" t="s">
        <v>539</v>
      </c>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row>
    <row r="226" spans="2:50" x14ac:dyDescent="0.25">
      <c r="B226" t="s">
        <v>154</v>
      </c>
      <c r="C226" s="14">
        <v>0.40915275661170503</v>
      </c>
      <c r="D226" s="14">
        <v>0.45288517435247</v>
      </c>
      <c r="E226" s="14">
        <v>0.36648192651251199</v>
      </c>
      <c r="F226" s="14"/>
      <c r="G226" s="14">
        <v>0.36044841823081097</v>
      </c>
      <c r="H226" s="14">
        <v>0.35151295023971202</v>
      </c>
      <c r="I226" s="14">
        <v>0.34782319159362701</v>
      </c>
      <c r="J226" s="14">
        <v>0.42205228892747298</v>
      </c>
      <c r="K226" s="14">
        <v>0.47896846691361</v>
      </c>
      <c r="L226" s="14">
        <v>0.47646576738666602</v>
      </c>
      <c r="M226" s="14"/>
      <c r="N226" s="14">
        <v>0.49921285157787698</v>
      </c>
      <c r="O226" s="14">
        <v>0.41636140093302099</v>
      </c>
      <c r="P226" s="14">
        <v>0.34520082847623001</v>
      </c>
      <c r="Q226" s="14">
        <v>0.36027330376191702</v>
      </c>
      <c r="R226" s="14"/>
      <c r="S226" s="14">
        <v>0.37714587428519802</v>
      </c>
      <c r="T226" s="14">
        <v>0.39991606287188702</v>
      </c>
      <c r="U226" s="14">
        <v>0.41810556426561102</v>
      </c>
      <c r="V226" s="14">
        <v>0.414235697392837</v>
      </c>
      <c r="W226" s="14">
        <v>0.42625764380794601</v>
      </c>
      <c r="X226" s="14">
        <v>0.33193557491429898</v>
      </c>
      <c r="Y226" s="14">
        <v>0.45533471860109498</v>
      </c>
      <c r="Z226" s="14">
        <v>0.40513786131542301</v>
      </c>
      <c r="AA226" s="14">
        <v>0.48633589671673799</v>
      </c>
      <c r="AB226" s="14">
        <v>0.39375460631102099</v>
      </c>
      <c r="AC226" s="14">
        <v>0.30326178090891798</v>
      </c>
      <c r="AD226" s="14">
        <v>0.57597457112474304</v>
      </c>
      <c r="AE226" s="14"/>
      <c r="AF226" s="14">
        <v>0.39488350245720999</v>
      </c>
      <c r="AG226" s="14">
        <v>0.44401303623872701</v>
      </c>
      <c r="AH226" s="14">
        <v>0.32149731973893497</v>
      </c>
      <c r="AI226" s="14"/>
      <c r="AJ226" s="14" t="s">
        <v>79</v>
      </c>
      <c r="AK226" s="14" t="s">
        <v>79</v>
      </c>
      <c r="AL226" s="14" t="s">
        <v>79</v>
      </c>
      <c r="AM226" s="14" t="s">
        <v>79</v>
      </c>
      <c r="AN226" s="14" t="s">
        <v>79</v>
      </c>
      <c r="AO226" s="14"/>
      <c r="AP226" s="14">
        <v>0.47360700620028701</v>
      </c>
      <c r="AQ226" s="14">
        <v>0.44351657608654799</v>
      </c>
      <c r="AR226" s="14">
        <v>0.43046402389001798</v>
      </c>
      <c r="AS226" s="14"/>
      <c r="AT226" s="14">
        <v>0.33569056442747602</v>
      </c>
      <c r="AU226" s="14">
        <v>0.42150882027832898</v>
      </c>
      <c r="AV226" s="14">
        <v>0.49129311535439701</v>
      </c>
      <c r="AW226" s="14">
        <v>0.40425771446416098</v>
      </c>
      <c r="AX226" s="14">
        <v>0.73555890262410695</v>
      </c>
    </row>
    <row r="227" spans="2:50" x14ac:dyDescent="0.25">
      <c r="B227" t="s">
        <v>155</v>
      </c>
      <c r="C227" s="14">
        <v>0.31539400756830499</v>
      </c>
      <c r="D227" s="14">
        <v>0.29902739421002</v>
      </c>
      <c r="E227" s="14">
        <v>0.33083738749592301</v>
      </c>
      <c r="F227" s="14"/>
      <c r="G227" s="14">
        <v>0.40697127164811697</v>
      </c>
      <c r="H227" s="14">
        <v>0.30944880901393801</v>
      </c>
      <c r="I227" s="14">
        <v>0.33314549228268198</v>
      </c>
      <c r="J227" s="14">
        <v>0.28467835663559898</v>
      </c>
      <c r="K227" s="14">
        <v>0.25639745949395798</v>
      </c>
      <c r="L227" s="14">
        <v>0.31583952657867698</v>
      </c>
      <c r="M227" s="14"/>
      <c r="N227" s="14">
        <v>0.31392221816486499</v>
      </c>
      <c r="O227" s="14">
        <v>0.31437359284279398</v>
      </c>
      <c r="P227" s="14">
        <v>0.33246782086772297</v>
      </c>
      <c r="Q227" s="14">
        <v>0.303190410609262</v>
      </c>
      <c r="R227" s="14"/>
      <c r="S227" s="14">
        <v>0.35588698731789598</v>
      </c>
      <c r="T227" s="14">
        <v>0.32492749467438098</v>
      </c>
      <c r="U227" s="14">
        <v>0.334439239457819</v>
      </c>
      <c r="V227" s="14">
        <v>0.38482697977206498</v>
      </c>
      <c r="W227" s="14">
        <v>0.26387269256961599</v>
      </c>
      <c r="X227" s="14">
        <v>0.31433287168583102</v>
      </c>
      <c r="Y227" s="14">
        <v>0.30052551008745898</v>
      </c>
      <c r="Z227" s="14">
        <v>0.28317562257954798</v>
      </c>
      <c r="AA227" s="14">
        <v>0.252363469307748</v>
      </c>
      <c r="AB227" s="14">
        <v>0.30222781086282302</v>
      </c>
      <c r="AC227" s="14">
        <v>0.43059552545990198</v>
      </c>
      <c r="AD227" s="14">
        <v>0.17304809540556801</v>
      </c>
      <c r="AE227" s="14"/>
      <c r="AF227" s="14">
        <v>0.31364354036337699</v>
      </c>
      <c r="AG227" s="14">
        <v>0.31735354880593297</v>
      </c>
      <c r="AH227" s="14">
        <v>0.27575348409949602</v>
      </c>
      <c r="AI227" s="14"/>
      <c r="AJ227" s="14" t="s">
        <v>79</v>
      </c>
      <c r="AK227" s="14" t="s">
        <v>79</v>
      </c>
      <c r="AL227" s="14" t="s">
        <v>79</v>
      </c>
      <c r="AM227" s="14" t="s">
        <v>79</v>
      </c>
      <c r="AN227" s="14" t="s">
        <v>79</v>
      </c>
      <c r="AO227" s="14"/>
      <c r="AP227" s="14">
        <v>0.31699946382511301</v>
      </c>
      <c r="AQ227" s="14">
        <v>0.33126093274465901</v>
      </c>
      <c r="AR227" s="14">
        <v>0.35192517836555398</v>
      </c>
      <c r="AS227" s="14"/>
      <c r="AT227" s="14">
        <v>0.30379826616713301</v>
      </c>
      <c r="AU227" s="14">
        <v>0.33299947165496502</v>
      </c>
      <c r="AV227" s="14">
        <v>0.28844614845947297</v>
      </c>
      <c r="AW227" s="14">
        <v>0.40673126863743803</v>
      </c>
      <c r="AX227" s="14">
        <v>0.153353838102568</v>
      </c>
    </row>
    <row r="228" spans="2:50" x14ac:dyDescent="0.25">
      <c r="B228" t="s">
        <v>156</v>
      </c>
      <c r="C228" s="14">
        <v>0.14368812289282601</v>
      </c>
      <c r="D228" s="14">
        <v>0.14491911248974401</v>
      </c>
      <c r="E228" s="14">
        <v>0.143542867924696</v>
      </c>
      <c r="F228" s="14"/>
      <c r="G228" s="14">
        <v>0.146112642738953</v>
      </c>
      <c r="H228" s="14">
        <v>0.210802284863671</v>
      </c>
      <c r="I228" s="14">
        <v>0.147102815659331</v>
      </c>
      <c r="J228" s="14">
        <v>0.15794075655317999</v>
      </c>
      <c r="K228" s="14">
        <v>0.13662182034680401</v>
      </c>
      <c r="L228" s="14">
        <v>7.7132513912690298E-2</v>
      </c>
      <c r="M228" s="14"/>
      <c r="N228" s="14">
        <v>0.14392476927647099</v>
      </c>
      <c r="O228" s="14">
        <v>0.15829117330679299</v>
      </c>
      <c r="P228" s="14">
        <v>0.13095819160370401</v>
      </c>
      <c r="Q228" s="14">
        <v>0.14074891969913</v>
      </c>
      <c r="R228" s="14"/>
      <c r="S228" s="14">
        <v>0.152061942490887</v>
      </c>
      <c r="T228" s="14">
        <v>0.169735777016742</v>
      </c>
      <c r="U228" s="14">
        <v>0.130981438428071</v>
      </c>
      <c r="V228" s="14">
        <v>8.2868091001559702E-2</v>
      </c>
      <c r="W228" s="14">
        <v>0.18244840492162201</v>
      </c>
      <c r="X228" s="14">
        <v>0.12787003287503801</v>
      </c>
      <c r="Y228" s="14">
        <v>0.11593504553631</v>
      </c>
      <c r="Z228" s="14">
        <v>0.10334502775853401</v>
      </c>
      <c r="AA228" s="14">
        <v>0.12391668519519</v>
      </c>
      <c r="AB228" s="14">
        <v>0.189140234048051</v>
      </c>
      <c r="AC228" s="14">
        <v>0.150975560048104</v>
      </c>
      <c r="AD228" s="14">
        <v>0.192704876067123</v>
      </c>
      <c r="AE228" s="14"/>
      <c r="AF228" s="14">
        <v>0.151347431590105</v>
      </c>
      <c r="AG228" s="14">
        <v>0.13866771835268199</v>
      </c>
      <c r="AH228" s="14">
        <v>0.15139521621654201</v>
      </c>
      <c r="AI228" s="14"/>
      <c r="AJ228" s="14" t="s">
        <v>79</v>
      </c>
      <c r="AK228" s="14" t="s">
        <v>79</v>
      </c>
      <c r="AL228" s="14" t="s">
        <v>79</v>
      </c>
      <c r="AM228" s="14" t="s">
        <v>79</v>
      </c>
      <c r="AN228" s="14" t="s">
        <v>79</v>
      </c>
      <c r="AO228" s="14"/>
      <c r="AP228" s="14">
        <v>0.14376624340591301</v>
      </c>
      <c r="AQ228" s="14">
        <v>0.12589040149568601</v>
      </c>
      <c r="AR228" s="14">
        <v>0.1000423602818</v>
      </c>
      <c r="AS228" s="14"/>
      <c r="AT228" s="14">
        <v>0.15999348281664799</v>
      </c>
      <c r="AU228" s="14">
        <v>0.112961356560579</v>
      </c>
      <c r="AV228" s="14">
        <v>0.15413849795315901</v>
      </c>
      <c r="AW228" s="14">
        <v>0.15124065476381199</v>
      </c>
      <c r="AX228" s="14">
        <v>5.6587357716970099E-2</v>
      </c>
    </row>
    <row r="229" spans="2:50" x14ac:dyDescent="0.25">
      <c r="B229" t="s">
        <v>157</v>
      </c>
      <c r="C229" s="14">
        <v>1.8174134801998299E-2</v>
      </c>
      <c r="D229" s="14">
        <v>2.3086056691596201E-2</v>
      </c>
      <c r="E229" s="14">
        <v>1.3754706046424E-2</v>
      </c>
      <c r="F229" s="14"/>
      <c r="G229" s="14">
        <v>2.9974439146704199E-2</v>
      </c>
      <c r="H229" s="14">
        <v>1.2131777261132799E-2</v>
      </c>
      <c r="I229" s="14">
        <v>3.3407438567631099E-2</v>
      </c>
      <c r="J229" s="14">
        <v>6.6273405499443E-3</v>
      </c>
      <c r="K229" s="14">
        <v>1.16054879967043E-2</v>
      </c>
      <c r="L229" s="14">
        <v>1.8121279773996999E-2</v>
      </c>
      <c r="M229" s="14"/>
      <c r="N229" s="14">
        <v>3.1474274942693398E-3</v>
      </c>
      <c r="O229" s="14">
        <v>1.56709818405401E-2</v>
      </c>
      <c r="P229" s="14">
        <v>3.7220050698177201E-2</v>
      </c>
      <c r="Q229" s="14">
        <v>2.0763155082163198E-2</v>
      </c>
      <c r="R229" s="14"/>
      <c r="S229" s="14">
        <v>1.50233112508797E-2</v>
      </c>
      <c r="T229" s="14">
        <v>1.90257798482108E-2</v>
      </c>
      <c r="U229" s="14">
        <v>1.02042430569876E-2</v>
      </c>
      <c r="V229" s="14">
        <v>9.6971890598959304E-3</v>
      </c>
      <c r="W229" s="14">
        <v>1.5212271355374099E-2</v>
      </c>
      <c r="X229" s="14">
        <v>9.7078359746157594E-3</v>
      </c>
      <c r="Y229" s="14">
        <v>2.8387357108166301E-2</v>
      </c>
      <c r="Z229" s="14">
        <v>9.0094752665516295E-2</v>
      </c>
      <c r="AA229" s="14">
        <v>1.46457034348013E-2</v>
      </c>
      <c r="AB229" s="14">
        <v>2.2492279062434398E-2</v>
      </c>
      <c r="AC229" s="14">
        <v>0</v>
      </c>
      <c r="AD229" s="14">
        <v>0</v>
      </c>
      <c r="AE229" s="14"/>
      <c r="AF229" s="14">
        <v>1.6802191561300198E-2</v>
      </c>
      <c r="AG229" s="14">
        <v>1.7123573440596101E-2</v>
      </c>
      <c r="AH229" s="14">
        <v>2.7591738291377201E-2</v>
      </c>
      <c r="AI229" s="14"/>
      <c r="AJ229" s="14" t="s">
        <v>79</v>
      </c>
      <c r="AK229" s="14" t="s">
        <v>79</v>
      </c>
      <c r="AL229" s="14" t="s">
        <v>79</v>
      </c>
      <c r="AM229" s="14" t="s">
        <v>79</v>
      </c>
      <c r="AN229" s="14" t="s">
        <v>79</v>
      </c>
      <c r="AO229" s="14"/>
      <c r="AP229" s="14">
        <v>3.8752876222109202E-3</v>
      </c>
      <c r="AQ229" s="14">
        <v>2.02570320842918E-2</v>
      </c>
      <c r="AR229" s="14">
        <v>2.6810977380246102E-2</v>
      </c>
      <c r="AS229" s="14"/>
      <c r="AT229" s="14">
        <v>3.0163856887757301E-2</v>
      </c>
      <c r="AU229" s="14">
        <v>1.9739447774910102E-2</v>
      </c>
      <c r="AV229" s="14">
        <v>8.8144108943677101E-3</v>
      </c>
      <c r="AW229" s="14">
        <v>0</v>
      </c>
      <c r="AX229" s="14">
        <v>0</v>
      </c>
    </row>
    <row r="230" spans="2:50" x14ac:dyDescent="0.25">
      <c r="B230" t="s">
        <v>70</v>
      </c>
      <c r="C230" s="14">
        <v>0.113590978125166</v>
      </c>
      <c r="D230" s="14">
        <v>8.0082262256170406E-2</v>
      </c>
      <c r="E230" s="14">
        <v>0.14538311202044499</v>
      </c>
      <c r="F230" s="14"/>
      <c r="G230" s="14">
        <v>5.6493228235415298E-2</v>
      </c>
      <c r="H230" s="14">
        <v>0.116104178621546</v>
      </c>
      <c r="I230" s="14">
        <v>0.138521061896729</v>
      </c>
      <c r="J230" s="14">
        <v>0.128701257333803</v>
      </c>
      <c r="K230" s="14">
        <v>0.116406765248923</v>
      </c>
      <c r="L230" s="14">
        <v>0.11244091234797</v>
      </c>
      <c r="M230" s="14"/>
      <c r="N230" s="14">
        <v>3.9792733486517198E-2</v>
      </c>
      <c r="O230" s="14">
        <v>9.5302851076851103E-2</v>
      </c>
      <c r="P230" s="14">
        <v>0.15415310835416601</v>
      </c>
      <c r="Q230" s="14">
        <v>0.17502421084752801</v>
      </c>
      <c r="R230" s="14"/>
      <c r="S230" s="14">
        <v>9.9881884655139003E-2</v>
      </c>
      <c r="T230" s="14">
        <v>8.6394885588779599E-2</v>
      </c>
      <c r="U230" s="14">
        <v>0.106269514791511</v>
      </c>
      <c r="V230" s="14">
        <v>0.108372042773642</v>
      </c>
      <c r="W230" s="14">
        <v>0.112208987345442</v>
      </c>
      <c r="X230" s="14">
        <v>0.216153684550216</v>
      </c>
      <c r="Y230" s="14">
        <v>9.9817368666969095E-2</v>
      </c>
      <c r="Z230" s="14">
        <v>0.118246735680979</v>
      </c>
      <c r="AA230" s="14">
        <v>0.12273824534552399</v>
      </c>
      <c r="AB230" s="14">
        <v>9.2385069715669899E-2</v>
      </c>
      <c r="AC230" s="14">
        <v>0.115167133583076</v>
      </c>
      <c r="AD230" s="14">
        <v>5.8272457402566098E-2</v>
      </c>
      <c r="AE230" s="14"/>
      <c r="AF230" s="14">
        <v>0.123323334028009</v>
      </c>
      <c r="AG230" s="14">
        <v>8.2842123162062201E-2</v>
      </c>
      <c r="AH230" s="14">
        <v>0.223762241653651</v>
      </c>
      <c r="AI230" s="14"/>
      <c r="AJ230" s="14" t="s">
        <v>79</v>
      </c>
      <c r="AK230" s="14" t="s">
        <v>79</v>
      </c>
      <c r="AL230" s="14" t="s">
        <v>79</v>
      </c>
      <c r="AM230" s="14" t="s">
        <v>79</v>
      </c>
      <c r="AN230" s="14" t="s">
        <v>79</v>
      </c>
      <c r="AO230" s="14"/>
      <c r="AP230" s="14">
        <v>6.1751998946475997E-2</v>
      </c>
      <c r="AQ230" s="14">
        <v>7.9075057588815695E-2</v>
      </c>
      <c r="AR230" s="14">
        <v>9.0757460082382405E-2</v>
      </c>
      <c r="AS230" s="14"/>
      <c r="AT230" s="14">
        <v>0.170353829700985</v>
      </c>
      <c r="AU230" s="14">
        <v>0.112790903731218</v>
      </c>
      <c r="AV230" s="14">
        <v>5.7307827338603401E-2</v>
      </c>
      <c r="AW230" s="14">
        <v>3.7770362134588599E-2</v>
      </c>
      <c r="AX230" s="14">
        <v>5.4499901556355097E-2</v>
      </c>
    </row>
    <row r="231" spans="2:50" x14ac:dyDescent="0.25">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row>
    <row r="232" spans="2:50" x14ac:dyDescent="0.25">
      <c r="B232" s="6" t="s">
        <v>163</v>
      </c>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row>
    <row r="233" spans="2:50" x14ac:dyDescent="0.25">
      <c r="B233" s="26" t="s">
        <v>539</v>
      </c>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row>
    <row r="234" spans="2:50" x14ac:dyDescent="0.25">
      <c r="B234" t="s">
        <v>154</v>
      </c>
      <c r="C234" s="14">
        <v>0.121768882563259</v>
      </c>
      <c r="D234" s="14">
        <v>9.9252764951089895E-2</v>
      </c>
      <c r="E234" s="14">
        <v>0.14001572521032399</v>
      </c>
      <c r="F234" s="14"/>
      <c r="G234" s="14">
        <v>0.13437928571674401</v>
      </c>
      <c r="H234" s="14">
        <v>0.195188068139141</v>
      </c>
      <c r="I234" s="14">
        <v>7.79085031093847E-2</v>
      </c>
      <c r="J234" s="14">
        <v>0.130045876743589</v>
      </c>
      <c r="K234" s="14">
        <v>0.110544949116538</v>
      </c>
      <c r="L234" s="14">
        <v>8.9033772968775696E-2</v>
      </c>
      <c r="M234" s="14"/>
      <c r="N234" s="14">
        <v>0.14754852813165001</v>
      </c>
      <c r="O234" s="14">
        <v>0.116039887088663</v>
      </c>
      <c r="P234" s="14">
        <v>0.132860138218799</v>
      </c>
      <c r="Q234" s="14">
        <v>8.8839517754830594E-2</v>
      </c>
      <c r="R234" s="14"/>
      <c r="S234" s="14">
        <v>0.16716295287680299</v>
      </c>
      <c r="T234" s="14">
        <v>0.13217419299805799</v>
      </c>
      <c r="U234" s="14">
        <v>0.117599921499769</v>
      </c>
      <c r="V234" s="14">
        <v>0.114368912741779</v>
      </c>
      <c r="W234" s="14">
        <v>0.10099360637063499</v>
      </c>
      <c r="X234" s="14">
        <v>8.5530244912851702E-2</v>
      </c>
      <c r="Y234" s="14">
        <v>0.108390621908108</v>
      </c>
      <c r="Z234" s="14">
        <v>6.5380538591610193E-2</v>
      </c>
      <c r="AA234" s="14">
        <v>0.13222867428145699</v>
      </c>
      <c r="AB234" s="14">
        <v>0.12588310427667601</v>
      </c>
      <c r="AC234" s="14">
        <v>0.13372726680191999</v>
      </c>
      <c r="AD234" s="14">
        <v>0.13760562473796201</v>
      </c>
      <c r="AE234" s="14"/>
      <c r="AF234" s="14">
        <v>9.7640867835485895E-2</v>
      </c>
      <c r="AG234" s="14">
        <v>0.15689276109741199</v>
      </c>
      <c r="AH234" s="14">
        <v>9.48461327379789E-2</v>
      </c>
      <c r="AI234" s="14"/>
      <c r="AJ234" s="14" t="s">
        <v>79</v>
      </c>
      <c r="AK234" s="14" t="s">
        <v>79</v>
      </c>
      <c r="AL234" s="14" t="s">
        <v>79</v>
      </c>
      <c r="AM234" s="14" t="s">
        <v>79</v>
      </c>
      <c r="AN234" s="14" t="s">
        <v>79</v>
      </c>
      <c r="AO234" s="14"/>
      <c r="AP234" s="14">
        <v>0.12732932841024899</v>
      </c>
      <c r="AQ234" s="14">
        <v>0.15087969532022899</v>
      </c>
      <c r="AR234" s="14">
        <v>6.0755532304207702E-2</v>
      </c>
      <c r="AS234" s="14"/>
      <c r="AT234" s="14">
        <v>0.11140850190113299</v>
      </c>
      <c r="AU234" s="14">
        <v>0.10980238161455599</v>
      </c>
      <c r="AV234" s="14">
        <v>0.13755298384401499</v>
      </c>
      <c r="AW234" s="14">
        <v>0.172389389722539</v>
      </c>
      <c r="AX234" s="14">
        <v>0.21469193094802</v>
      </c>
    </row>
    <row r="235" spans="2:50" x14ac:dyDescent="0.25">
      <c r="B235" t="s">
        <v>155</v>
      </c>
      <c r="C235" s="14">
        <v>0.352068179377024</v>
      </c>
      <c r="D235" s="14">
        <v>0.32574890499770498</v>
      </c>
      <c r="E235" s="14">
        <v>0.37537081703307001</v>
      </c>
      <c r="F235" s="14"/>
      <c r="G235" s="14">
        <v>0.4170839348525</v>
      </c>
      <c r="H235" s="14">
        <v>0.37701682886808902</v>
      </c>
      <c r="I235" s="14">
        <v>0.37037988363992203</v>
      </c>
      <c r="J235" s="14">
        <v>0.35109329164254399</v>
      </c>
      <c r="K235" s="14">
        <v>0.315050170463405</v>
      </c>
      <c r="L235" s="14">
        <v>0.302822775728604</v>
      </c>
      <c r="M235" s="14"/>
      <c r="N235" s="14">
        <v>0.37571983742081599</v>
      </c>
      <c r="O235" s="14">
        <v>0.37754684893073298</v>
      </c>
      <c r="P235" s="14">
        <v>0.30519579575330003</v>
      </c>
      <c r="Q235" s="14">
        <v>0.34363049915094601</v>
      </c>
      <c r="R235" s="14"/>
      <c r="S235" s="14">
        <v>0.37375162318488397</v>
      </c>
      <c r="T235" s="14">
        <v>0.38346427384334197</v>
      </c>
      <c r="U235" s="14">
        <v>0.36810875408302701</v>
      </c>
      <c r="V235" s="14">
        <v>0.27425398119662198</v>
      </c>
      <c r="W235" s="14">
        <v>0.35889736447703502</v>
      </c>
      <c r="X235" s="14">
        <v>0.35070610158066801</v>
      </c>
      <c r="Y235" s="14">
        <v>0.35527601333989101</v>
      </c>
      <c r="Z235" s="14">
        <v>0.30396641557112303</v>
      </c>
      <c r="AA235" s="14">
        <v>0.35421729240202299</v>
      </c>
      <c r="AB235" s="14">
        <v>0.28891552446687702</v>
      </c>
      <c r="AC235" s="14">
        <v>0.41118199445662901</v>
      </c>
      <c r="AD235" s="14">
        <v>0.40591751753918798</v>
      </c>
      <c r="AE235" s="14"/>
      <c r="AF235" s="14">
        <v>0.333946744107597</v>
      </c>
      <c r="AG235" s="14">
        <v>0.39035351962224601</v>
      </c>
      <c r="AH235" s="14">
        <v>0.26516225058465398</v>
      </c>
      <c r="AI235" s="14"/>
      <c r="AJ235" s="14" t="s">
        <v>79</v>
      </c>
      <c r="AK235" s="14" t="s">
        <v>79</v>
      </c>
      <c r="AL235" s="14" t="s">
        <v>79</v>
      </c>
      <c r="AM235" s="14" t="s">
        <v>79</v>
      </c>
      <c r="AN235" s="14" t="s">
        <v>79</v>
      </c>
      <c r="AO235" s="14"/>
      <c r="AP235" s="14">
        <v>0.330259730618015</v>
      </c>
      <c r="AQ235" s="14">
        <v>0.42841648030769203</v>
      </c>
      <c r="AR235" s="14">
        <v>0.43027955891991398</v>
      </c>
      <c r="AS235" s="14"/>
      <c r="AT235" s="14">
        <v>0.303348186661481</v>
      </c>
      <c r="AU235" s="14">
        <v>0.33018296141524001</v>
      </c>
      <c r="AV235" s="14">
        <v>0.399818736005635</v>
      </c>
      <c r="AW235" s="14">
        <v>0.424272897680259</v>
      </c>
      <c r="AX235" s="14">
        <v>0.52066799449615597</v>
      </c>
    </row>
    <row r="236" spans="2:50" x14ac:dyDescent="0.25">
      <c r="B236" t="s">
        <v>156</v>
      </c>
      <c r="C236" s="14">
        <v>0.271639463033513</v>
      </c>
      <c r="D236" s="14">
        <v>0.31925433969832301</v>
      </c>
      <c r="E236" s="14">
        <v>0.22945895837387301</v>
      </c>
      <c r="F236" s="14"/>
      <c r="G236" s="14">
        <v>0.25290036930936699</v>
      </c>
      <c r="H236" s="14">
        <v>0.220565264588404</v>
      </c>
      <c r="I236" s="14">
        <v>0.25472828272936998</v>
      </c>
      <c r="J236" s="14">
        <v>0.28127217507443297</v>
      </c>
      <c r="K236" s="14">
        <v>0.32716650414063497</v>
      </c>
      <c r="L236" s="14">
        <v>0.29238932945276302</v>
      </c>
      <c r="M236" s="14"/>
      <c r="N236" s="14">
        <v>0.30341691239199498</v>
      </c>
      <c r="O236" s="14">
        <v>0.27613589772633401</v>
      </c>
      <c r="P236" s="14">
        <v>0.25423990052913598</v>
      </c>
      <c r="Q236" s="14">
        <v>0.25051511446304697</v>
      </c>
      <c r="R236" s="14"/>
      <c r="S236" s="14">
        <v>0.26592797087617298</v>
      </c>
      <c r="T236" s="14">
        <v>0.26136969123124099</v>
      </c>
      <c r="U236" s="14">
        <v>0.27677484612862202</v>
      </c>
      <c r="V236" s="14">
        <v>0.29598942980725801</v>
      </c>
      <c r="W236" s="14">
        <v>0.20482081616241399</v>
      </c>
      <c r="X236" s="14">
        <v>0.21140145014969799</v>
      </c>
      <c r="Y236" s="14">
        <v>0.32456627545447803</v>
      </c>
      <c r="Z236" s="14">
        <v>0.27681273615674201</v>
      </c>
      <c r="AA236" s="14">
        <v>0.27613392635505202</v>
      </c>
      <c r="AB236" s="14">
        <v>0.31120497500127298</v>
      </c>
      <c r="AC236" s="14">
        <v>0.32351586440256902</v>
      </c>
      <c r="AD236" s="14">
        <v>0.25086348671477499</v>
      </c>
      <c r="AE236" s="14"/>
      <c r="AF236" s="14">
        <v>0.28263913234700599</v>
      </c>
      <c r="AG236" s="14">
        <v>0.25815055741656701</v>
      </c>
      <c r="AH236" s="14">
        <v>0.24961333196486801</v>
      </c>
      <c r="AI236" s="14"/>
      <c r="AJ236" s="14" t="s">
        <v>79</v>
      </c>
      <c r="AK236" s="14" t="s">
        <v>79</v>
      </c>
      <c r="AL236" s="14" t="s">
        <v>79</v>
      </c>
      <c r="AM236" s="14" t="s">
        <v>79</v>
      </c>
      <c r="AN236" s="14" t="s">
        <v>79</v>
      </c>
      <c r="AO236" s="14"/>
      <c r="AP236" s="14">
        <v>0.34355420895535299</v>
      </c>
      <c r="AQ236" s="14">
        <v>0.22671082734589601</v>
      </c>
      <c r="AR236" s="14">
        <v>0.26253750778985402</v>
      </c>
      <c r="AS236" s="14"/>
      <c r="AT236" s="14">
        <v>0.260390790985981</v>
      </c>
      <c r="AU236" s="14">
        <v>0.32968204475114898</v>
      </c>
      <c r="AV236" s="14">
        <v>0.27413217080679497</v>
      </c>
      <c r="AW236" s="14">
        <v>0.20401048323580701</v>
      </c>
      <c r="AX236" s="14">
        <v>0.104073588759843</v>
      </c>
    </row>
    <row r="237" spans="2:50" x14ac:dyDescent="0.25">
      <c r="B237" t="s">
        <v>157</v>
      </c>
      <c r="C237" s="14">
        <v>8.8607736711614205E-2</v>
      </c>
      <c r="D237" s="14">
        <v>0.115706626021782</v>
      </c>
      <c r="E237" s="14">
        <v>6.4145279647716102E-2</v>
      </c>
      <c r="F237" s="14"/>
      <c r="G237" s="14">
        <v>5.0636126286841603E-2</v>
      </c>
      <c r="H237" s="14">
        <v>5.2937874181546198E-2</v>
      </c>
      <c r="I237" s="14">
        <v>0.113066756899036</v>
      </c>
      <c r="J237" s="14">
        <v>8.4552992952811795E-2</v>
      </c>
      <c r="K237" s="14">
        <v>8.8467284440071098E-2</v>
      </c>
      <c r="L237" s="14">
        <v>0.12564661924425699</v>
      </c>
      <c r="M237" s="14"/>
      <c r="N237" s="14">
        <v>7.1708085942363997E-2</v>
      </c>
      <c r="O237" s="14">
        <v>8.3749314027102603E-2</v>
      </c>
      <c r="P237" s="14">
        <v>0.114572424033107</v>
      </c>
      <c r="Q237" s="14">
        <v>8.7244857859209296E-2</v>
      </c>
      <c r="R237" s="14"/>
      <c r="S237" s="14">
        <v>6.9016202821376493E-2</v>
      </c>
      <c r="T237" s="14">
        <v>7.4891183524055896E-2</v>
      </c>
      <c r="U237" s="14">
        <v>8.8745585897412702E-2</v>
      </c>
      <c r="V237" s="14">
        <v>0.133582381695175</v>
      </c>
      <c r="W237" s="14">
        <v>0.122734153689773</v>
      </c>
      <c r="X237" s="14">
        <v>7.7406024487463795E-2</v>
      </c>
      <c r="Y237" s="14">
        <v>7.0074501143651796E-2</v>
      </c>
      <c r="Z237" s="14">
        <v>0.19238131561285801</v>
      </c>
      <c r="AA237" s="14">
        <v>8.5177962704647697E-2</v>
      </c>
      <c r="AB237" s="14">
        <v>9.2532260389700097E-2</v>
      </c>
      <c r="AC237" s="14">
        <v>2.3125437436277999E-2</v>
      </c>
      <c r="AD237" s="14">
        <v>7.6277284607110196E-2</v>
      </c>
      <c r="AE237" s="14"/>
      <c r="AF237" s="14">
        <v>0.13269578346755601</v>
      </c>
      <c r="AG237" s="14">
        <v>5.4562819522105802E-2</v>
      </c>
      <c r="AH237" s="14">
        <v>0.112119439494623</v>
      </c>
      <c r="AI237" s="14"/>
      <c r="AJ237" s="14" t="s">
        <v>79</v>
      </c>
      <c r="AK237" s="14" t="s">
        <v>79</v>
      </c>
      <c r="AL237" s="14" t="s">
        <v>79</v>
      </c>
      <c r="AM237" s="14" t="s">
        <v>79</v>
      </c>
      <c r="AN237" s="14" t="s">
        <v>79</v>
      </c>
      <c r="AO237" s="14"/>
      <c r="AP237" s="14">
        <v>0.107711013169855</v>
      </c>
      <c r="AQ237" s="14">
        <v>6.3428416996754403E-2</v>
      </c>
      <c r="AR237" s="14">
        <v>0.108582199118145</v>
      </c>
      <c r="AS237" s="14"/>
      <c r="AT237" s="14">
        <v>0.11057013080919401</v>
      </c>
      <c r="AU237" s="14">
        <v>7.8086146012318003E-2</v>
      </c>
      <c r="AV237" s="14">
        <v>7.6516734988594196E-2</v>
      </c>
      <c r="AW237" s="14">
        <v>6.2786018606587501E-2</v>
      </c>
      <c r="AX237" s="14">
        <v>0.10606658423962601</v>
      </c>
    </row>
    <row r="238" spans="2:50" x14ac:dyDescent="0.25">
      <c r="B238" t="s">
        <v>70</v>
      </c>
      <c r="C238" s="14">
        <v>0.165915738314589</v>
      </c>
      <c r="D238" s="14">
        <v>0.14003736433110001</v>
      </c>
      <c r="E238" s="14">
        <v>0.191009219735017</v>
      </c>
      <c r="F238" s="14"/>
      <c r="G238" s="14">
        <v>0.14500028383454699</v>
      </c>
      <c r="H238" s="14">
        <v>0.15429196422281999</v>
      </c>
      <c r="I238" s="14">
        <v>0.183916573622287</v>
      </c>
      <c r="J238" s="14">
        <v>0.15303566358662199</v>
      </c>
      <c r="K238" s="14">
        <v>0.15877109183935201</v>
      </c>
      <c r="L238" s="14">
        <v>0.190107502605601</v>
      </c>
      <c r="M238" s="14"/>
      <c r="N238" s="14">
        <v>0.101606636113174</v>
      </c>
      <c r="O238" s="14">
        <v>0.146528052227167</v>
      </c>
      <c r="P238" s="14">
        <v>0.19313174146565801</v>
      </c>
      <c r="Q238" s="14">
        <v>0.22977001077196699</v>
      </c>
      <c r="R238" s="14"/>
      <c r="S238" s="14">
        <v>0.124141250240764</v>
      </c>
      <c r="T238" s="14">
        <v>0.148100658403303</v>
      </c>
      <c r="U238" s="14">
        <v>0.148770892391169</v>
      </c>
      <c r="V238" s="14">
        <v>0.181805294559166</v>
      </c>
      <c r="W238" s="14">
        <v>0.21255405930014301</v>
      </c>
      <c r="X238" s="14">
        <v>0.274956178869318</v>
      </c>
      <c r="Y238" s="14">
        <v>0.14169258815387101</v>
      </c>
      <c r="Z238" s="14">
        <v>0.16145899406766701</v>
      </c>
      <c r="AA238" s="14">
        <v>0.152242144256821</v>
      </c>
      <c r="AB238" s="14">
        <v>0.181464135865474</v>
      </c>
      <c r="AC238" s="14">
        <v>0.108449436902604</v>
      </c>
      <c r="AD238" s="14">
        <v>0.129336086400964</v>
      </c>
      <c r="AE238" s="14"/>
      <c r="AF238" s="14">
        <v>0.15307747224235599</v>
      </c>
      <c r="AG238" s="14">
        <v>0.14004034234167001</v>
      </c>
      <c r="AH238" s="14">
        <v>0.27825884521787603</v>
      </c>
      <c r="AI238" s="14"/>
      <c r="AJ238" s="14" t="s">
        <v>79</v>
      </c>
      <c r="AK238" s="14" t="s">
        <v>79</v>
      </c>
      <c r="AL238" s="14" t="s">
        <v>79</v>
      </c>
      <c r="AM238" s="14" t="s">
        <v>79</v>
      </c>
      <c r="AN238" s="14" t="s">
        <v>79</v>
      </c>
      <c r="AO238" s="14"/>
      <c r="AP238" s="14">
        <v>9.1145718846528306E-2</v>
      </c>
      <c r="AQ238" s="14">
        <v>0.130564580029428</v>
      </c>
      <c r="AR238" s="14">
        <v>0.13784520186787899</v>
      </c>
      <c r="AS238" s="14"/>
      <c r="AT238" s="14">
        <v>0.214282389642212</v>
      </c>
      <c r="AU238" s="14">
        <v>0.15224646620673701</v>
      </c>
      <c r="AV238" s="14">
        <v>0.111979374354961</v>
      </c>
      <c r="AW238" s="14">
        <v>0.13654121075480699</v>
      </c>
      <c r="AX238" s="14">
        <v>5.4499901556355097E-2</v>
      </c>
    </row>
    <row r="239" spans="2:50" x14ac:dyDescent="0.25">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row>
    <row r="240" spans="2:50" x14ac:dyDescent="0.25">
      <c r="B240" s="6" t="s">
        <v>164</v>
      </c>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row>
    <row r="241" spans="2:50" x14ac:dyDescent="0.25">
      <c r="B241" s="26" t="s">
        <v>539</v>
      </c>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row>
    <row r="242" spans="2:50" x14ac:dyDescent="0.25">
      <c r="B242" t="s">
        <v>154</v>
      </c>
      <c r="C242" s="14">
        <v>6.1452070983378501E-2</v>
      </c>
      <c r="D242" s="14">
        <v>6.3040400103625202E-2</v>
      </c>
      <c r="E242" s="14">
        <v>5.88597437086315E-2</v>
      </c>
      <c r="F242" s="14"/>
      <c r="G242" s="14">
        <v>0.108465143268847</v>
      </c>
      <c r="H242" s="14">
        <v>8.3729648882770596E-2</v>
      </c>
      <c r="I242" s="14">
        <v>5.9383796250355503E-2</v>
      </c>
      <c r="J242" s="14">
        <v>6.6918754175589207E-2</v>
      </c>
      <c r="K242" s="14">
        <v>3.2366543842949999E-2</v>
      </c>
      <c r="L242" s="14">
        <v>3.0760740349313399E-2</v>
      </c>
      <c r="M242" s="14"/>
      <c r="N242" s="14">
        <v>7.9624364098230996E-2</v>
      </c>
      <c r="O242" s="14">
        <v>4.01984781575941E-2</v>
      </c>
      <c r="P242" s="14">
        <v>7.1120754472003E-2</v>
      </c>
      <c r="Q242" s="14">
        <v>5.5644045456258298E-2</v>
      </c>
      <c r="R242" s="14"/>
      <c r="S242" s="14">
        <v>9.5854631829652301E-2</v>
      </c>
      <c r="T242" s="14">
        <v>7.1146747583128597E-2</v>
      </c>
      <c r="U242" s="14">
        <v>6.1838510285900303E-2</v>
      </c>
      <c r="V242" s="14">
        <v>5.5255877641258298E-2</v>
      </c>
      <c r="W242" s="14">
        <v>7.19689058580925E-2</v>
      </c>
      <c r="X242" s="14">
        <v>5.5792906982293701E-2</v>
      </c>
      <c r="Y242" s="14">
        <v>3.0872679908880998E-2</v>
      </c>
      <c r="Z242" s="14">
        <v>2.1680975740739999E-2</v>
      </c>
      <c r="AA242" s="14">
        <v>8.6350681840298205E-2</v>
      </c>
      <c r="AB242" s="14">
        <v>2.7445122781346899E-2</v>
      </c>
      <c r="AC242" s="14">
        <v>4.8493029359943297E-2</v>
      </c>
      <c r="AD242" s="14">
        <v>5.89967269401881E-2</v>
      </c>
      <c r="AE242" s="14"/>
      <c r="AF242" s="14">
        <v>6.2720261601054206E-2</v>
      </c>
      <c r="AG242" s="14">
        <v>5.3092351255637098E-2</v>
      </c>
      <c r="AH242" s="14">
        <v>7.8623872191277602E-2</v>
      </c>
      <c r="AI242" s="14"/>
      <c r="AJ242" s="14" t="s">
        <v>79</v>
      </c>
      <c r="AK242" s="14" t="s">
        <v>79</v>
      </c>
      <c r="AL242" s="14" t="s">
        <v>79</v>
      </c>
      <c r="AM242" s="14" t="s">
        <v>79</v>
      </c>
      <c r="AN242" s="14" t="s">
        <v>79</v>
      </c>
      <c r="AO242" s="14"/>
      <c r="AP242" s="14">
        <v>7.6755662532106597E-2</v>
      </c>
      <c r="AQ242" s="14">
        <v>6.3820334447539595E-2</v>
      </c>
      <c r="AR242" s="14">
        <v>0.112404840835575</v>
      </c>
      <c r="AS242" s="14"/>
      <c r="AT242" s="14">
        <v>5.07701956406586E-2</v>
      </c>
      <c r="AU242" s="14">
        <v>6.6864591254934699E-2</v>
      </c>
      <c r="AV242" s="14">
        <v>6.7961584409151607E-2</v>
      </c>
      <c r="AW242" s="14">
        <v>9.9334026314720894E-2</v>
      </c>
      <c r="AX242" s="14">
        <v>9.0084098571305296E-2</v>
      </c>
    </row>
    <row r="243" spans="2:50" x14ac:dyDescent="0.25">
      <c r="B243" t="s">
        <v>155</v>
      </c>
      <c r="C243" s="14">
        <v>0.263013377188485</v>
      </c>
      <c r="D243" s="14">
        <v>0.27313656116870499</v>
      </c>
      <c r="E243" s="14">
        <v>0.25358276967717502</v>
      </c>
      <c r="F243" s="14"/>
      <c r="G243" s="14">
        <v>0.32193174372432198</v>
      </c>
      <c r="H243" s="14">
        <v>0.34304598467724901</v>
      </c>
      <c r="I243" s="14">
        <v>0.30020358492980898</v>
      </c>
      <c r="J243" s="14">
        <v>0.21924610395222099</v>
      </c>
      <c r="K243" s="14">
        <v>0.23888282508460201</v>
      </c>
      <c r="L243" s="14">
        <v>0.18543708752039501</v>
      </c>
      <c r="M243" s="14"/>
      <c r="N243" s="14">
        <v>0.28278328510502099</v>
      </c>
      <c r="O243" s="14">
        <v>0.284531863373228</v>
      </c>
      <c r="P243" s="14">
        <v>0.22922863467255999</v>
      </c>
      <c r="Q243" s="14">
        <v>0.25117735465807101</v>
      </c>
      <c r="R243" s="14"/>
      <c r="S243" s="14">
        <v>0.27308891151852099</v>
      </c>
      <c r="T243" s="14">
        <v>0.29968220095847897</v>
      </c>
      <c r="U243" s="14">
        <v>0.191046280753988</v>
      </c>
      <c r="V243" s="14">
        <v>0.210313948379904</v>
      </c>
      <c r="W243" s="14">
        <v>0.23148433778793701</v>
      </c>
      <c r="X243" s="14">
        <v>0.35223789804653799</v>
      </c>
      <c r="Y243" s="14">
        <v>0.322835331714522</v>
      </c>
      <c r="Z243" s="14">
        <v>0.29992352956792601</v>
      </c>
      <c r="AA243" s="14">
        <v>0.33893760281761898</v>
      </c>
      <c r="AB243" s="14">
        <v>0.156237453267005</v>
      </c>
      <c r="AC243" s="14">
        <v>0.19147730784952499</v>
      </c>
      <c r="AD243" s="14">
        <v>0.115868210883742</v>
      </c>
      <c r="AE243" s="14"/>
      <c r="AF243" s="14">
        <v>0.24203380533617699</v>
      </c>
      <c r="AG243" s="14">
        <v>0.28196483588580301</v>
      </c>
      <c r="AH243" s="14">
        <v>0.24338235374268499</v>
      </c>
      <c r="AI243" s="14"/>
      <c r="AJ243" s="14" t="s">
        <v>79</v>
      </c>
      <c r="AK243" s="14" t="s">
        <v>79</v>
      </c>
      <c r="AL243" s="14" t="s">
        <v>79</v>
      </c>
      <c r="AM243" s="14" t="s">
        <v>79</v>
      </c>
      <c r="AN243" s="14" t="s">
        <v>79</v>
      </c>
      <c r="AO243" s="14"/>
      <c r="AP243" s="14">
        <v>0.2864801171445</v>
      </c>
      <c r="AQ243" s="14">
        <v>0.31628681156169702</v>
      </c>
      <c r="AR243" s="14">
        <v>0.22061214653248301</v>
      </c>
      <c r="AS243" s="14"/>
      <c r="AT243" s="14">
        <v>0.242714703451713</v>
      </c>
      <c r="AU243" s="14">
        <v>0.234855901409561</v>
      </c>
      <c r="AV243" s="14">
        <v>0.31095270389493201</v>
      </c>
      <c r="AW243" s="14">
        <v>0.31458801220514199</v>
      </c>
      <c r="AX243" s="14">
        <v>0.23975463378272299</v>
      </c>
    </row>
    <row r="244" spans="2:50" x14ac:dyDescent="0.25">
      <c r="B244" t="s">
        <v>156</v>
      </c>
      <c r="C244" s="14">
        <v>0.29193544035470897</v>
      </c>
      <c r="D244" s="14">
        <v>0.28564484136581503</v>
      </c>
      <c r="E244" s="14">
        <v>0.29802680436172002</v>
      </c>
      <c r="F244" s="14"/>
      <c r="G244" s="14">
        <v>0.28995979117267501</v>
      </c>
      <c r="H244" s="14">
        <v>0.26213893619920098</v>
      </c>
      <c r="I244" s="14">
        <v>0.27235550277778803</v>
      </c>
      <c r="J244" s="14">
        <v>0.32454524912412602</v>
      </c>
      <c r="K244" s="14">
        <v>0.30188244691819099</v>
      </c>
      <c r="L244" s="14">
        <v>0.29830836726769899</v>
      </c>
      <c r="M244" s="14"/>
      <c r="N244" s="14">
        <v>0.29157330683020499</v>
      </c>
      <c r="O244" s="14">
        <v>0.29912409278776497</v>
      </c>
      <c r="P244" s="14">
        <v>0.26240540749242403</v>
      </c>
      <c r="Q244" s="14">
        <v>0.307564664993069</v>
      </c>
      <c r="R244" s="14"/>
      <c r="S244" s="14">
        <v>0.22903424738640099</v>
      </c>
      <c r="T244" s="14">
        <v>0.29907591555860302</v>
      </c>
      <c r="U244" s="14">
        <v>0.413430913838852</v>
      </c>
      <c r="V244" s="14">
        <v>0.32179977611495603</v>
      </c>
      <c r="W244" s="14">
        <v>0.19407237851199399</v>
      </c>
      <c r="X244" s="14">
        <v>0.240939469383741</v>
      </c>
      <c r="Y244" s="14">
        <v>0.31926385434851701</v>
      </c>
      <c r="Z244" s="14">
        <v>0.27222551583077698</v>
      </c>
      <c r="AA244" s="14">
        <v>0.17889471819584901</v>
      </c>
      <c r="AB244" s="14">
        <v>0.409077030388179</v>
      </c>
      <c r="AC244" s="14">
        <v>0.36527947651298698</v>
      </c>
      <c r="AD244" s="14">
        <v>0.42237179728977697</v>
      </c>
      <c r="AE244" s="14"/>
      <c r="AF244" s="14">
        <v>0.309617500711522</v>
      </c>
      <c r="AG244" s="14">
        <v>0.27631261860892797</v>
      </c>
      <c r="AH244" s="14">
        <v>0.27626386018217503</v>
      </c>
      <c r="AI244" s="14"/>
      <c r="AJ244" s="14" t="s">
        <v>79</v>
      </c>
      <c r="AK244" s="14" t="s">
        <v>79</v>
      </c>
      <c r="AL244" s="14" t="s">
        <v>79</v>
      </c>
      <c r="AM244" s="14" t="s">
        <v>79</v>
      </c>
      <c r="AN244" s="14" t="s">
        <v>79</v>
      </c>
      <c r="AO244" s="14"/>
      <c r="AP244" s="14">
        <v>0.289553260896873</v>
      </c>
      <c r="AQ244" s="14">
        <v>0.29570636129398398</v>
      </c>
      <c r="AR244" s="14">
        <v>0.30811849858896201</v>
      </c>
      <c r="AS244" s="14"/>
      <c r="AT244" s="14">
        <v>0.31694298652127501</v>
      </c>
      <c r="AU244" s="14">
        <v>0.288595486167117</v>
      </c>
      <c r="AV244" s="14">
        <v>0.28709718633595999</v>
      </c>
      <c r="AW244" s="14">
        <v>0.274287162664546</v>
      </c>
      <c r="AX244" s="14">
        <v>0.46162599532175702</v>
      </c>
    </row>
    <row r="245" spans="2:50" x14ac:dyDescent="0.25">
      <c r="B245" t="s">
        <v>157</v>
      </c>
      <c r="C245" s="14">
        <v>0.22325831051614201</v>
      </c>
      <c r="D245" s="14">
        <v>0.255230903940452</v>
      </c>
      <c r="E245" s="14">
        <v>0.19347970566200201</v>
      </c>
      <c r="F245" s="14"/>
      <c r="G245" s="14">
        <v>0.12266969607744301</v>
      </c>
      <c r="H245" s="14">
        <v>0.144157736690123</v>
      </c>
      <c r="I245" s="14">
        <v>0.219425280142554</v>
      </c>
      <c r="J245" s="14">
        <v>0.204030118563093</v>
      </c>
      <c r="K245" s="14">
        <v>0.30825784593224498</v>
      </c>
      <c r="L245" s="14">
        <v>0.31213678338039103</v>
      </c>
      <c r="M245" s="14"/>
      <c r="N245" s="14">
        <v>0.26912805591347999</v>
      </c>
      <c r="O245" s="14">
        <v>0.20459399562185199</v>
      </c>
      <c r="P245" s="14">
        <v>0.22524395771141101</v>
      </c>
      <c r="Q245" s="14">
        <v>0.19074499750045601</v>
      </c>
      <c r="R245" s="14"/>
      <c r="S245" s="14">
        <v>0.24043546110349001</v>
      </c>
      <c r="T245" s="14">
        <v>0.232955175157046</v>
      </c>
      <c r="U245" s="14">
        <v>0.200004135791682</v>
      </c>
      <c r="V245" s="14">
        <v>0.28699038128658499</v>
      </c>
      <c r="W245" s="14">
        <v>0.33845001804522201</v>
      </c>
      <c r="X245" s="14">
        <v>0.11398370103953</v>
      </c>
      <c r="Y245" s="14">
        <v>0.15450850393468099</v>
      </c>
      <c r="Z245" s="14">
        <v>0.225690412587913</v>
      </c>
      <c r="AA245" s="14">
        <v>0.25778206184917601</v>
      </c>
      <c r="AB245" s="14">
        <v>0.21881853382359601</v>
      </c>
      <c r="AC245" s="14">
        <v>0.19353528545526799</v>
      </c>
      <c r="AD245" s="14">
        <v>0.192208809424945</v>
      </c>
      <c r="AE245" s="14"/>
      <c r="AF245" s="14">
        <v>0.25685829239796498</v>
      </c>
      <c r="AG245" s="14">
        <v>0.23517951202551701</v>
      </c>
      <c r="AH245" s="14">
        <v>0.13782207824328199</v>
      </c>
      <c r="AI245" s="14"/>
      <c r="AJ245" s="14" t="s">
        <v>79</v>
      </c>
      <c r="AK245" s="14" t="s">
        <v>79</v>
      </c>
      <c r="AL245" s="14" t="s">
        <v>79</v>
      </c>
      <c r="AM245" s="14" t="s">
        <v>79</v>
      </c>
      <c r="AN245" s="14" t="s">
        <v>79</v>
      </c>
      <c r="AO245" s="14"/>
      <c r="AP245" s="14">
        <v>0.28313485583626402</v>
      </c>
      <c r="AQ245" s="14">
        <v>0.17208667870851399</v>
      </c>
      <c r="AR245" s="14">
        <v>0.246924552498962</v>
      </c>
      <c r="AS245" s="14"/>
      <c r="AT245" s="14">
        <v>0.19876687406829799</v>
      </c>
      <c r="AU245" s="14">
        <v>0.243374937530695</v>
      </c>
      <c r="AV245" s="14">
        <v>0.215017953900942</v>
      </c>
      <c r="AW245" s="14">
        <v>0.179192667947007</v>
      </c>
      <c r="AX245" s="14">
        <v>0.15403537076786</v>
      </c>
    </row>
    <row r="246" spans="2:50" x14ac:dyDescent="0.25">
      <c r="B246" t="s">
        <v>70</v>
      </c>
      <c r="C246" s="14">
        <v>0.16034080095728501</v>
      </c>
      <c r="D246" s="14">
        <v>0.12294729342140299</v>
      </c>
      <c r="E246" s="14">
        <v>0.19605097659047199</v>
      </c>
      <c r="F246" s="14"/>
      <c r="G246" s="14">
        <v>0.156973625756713</v>
      </c>
      <c r="H246" s="14">
        <v>0.16692769355065601</v>
      </c>
      <c r="I246" s="14">
        <v>0.148631835899494</v>
      </c>
      <c r="J246" s="14">
        <v>0.185259774184971</v>
      </c>
      <c r="K246" s="14">
        <v>0.118610338222012</v>
      </c>
      <c r="L246" s="14">
        <v>0.173357021482202</v>
      </c>
      <c r="M246" s="14"/>
      <c r="N246" s="14">
        <v>7.6890988053063103E-2</v>
      </c>
      <c r="O246" s="14">
        <v>0.17155157005956101</v>
      </c>
      <c r="P246" s="14">
        <v>0.212001245651602</v>
      </c>
      <c r="Q246" s="14">
        <v>0.194868937392146</v>
      </c>
      <c r="R246" s="14"/>
      <c r="S246" s="14">
        <v>0.161586748161935</v>
      </c>
      <c r="T246" s="14">
        <v>9.7139960742742698E-2</v>
      </c>
      <c r="U246" s="14">
        <v>0.133680159329577</v>
      </c>
      <c r="V246" s="14">
        <v>0.12564001657729701</v>
      </c>
      <c r="W246" s="14">
        <v>0.164024359796754</v>
      </c>
      <c r="X246" s="14">
        <v>0.237046024547897</v>
      </c>
      <c r="Y246" s="14">
        <v>0.17251963009339899</v>
      </c>
      <c r="Z246" s="14">
        <v>0.180479566272643</v>
      </c>
      <c r="AA246" s="14">
        <v>0.13803493529705699</v>
      </c>
      <c r="AB246" s="14">
        <v>0.18842185973987299</v>
      </c>
      <c r="AC246" s="14">
        <v>0.201214900822277</v>
      </c>
      <c r="AD246" s="14">
        <v>0.21055445546134699</v>
      </c>
      <c r="AE246" s="14"/>
      <c r="AF246" s="14">
        <v>0.12877013995328199</v>
      </c>
      <c r="AG246" s="14">
        <v>0.15345068222411501</v>
      </c>
      <c r="AH246" s="14">
        <v>0.26390783564058001</v>
      </c>
      <c r="AI246" s="14"/>
      <c r="AJ246" s="14" t="s">
        <v>79</v>
      </c>
      <c r="AK246" s="14" t="s">
        <v>79</v>
      </c>
      <c r="AL246" s="14" t="s">
        <v>79</v>
      </c>
      <c r="AM246" s="14" t="s">
        <v>79</v>
      </c>
      <c r="AN246" s="14" t="s">
        <v>79</v>
      </c>
      <c r="AO246" s="14"/>
      <c r="AP246" s="14">
        <v>6.4076103590255895E-2</v>
      </c>
      <c r="AQ246" s="14">
        <v>0.152099813988266</v>
      </c>
      <c r="AR246" s="14">
        <v>0.111939961544018</v>
      </c>
      <c r="AS246" s="14"/>
      <c r="AT246" s="14">
        <v>0.19080524031805501</v>
      </c>
      <c r="AU246" s="14">
        <v>0.16630908363769201</v>
      </c>
      <c r="AV246" s="14">
        <v>0.118970571459014</v>
      </c>
      <c r="AW246" s="14">
        <v>0.13259813086858399</v>
      </c>
      <c r="AX246" s="14">
        <v>5.4499901556355097E-2</v>
      </c>
    </row>
    <row r="247" spans="2:50" x14ac:dyDescent="0.25">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row>
    <row r="248" spans="2:50" x14ac:dyDescent="0.25">
      <c r="B248" s="6" t="s">
        <v>165</v>
      </c>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row>
    <row r="249" spans="2:50" x14ac:dyDescent="0.25">
      <c r="B249" s="26" t="s">
        <v>539</v>
      </c>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row>
    <row r="250" spans="2:50" x14ac:dyDescent="0.25">
      <c r="B250" t="s">
        <v>154</v>
      </c>
      <c r="C250" s="14">
        <v>0.14259687945661101</v>
      </c>
      <c r="D250" s="14">
        <v>0.174058450511686</v>
      </c>
      <c r="E250" s="14">
        <v>0.112923297403157</v>
      </c>
      <c r="F250" s="14"/>
      <c r="G250" s="14">
        <v>0.17600140229684499</v>
      </c>
      <c r="H250" s="14">
        <v>0.24726036310958099</v>
      </c>
      <c r="I250" s="14">
        <v>6.9013044529932899E-2</v>
      </c>
      <c r="J250" s="14">
        <v>0.117304919713439</v>
      </c>
      <c r="K250" s="14">
        <v>0.10858605187105499</v>
      </c>
      <c r="L250" s="14">
        <v>0.13913908893428201</v>
      </c>
      <c r="M250" s="14"/>
      <c r="N250" s="14">
        <v>0.19778880479351299</v>
      </c>
      <c r="O250" s="14">
        <v>9.9098818498466898E-2</v>
      </c>
      <c r="P250" s="14">
        <v>0.12786800535031501</v>
      </c>
      <c r="Q250" s="14">
        <v>0.136483201161884</v>
      </c>
      <c r="R250" s="14"/>
      <c r="S250" s="14">
        <v>0.209100164322575</v>
      </c>
      <c r="T250" s="14">
        <v>0.121597275161477</v>
      </c>
      <c r="U250" s="14">
        <v>6.6518874976862999E-2</v>
      </c>
      <c r="V250" s="14">
        <v>0.100022923828192</v>
      </c>
      <c r="W250" s="14">
        <v>0.12726415126600699</v>
      </c>
      <c r="X250" s="14">
        <v>0.171439867867101</v>
      </c>
      <c r="Y250" s="14">
        <v>0.13740410363657199</v>
      </c>
      <c r="Z250" s="14">
        <v>0.16446745254658099</v>
      </c>
      <c r="AA250" s="14">
        <v>0.23121464301210501</v>
      </c>
      <c r="AB250" s="14">
        <v>0.12245639058466599</v>
      </c>
      <c r="AC250" s="14">
        <v>7.1612388134843705E-2</v>
      </c>
      <c r="AD250" s="14">
        <v>5.89967269401881E-2</v>
      </c>
      <c r="AE250" s="14"/>
      <c r="AF250" s="14">
        <v>0.15253545107145899</v>
      </c>
      <c r="AG250" s="14">
        <v>0.12987013395515001</v>
      </c>
      <c r="AH250" s="14">
        <v>0.16234712406860199</v>
      </c>
      <c r="AI250" s="14"/>
      <c r="AJ250" s="14" t="s">
        <v>79</v>
      </c>
      <c r="AK250" s="14" t="s">
        <v>79</v>
      </c>
      <c r="AL250" s="14" t="s">
        <v>79</v>
      </c>
      <c r="AM250" s="14" t="s">
        <v>79</v>
      </c>
      <c r="AN250" s="14" t="s">
        <v>79</v>
      </c>
      <c r="AO250" s="14"/>
      <c r="AP250" s="14">
        <v>0.186174702139381</v>
      </c>
      <c r="AQ250" s="14">
        <v>0.154983959593753</v>
      </c>
      <c r="AR250" s="14">
        <v>0.15273154913558701</v>
      </c>
      <c r="AS250" s="14"/>
      <c r="AT250" s="14">
        <v>0.13677929651946499</v>
      </c>
      <c r="AU250" s="14">
        <v>0.131957748934906</v>
      </c>
      <c r="AV250" s="14">
        <v>0.154498791007496</v>
      </c>
      <c r="AW250" s="14">
        <v>0.184181280944232</v>
      </c>
      <c r="AX250" s="14">
        <v>0.247854376683077</v>
      </c>
    </row>
    <row r="251" spans="2:50" x14ac:dyDescent="0.25">
      <c r="B251" t="s">
        <v>155</v>
      </c>
      <c r="C251" s="14">
        <v>0.384495421404975</v>
      </c>
      <c r="D251" s="14">
        <v>0.38961846524543697</v>
      </c>
      <c r="E251" s="14">
        <v>0.37878315026660497</v>
      </c>
      <c r="F251" s="14"/>
      <c r="G251" s="14">
        <v>0.37878643693084602</v>
      </c>
      <c r="H251" s="14">
        <v>0.31851186474061</v>
      </c>
      <c r="I251" s="14">
        <v>0.46550282771814999</v>
      </c>
      <c r="J251" s="14">
        <v>0.39775013645576601</v>
      </c>
      <c r="K251" s="14">
        <v>0.42613834710482001</v>
      </c>
      <c r="L251" s="14">
        <v>0.338329266425201</v>
      </c>
      <c r="M251" s="14"/>
      <c r="N251" s="14">
        <v>0.38788305266096401</v>
      </c>
      <c r="O251" s="14">
        <v>0.45173109329404698</v>
      </c>
      <c r="P251" s="14">
        <v>0.32948545972390397</v>
      </c>
      <c r="Q251" s="14">
        <v>0.36081176652876501</v>
      </c>
      <c r="R251" s="14"/>
      <c r="S251" s="14">
        <v>0.35351858553174298</v>
      </c>
      <c r="T251" s="14">
        <v>0.38404140493483402</v>
      </c>
      <c r="U251" s="14">
        <v>0.41472852146998801</v>
      </c>
      <c r="V251" s="14">
        <v>0.34190267491084197</v>
      </c>
      <c r="W251" s="14">
        <v>0.41122219376316499</v>
      </c>
      <c r="X251" s="14">
        <v>0.38848061782155602</v>
      </c>
      <c r="Y251" s="14">
        <v>0.435831942008024</v>
      </c>
      <c r="Z251" s="14">
        <v>0.35660671056508803</v>
      </c>
      <c r="AA251" s="14">
        <v>0.33401916108879698</v>
      </c>
      <c r="AB251" s="14">
        <v>0.37193409177570103</v>
      </c>
      <c r="AC251" s="14">
        <v>0.450617208957593</v>
      </c>
      <c r="AD251" s="14">
        <v>0.46557885912064101</v>
      </c>
      <c r="AE251" s="14"/>
      <c r="AF251" s="14">
        <v>0.40646591074854999</v>
      </c>
      <c r="AG251" s="14">
        <v>0.37569185474431299</v>
      </c>
      <c r="AH251" s="14">
        <v>0.27436475962888701</v>
      </c>
      <c r="AI251" s="14"/>
      <c r="AJ251" s="14" t="s">
        <v>79</v>
      </c>
      <c r="AK251" s="14" t="s">
        <v>79</v>
      </c>
      <c r="AL251" s="14" t="s">
        <v>79</v>
      </c>
      <c r="AM251" s="14" t="s">
        <v>79</v>
      </c>
      <c r="AN251" s="14" t="s">
        <v>79</v>
      </c>
      <c r="AO251" s="14"/>
      <c r="AP251" s="14">
        <v>0.47426752089542801</v>
      </c>
      <c r="AQ251" s="14">
        <v>0.37178747146990898</v>
      </c>
      <c r="AR251" s="14">
        <v>0.345000034603409</v>
      </c>
      <c r="AS251" s="14"/>
      <c r="AT251" s="14">
        <v>0.371269989008083</v>
      </c>
      <c r="AU251" s="14">
        <v>0.39840996309459797</v>
      </c>
      <c r="AV251" s="14">
        <v>0.43191398028905598</v>
      </c>
      <c r="AW251" s="14">
        <v>0.36344748420619899</v>
      </c>
      <c r="AX251" s="14">
        <v>0.39334277474782697</v>
      </c>
    </row>
    <row r="252" spans="2:50" x14ac:dyDescent="0.25">
      <c r="B252" t="s">
        <v>156</v>
      </c>
      <c r="C252" s="14">
        <v>0.24851456710811801</v>
      </c>
      <c r="D252" s="14">
        <v>0.246330119152289</v>
      </c>
      <c r="E252" s="14">
        <v>0.25051704591518897</v>
      </c>
      <c r="F252" s="14"/>
      <c r="G252" s="14">
        <v>0.234792519545621</v>
      </c>
      <c r="H252" s="14">
        <v>0.245310966151782</v>
      </c>
      <c r="I252" s="14">
        <v>0.20813443520392999</v>
      </c>
      <c r="J252" s="14">
        <v>0.25738496863731197</v>
      </c>
      <c r="K252" s="14">
        <v>0.27912851798404698</v>
      </c>
      <c r="L252" s="14">
        <v>0.263120774307461</v>
      </c>
      <c r="M252" s="14"/>
      <c r="N252" s="14">
        <v>0.26488645583048298</v>
      </c>
      <c r="O252" s="14">
        <v>0.243424589353847</v>
      </c>
      <c r="P252" s="14">
        <v>0.24316531259218099</v>
      </c>
      <c r="Q252" s="14">
        <v>0.24251501349319399</v>
      </c>
      <c r="R252" s="14"/>
      <c r="S252" s="14">
        <v>0.28437496526400802</v>
      </c>
      <c r="T252" s="14">
        <v>0.27188008649204398</v>
      </c>
      <c r="U252" s="14">
        <v>0.35927814800027102</v>
      </c>
      <c r="V252" s="14">
        <v>0.27283931189324501</v>
      </c>
      <c r="W252" s="14">
        <v>0.21450342297292699</v>
      </c>
      <c r="X252" s="14">
        <v>0.14182343844129799</v>
      </c>
      <c r="Y252" s="14">
        <v>0.23102205916176499</v>
      </c>
      <c r="Z252" s="14">
        <v>0.26922377287573002</v>
      </c>
      <c r="AA252" s="14">
        <v>0.16818923506138</v>
      </c>
      <c r="AB252" s="14">
        <v>0.25406332990603198</v>
      </c>
      <c r="AC252" s="14">
        <v>0.28970535355829702</v>
      </c>
      <c r="AD252" s="14">
        <v>0.28448741625191598</v>
      </c>
      <c r="AE252" s="14"/>
      <c r="AF252" s="14">
        <v>0.22236020083965</v>
      </c>
      <c r="AG252" s="14">
        <v>0.29234794813728698</v>
      </c>
      <c r="AH252" s="14">
        <v>0.23119361770986299</v>
      </c>
      <c r="AI252" s="14"/>
      <c r="AJ252" s="14" t="s">
        <v>79</v>
      </c>
      <c r="AK252" s="14" t="s">
        <v>79</v>
      </c>
      <c r="AL252" s="14" t="s">
        <v>79</v>
      </c>
      <c r="AM252" s="14" t="s">
        <v>79</v>
      </c>
      <c r="AN252" s="14" t="s">
        <v>79</v>
      </c>
      <c r="AO252" s="14"/>
      <c r="AP252" s="14">
        <v>0.21659655498284999</v>
      </c>
      <c r="AQ252" s="14">
        <v>0.28218040547825102</v>
      </c>
      <c r="AR252" s="14">
        <v>0.355253209630774</v>
      </c>
      <c r="AS252" s="14"/>
      <c r="AT252" s="14">
        <v>0.23189213718284901</v>
      </c>
      <c r="AU252" s="14">
        <v>0.232777226272678</v>
      </c>
      <c r="AV252" s="14">
        <v>0.26144592602764999</v>
      </c>
      <c r="AW252" s="14">
        <v>0.241259782192319</v>
      </c>
      <c r="AX252" s="14">
        <v>0.26099652890377001</v>
      </c>
    </row>
    <row r="253" spans="2:50" x14ac:dyDescent="0.25">
      <c r="B253" t="s">
        <v>157</v>
      </c>
      <c r="C253" s="14">
        <v>8.5758440167081798E-2</v>
      </c>
      <c r="D253" s="14">
        <v>9.3896238808808694E-2</v>
      </c>
      <c r="E253" s="14">
        <v>7.8821467126326705E-2</v>
      </c>
      <c r="F253" s="14"/>
      <c r="G253" s="14">
        <v>6.8163172910221906E-2</v>
      </c>
      <c r="H253" s="14">
        <v>6.2220983544137798E-2</v>
      </c>
      <c r="I253" s="14">
        <v>0.12794033336473501</v>
      </c>
      <c r="J253" s="14">
        <v>8.6602114602858202E-2</v>
      </c>
      <c r="K253" s="14">
        <v>6.3227662292068706E-2</v>
      </c>
      <c r="L253" s="14">
        <v>9.7249673427924094E-2</v>
      </c>
      <c r="M253" s="14"/>
      <c r="N253" s="14">
        <v>6.9843311492709906E-2</v>
      </c>
      <c r="O253" s="14">
        <v>7.0800264723932804E-2</v>
      </c>
      <c r="P253" s="14">
        <v>0.133116695930589</v>
      </c>
      <c r="Q253" s="14">
        <v>7.87280844977917E-2</v>
      </c>
      <c r="R253" s="14"/>
      <c r="S253" s="14">
        <v>6.5480688260544095E-2</v>
      </c>
      <c r="T253" s="14">
        <v>9.1641969654751201E-2</v>
      </c>
      <c r="U253" s="14">
        <v>4.5106311371591698E-2</v>
      </c>
      <c r="V253" s="14">
        <v>0.14087726612984</v>
      </c>
      <c r="W253" s="14">
        <v>0.114840382072352</v>
      </c>
      <c r="X253" s="14">
        <v>4.6667042400722399E-2</v>
      </c>
      <c r="Y253" s="14">
        <v>7.5630206675427303E-2</v>
      </c>
      <c r="Z253" s="14">
        <v>0.1089298248211</v>
      </c>
      <c r="AA253" s="14">
        <v>0.10181893755782501</v>
      </c>
      <c r="AB253" s="14">
        <v>0.11333380865305701</v>
      </c>
      <c r="AC253" s="14">
        <v>2.15787088037892E-2</v>
      </c>
      <c r="AD253" s="14">
        <v>0.13266454028468899</v>
      </c>
      <c r="AE253" s="14"/>
      <c r="AF253" s="14">
        <v>0.10026035546136899</v>
      </c>
      <c r="AG253" s="14">
        <v>8.5118171086902894E-2</v>
      </c>
      <c r="AH253" s="14">
        <v>6.3606132286984404E-2</v>
      </c>
      <c r="AI253" s="14"/>
      <c r="AJ253" s="14" t="s">
        <v>79</v>
      </c>
      <c r="AK253" s="14" t="s">
        <v>79</v>
      </c>
      <c r="AL253" s="14" t="s">
        <v>79</v>
      </c>
      <c r="AM253" s="14" t="s">
        <v>79</v>
      </c>
      <c r="AN253" s="14" t="s">
        <v>79</v>
      </c>
      <c r="AO253" s="14"/>
      <c r="AP253" s="14">
        <v>4.8547823027998101E-2</v>
      </c>
      <c r="AQ253" s="14">
        <v>8.2823478353694593E-2</v>
      </c>
      <c r="AR253" s="14">
        <v>2.40888171940014E-2</v>
      </c>
      <c r="AS253" s="14"/>
      <c r="AT253" s="14">
        <v>0.107260330830509</v>
      </c>
      <c r="AU253" s="14">
        <v>9.1143950669026697E-2</v>
      </c>
      <c r="AV253" s="14">
        <v>4.8123216424136299E-2</v>
      </c>
      <c r="AW253" s="14">
        <v>0.10835486415599301</v>
      </c>
      <c r="AX253" s="14">
        <v>4.3306418108971199E-2</v>
      </c>
    </row>
    <row r="254" spans="2:50" x14ac:dyDescent="0.25">
      <c r="B254" t="s">
        <v>70</v>
      </c>
      <c r="C254" s="14">
        <v>0.138634691863215</v>
      </c>
      <c r="D254" s="14">
        <v>9.6096726281780204E-2</v>
      </c>
      <c r="E254" s="14">
        <v>0.178955039288722</v>
      </c>
      <c r="F254" s="14"/>
      <c r="G254" s="14">
        <v>0.14225646831646599</v>
      </c>
      <c r="H254" s="14">
        <v>0.126695822453889</v>
      </c>
      <c r="I254" s="14">
        <v>0.129409359183252</v>
      </c>
      <c r="J254" s="14">
        <v>0.14095786059062401</v>
      </c>
      <c r="K254" s="14">
        <v>0.12291942074801</v>
      </c>
      <c r="L254" s="14">
        <v>0.162161196905132</v>
      </c>
      <c r="M254" s="14"/>
      <c r="N254" s="14">
        <v>7.9598375222329903E-2</v>
      </c>
      <c r="O254" s="14">
        <v>0.13494523412970599</v>
      </c>
      <c r="P254" s="14">
        <v>0.16636452640301</v>
      </c>
      <c r="Q254" s="14">
        <v>0.18146193431836599</v>
      </c>
      <c r="R254" s="14"/>
      <c r="S254" s="14">
        <v>8.75255966211297E-2</v>
      </c>
      <c r="T254" s="14">
        <v>0.130839263756895</v>
      </c>
      <c r="U254" s="14">
        <v>0.114368144181287</v>
      </c>
      <c r="V254" s="14">
        <v>0.14435782323788199</v>
      </c>
      <c r="W254" s="14">
        <v>0.132169849925549</v>
      </c>
      <c r="X254" s="14">
        <v>0.25158903346932199</v>
      </c>
      <c r="Y254" s="14">
        <v>0.120111688518211</v>
      </c>
      <c r="Z254" s="14">
        <v>0.100772239191501</v>
      </c>
      <c r="AA254" s="14">
        <v>0.164758023279893</v>
      </c>
      <c r="AB254" s="14">
        <v>0.13821237908054501</v>
      </c>
      <c r="AC254" s="14">
        <v>0.16648634054547701</v>
      </c>
      <c r="AD254" s="14">
        <v>5.8272457402566098E-2</v>
      </c>
      <c r="AE254" s="14"/>
      <c r="AF254" s="14">
        <v>0.118378081878972</v>
      </c>
      <c r="AG254" s="14">
        <v>0.11697189207634701</v>
      </c>
      <c r="AH254" s="14">
        <v>0.26848836630566397</v>
      </c>
      <c r="AI254" s="14"/>
      <c r="AJ254" s="14" t="s">
        <v>79</v>
      </c>
      <c r="AK254" s="14" t="s">
        <v>79</v>
      </c>
      <c r="AL254" s="14" t="s">
        <v>79</v>
      </c>
      <c r="AM254" s="14" t="s">
        <v>79</v>
      </c>
      <c r="AN254" s="14" t="s">
        <v>79</v>
      </c>
      <c r="AO254" s="14"/>
      <c r="AP254" s="14">
        <v>7.4413398954343096E-2</v>
      </c>
      <c r="AQ254" s="14">
        <v>0.108224685104392</v>
      </c>
      <c r="AR254" s="14">
        <v>0.12292638943622899</v>
      </c>
      <c r="AS254" s="14"/>
      <c r="AT254" s="14">
        <v>0.15279824645909401</v>
      </c>
      <c r="AU254" s="14">
        <v>0.145711111028792</v>
      </c>
      <c r="AV254" s="14">
        <v>0.10401808625166301</v>
      </c>
      <c r="AW254" s="14">
        <v>0.102756588501257</v>
      </c>
      <c r="AX254" s="14">
        <v>5.4499901556355097E-2</v>
      </c>
    </row>
    <row r="255" spans="2:50" x14ac:dyDescent="0.25">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row>
    <row r="256" spans="2:50" x14ac:dyDescent="0.25">
      <c r="B256" s="6" t="s">
        <v>176</v>
      </c>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row>
    <row r="257" spans="2:50" x14ac:dyDescent="0.25">
      <c r="B257" s="26" t="s">
        <v>538</v>
      </c>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row>
    <row r="258" spans="2:50" x14ac:dyDescent="0.25">
      <c r="B258" t="s">
        <v>166</v>
      </c>
      <c r="C258" s="14">
        <v>0.57639235589854898</v>
      </c>
      <c r="D258" s="14">
        <v>0.574480491715188</v>
      </c>
      <c r="E258" s="14">
        <v>0.57787468610680603</v>
      </c>
      <c r="F258" s="14"/>
      <c r="G258" s="14">
        <v>0.461723483759511</v>
      </c>
      <c r="H258" s="14">
        <v>0.440912861593034</v>
      </c>
      <c r="I258" s="14">
        <v>0.56243253728757203</v>
      </c>
      <c r="J258" s="14">
        <v>0.56653416096634002</v>
      </c>
      <c r="K258" s="14">
        <v>0.67591809583252405</v>
      </c>
      <c r="L258" s="14">
        <v>0.72263985655173901</v>
      </c>
      <c r="M258" s="14"/>
      <c r="N258" s="14">
        <v>0.62873561603009698</v>
      </c>
      <c r="O258" s="14">
        <v>0.60142578581577499</v>
      </c>
      <c r="P258" s="14">
        <v>0.53269259195561403</v>
      </c>
      <c r="Q258" s="14">
        <v>0.52671383575184605</v>
      </c>
      <c r="R258" s="14"/>
      <c r="S258" s="14">
        <v>0.56534505339394103</v>
      </c>
      <c r="T258" s="14">
        <v>0.64563529952292398</v>
      </c>
      <c r="U258" s="14">
        <v>0.52314336757718904</v>
      </c>
      <c r="V258" s="14">
        <v>0.58979697176266599</v>
      </c>
      <c r="W258" s="14">
        <v>0.47518005939124403</v>
      </c>
      <c r="X258" s="14">
        <v>0.59119125001051998</v>
      </c>
      <c r="Y258" s="14">
        <v>0.54358992003866102</v>
      </c>
      <c r="Z258" s="14">
        <v>0.57447424763125099</v>
      </c>
      <c r="AA258" s="14">
        <v>0.51469155183539805</v>
      </c>
      <c r="AB258" s="14">
        <v>0.70173205848087705</v>
      </c>
      <c r="AC258" s="14">
        <v>0.57066908233535396</v>
      </c>
      <c r="AD258" s="14">
        <v>0.55046396798141295</v>
      </c>
      <c r="AE258" s="14"/>
      <c r="AF258" s="14">
        <v>0.584228136859265</v>
      </c>
      <c r="AG258" s="14">
        <v>0.63501216433360397</v>
      </c>
      <c r="AH258" s="14">
        <v>0.40974102400925699</v>
      </c>
      <c r="AI258" s="14"/>
      <c r="AJ258" s="14" t="s">
        <v>79</v>
      </c>
      <c r="AK258" s="14" t="s">
        <v>79</v>
      </c>
      <c r="AL258" s="14" t="s">
        <v>79</v>
      </c>
      <c r="AM258" s="14" t="s">
        <v>79</v>
      </c>
      <c r="AN258" s="14" t="s">
        <v>79</v>
      </c>
      <c r="AO258" s="14"/>
      <c r="AP258" s="14">
        <v>0.61061090216334901</v>
      </c>
      <c r="AQ258" s="14">
        <v>0.54195954515369105</v>
      </c>
      <c r="AR258" s="14">
        <v>0.66187342996188203</v>
      </c>
      <c r="AS258" s="14"/>
      <c r="AT258" s="14">
        <v>0.58245699770960702</v>
      </c>
      <c r="AU258" s="14">
        <v>0.50902780541839399</v>
      </c>
      <c r="AV258" s="14">
        <v>0.59110145675227299</v>
      </c>
      <c r="AW258" s="14">
        <v>0.67575754759673701</v>
      </c>
      <c r="AX258" s="14">
        <v>0.56069706909477901</v>
      </c>
    </row>
    <row r="259" spans="2:50" x14ac:dyDescent="0.25">
      <c r="B259" t="s">
        <v>167</v>
      </c>
      <c r="C259" s="14">
        <v>0.54003516501368198</v>
      </c>
      <c r="D259" s="14">
        <v>0.56156809852087997</v>
      </c>
      <c r="E259" s="14">
        <v>0.519593567257567</v>
      </c>
      <c r="F259" s="14"/>
      <c r="G259" s="14">
        <v>0.46904527070813901</v>
      </c>
      <c r="H259" s="14">
        <v>0.48674447597711301</v>
      </c>
      <c r="I259" s="14">
        <v>0.51865493528989703</v>
      </c>
      <c r="J259" s="14">
        <v>0.53421287711544096</v>
      </c>
      <c r="K259" s="14">
        <v>0.607448896054396</v>
      </c>
      <c r="L259" s="14">
        <v>0.61190878550904304</v>
      </c>
      <c r="M259" s="14"/>
      <c r="N259" s="14">
        <v>0.59845811238260305</v>
      </c>
      <c r="O259" s="14">
        <v>0.57544822687155905</v>
      </c>
      <c r="P259" s="14">
        <v>0.51491466240261896</v>
      </c>
      <c r="Q259" s="14">
        <v>0.45381598502479098</v>
      </c>
      <c r="R259" s="14"/>
      <c r="S259" s="14">
        <v>0.42727139763487099</v>
      </c>
      <c r="T259" s="14">
        <v>0.49042195360454199</v>
      </c>
      <c r="U259" s="14">
        <v>0.44206155519842799</v>
      </c>
      <c r="V259" s="14">
        <v>0.61419251343733205</v>
      </c>
      <c r="W259" s="14">
        <v>0.63882575452872303</v>
      </c>
      <c r="X259" s="14">
        <v>0.56199598518249105</v>
      </c>
      <c r="Y259" s="14">
        <v>0.60503069755749805</v>
      </c>
      <c r="Z259" s="14">
        <v>0.39525933868213198</v>
      </c>
      <c r="AA259" s="14">
        <v>0.55930579330116204</v>
      </c>
      <c r="AB259" s="14">
        <v>0.60532051581391499</v>
      </c>
      <c r="AC259" s="14">
        <v>0.59100709001681595</v>
      </c>
      <c r="AD259" s="14">
        <v>0.70264093847117004</v>
      </c>
      <c r="AE259" s="14"/>
      <c r="AF259" s="14">
        <v>0.49938381981608498</v>
      </c>
      <c r="AG259" s="14">
        <v>0.59736237099642597</v>
      </c>
      <c r="AH259" s="14">
        <v>0.51918013196530899</v>
      </c>
      <c r="AI259" s="14"/>
      <c r="AJ259" s="14" t="s">
        <v>79</v>
      </c>
      <c r="AK259" s="14" t="s">
        <v>79</v>
      </c>
      <c r="AL259" s="14" t="s">
        <v>79</v>
      </c>
      <c r="AM259" s="14" t="s">
        <v>79</v>
      </c>
      <c r="AN259" s="14" t="s">
        <v>79</v>
      </c>
      <c r="AO259" s="14"/>
      <c r="AP259" s="14">
        <v>0.53249323115073299</v>
      </c>
      <c r="AQ259" s="14">
        <v>0.53231700464675302</v>
      </c>
      <c r="AR259" s="14">
        <v>0.68790376461378799</v>
      </c>
      <c r="AS259" s="14"/>
      <c r="AT259" s="14">
        <v>0.48925115678238901</v>
      </c>
      <c r="AU259" s="14">
        <v>0.51903832260022698</v>
      </c>
      <c r="AV259" s="14">
        <v>0.60874761234487695</v>
      </c>
      <c r="AW259" s="14">
        <v>0.564925486348547</v>
      </c>
      <c r="AX259" s="14">
        <v>0.43120487809300201</v>
      </c>
    </row>
    <row r="260" spans="2:50" x14ac:dyDescent="0.25">
      <c r="B260" t="s">
        <v>168</v>
      </c>
      <c r="C260" s="14">
        <v>0.36014823690082898</v>
      </c>
      <c r="D260" s="14">
        <v>0.374071033009585</v>
      </c>
      <c r="E260" s="14">
        <v>0.34700425733557</v>
      </c>
      <c r="F260" s="14"/>
      <c r="G260" s="14">
        <v>0.45553127555481399</v>
      </c>
      <c r="H260" s="14">
        <v>0.37683719900983298</v>
      </c>
      <c r="I260" s="14">
        <v>0.38531506770551999</v>
      </c>
      <c r="J260" s="14">
        <v>0.36705319045338503</v>
      </c>
      <c r="K260" s="14">
        <v>0.31535861800203202</v>
      </c>
      <c r="L260" s="14">
        <v>0.28235121980872102</v>
      </c>
      <c r="M260" s="14"/>
      <c r="N260" s="14">
        <v>0.377353977672371</v>
      </c>
      <c r="O260" s="14">
        <v>0.31932316224929702</v>
      </c>
      <c r="P260" s="14">
        <v>0.38399089293348698</v>
      </c>
      <c r="Q260" s="14">
        <v>0.36158928147137898</v>
      </c>
      <c r="R260" s="14"/>
      <c r="S260" s="14">
        <v>0.41842933250581599</v>
      </c>
      <c r="T260" s="14">
        <v>0.357579251282929</v>
      </c>
      <c r="U260" s="14">
        <v>0.45012637151610801</v>
      </c>
      <c r="V260" s="14">
        <v>0.383181639735376</v>
      </c>
      <c r="W260" s="14">
        <v>0.20762280727028501</v>
      </c>
      <c r="X260" s="14">
        <v>0.34875357577075</v>
      </c>
      <c r="Y260" s="14">
        <v>0.441585088412287</v>
      </c>
      <c r="Z260" s="14">
        <v>0.377289655759385</v>
      </c>
      <c r="AA260" s="14">
        <v>0.303773757688656</v>
      </c>
      <c r="AB260" s="14">
        <v>0.31887036071021202</v>
      </c>
      <c r="AC260" s="14">
        <v>0.336224747311343</v>
      </c>
      <c r="AD260" s="14">
        <v>0.268381794183783</v>
      </c>
      <c r="AE260" s="14"/>
      <c r="AF260" s="14">
        <v>0.35938593470289898</v>
      </c>
      <c r="AG260" s="14">
        <v>0.33751148057982999</v>
      </c>
      <c r="AH260" s="14">
        <v>0.40939722579316701</v>
      </c>
      <c r="AI260" s="14"/>
      <c r="AJ260" s="14" t="s">
        <v>79</v>
      </c>
      <c r="AK260" s="14" t="s">
        <v>79</v>
      </c>
      <c r="AL260" s="14" t="s">
        <v>79</v>
      </c>
      <c r="AM260" s="14" t="s">
        <v>79</v>
      </c>
      <c r="AN260" s="14" t="s">
        <v>79</v>
      </c>
      <c r="AO260" s="14"/>
      <c r="AP260" s="14">
        <v>0.425262886201482</v>
      </c>
      <c r="AQ260" s="14">
        <v>0.37207901299662399</v>
      </c>
      <c r="AR260" s="14">
        <v>0.34629794913321199</v>
      </c>
      <c r="AS260" s="14"/>
      <c r="AT260" s="14">
        <v>0.36999996822129799</v>
      </c>
      <c r="AU260" s="14">
        <v>0.35165711710501302</v>
      </c>
      <c r="AV260" s="14">
        <v>0.347232145042916</v>
      </c>
      <c r="AW260" s="14">
        <v>0.35412066502360801</v>
      </c>
      <c r="AX260" s="14">
        <v>0.65558212607893096</v>
      </c>
    </row>
    <row r="261" spans="2:50" x14ac:dyDescent="0.25">
      <c r="B261" t="s">
        <v>169</v>
      </c>
      <c r="C261" s="14">
        <v>0.28920674704363702</v>
      </c>
      <c r="D261" s="14">
        <v>0.264341917301605</v>
      </c>
      <c r="E261" s="14">
        <v>0.31210164952022301</v>
      </c>
      <c r="F261" s="14"/>
      <c r="G261" s="14">
        <v>0.33972885399233899</v>
      </c>
      <c r="H261" s="14">
        <v>0.322023464596841</v>
      </c>
      <c r="I261" s="14">
        <v>0.29937916011379101</v>
      </c>
      <c r="J261" s="14">
        <v>0.22079359011622801</v>
      </c>
      <c r="K261" s="14">
        <v>0.27335472362497998</v>
      </c>
      <c r="L261" s="14">
        <v>0.28129675974116902</v>
      </c>
      <c r="M261" s="14"/>
      <c r="N261" s="14">
        <v>0.28736967596589802</v>
      </c>
      <c r="O261" s="14">
        <v>0.283199228110595</v>
      </c>
      <c r="P261" s="14">
        <v>0.27033039604936498</v>
      </c>
      <c r="Q261" s="14">
        <v>0.31515331239497302</v>
      </c>
      <c r="R261" s="14"/>
      <c r="S261" s="14">
        <v>0.30724275298661102</v>
      </c>
      <c r="T261" s="14">
        <v>0.30215746803292998</v>
      </c>
      <c r="U261" s="14">
        <v>0.25444586736867097</v>
      </c>
      <c r="V261" s="14">
        <v>0.284237053362212</v>
      </c>
      <c r="W261" s="14">
        <v>0.35482591165136101</v>
      </c>
      <c r="X261" s="14">
        <v>0.28458886772477998</v>
      </c>
      <c r="Y261" s="14">
        <v>0.29947669837607099</v>
      </c>
      <c r="Z261" s="14">
        <v>0.25403915329080401</v>
      </c>
      <c r="AA261" s="14">
        <v>0.300494605311242</v>
      </c>
      <c r="AB261" s="14">
        <v>0.228738298894824</v>
      </c>
      <c r="AC261" s="14">
        <v>0.260274851668025</v>
      </c>
      <c r="AD261" s="14">
        <v>0.32817258298415902</v>
      </c>
      <c r="AE261" s="14"/>
      <c r="AF261" s="14">
        <v>0.24826433369538001</v>
      </c>
      <c r="AG261" s="14">
        <v>0.29981334037728502</v>
      </c>
      <c r="AH261" s="14">
        <v>0.29370034703402498</v>
      </c>
      <c r="AI261" s="14"/>
      <c r="AJ261" s="14" t="s">
        <v>79</v>
      </c>
      <c r="AK261" s="14" t="s">
        <v>79</v>
      </c>
      <c r="AL261" s="14" t="s">
        <v>79</v>
      </c>
      <c r="AM261" s="14" t="s">
        <v>79</v>
      </c>
      <c r="AN261" s="14" t="s">
        <v>79</v>
      </c>
      <c r="AO261" s="14"/>
      <c r="AP261" s="14">
        <v>0.22000372730470799</v>
      </c>
      <c r="AQ261" s="14">
        <v>0.32001804696054498</v>
      </c>
      <c r="AR261" s="14">
        <v>0.36886356679943599</v>
      </c>
      <c r="AS261" s="14"/>
      <c r="AT261" s="14">
        <v>0.30222442693942603</v>
      </c>
      <c r="AU261" s="14">
        <v>0.28343222622206399</v>
      </c>
      <c r="AV261" s="14">
        <v>0.28379978897923702</v>
      </c>
      <c r="AW261" s="14">
        <v>0.29167685711263602</v>
      </c>
      <c r="AX261" s="14">
        <v>0.427361473173896</v>
      </c>
    </row>
    <row r="262" spans="2:50" x14ac:dyDescent="0.25">
      <c r="B262" t="s">
        <v>170</v>
      </c>
      <c r="C262" s="14">
        <v>0.25749909712685198</v>
      </c>
      <c r="D262" s="14">
        <v>0.29218039991368799</v>
      </c>
      <c r="E262" s="14">
        <v>0.222896072611315</v>
      </c>
      <c r="F262" s="14"/>
      <c r="G262" s="14">
        <v>0.15155306798166401</v>
      </c>
      <c r="H262" s="14">
        <v>0.27114949509921499</v>
      </c>
      <c r="I262" s="14">
        <v>0.14237292075369601</v>
      </c>
      <c r="J262" s="14">
        <v>0.24973619592038299</v>
      </c>
      <c r="K262" s="14">
        <v>0.352019687569329</v>
      </c>
      <c r="L262" s="14">
        <v>0.36036464601497697</v>
      </c>
      <c r="M262" s="14"/>
      <c r="N262" s="14">
        <v>0.31004031832616302</v>
      </c>
      <c r="O262" s="14">
        <v>0.27907508440839501</v>
      </c>
      <c r="P262" s="14">
        <v>0.22946190108817299</v>
      </c>
      <c r="Q262" s="14">
        <v>0.20265603605232399</v>
      </c>
      <c r="R262" s="14"/>
      <c r="S262" s="14">
        <v>0.220350820816892</v>
      </c>
      <c r="T262" s="14">
        <v>0.26033603385421999</v>
      </c>
      <c r="U262" s="14">
        <v>0.17756207500761401</v>
      </c>
      <c r="V262" s="14">
        <v>0.296136353986032</v>
      </c>
      <c r="W262" s="14">
        <v>0.23046989749022201</v>
      </c>
      <c r="X262" s="14">
        <v>0.27034540092054199</v>
      </c>
      <c r="Y262" s="14">
        <v>0.23040654081058001</v>
      </c>
      <c r="Z262" s="14">
        <v>0.19837046007185</v>
      </c>
      <c r="AA262" s="14">
        <v>0.333591810152636</v>
      </c>
      <c r="AB262" s="14">
        <v>0.27775841429183701</v>
      </c>
      <c r="AC262" s="14">
        <v>0.20103191935327799</v>
      </c>
      <c r="AD262" s="14">
        <v>0.40829143312593202</v>
      </c>
      <c r="AE262" s="14"/>
      <c r="AF262" s="14">
        <v>0.30227763365985799</v>
      </c>
      <c r="AG262" s="14">
        <v>0.25815644847064501</v>
      </c>
      <c r="AH262" s="14">
        <v>0.20034709072668599</v>
      </c>
      <c r="AI262" s="14"/>
      <c r="AJ262" s="14" t="s">
        <v>79</v>
      </c>
      <c r="AK262" s="14" t="s">
        <v>79</v>
      </c>
      <c r="AL262" s="14" t="s">
        <v>79</v>
      </c>
      <c r="AM262" s="14" t="s">
        <v>79</v>
      </c>
      <c r="AN262" s="14" t="s">
        <v>79</v>
      </c>
      <c r="AO262" s="14"/>
      <c r="AP262" s="14">
        <v>0.32713541805475099</v>
      </c>
      <c r="AQ262" s="14">
        <v>0.226615472384153</v>
      </c>
      <c r="AR262" s="14">
        <v>0.24979130122704299</v>
      </c>
      <c r="AS262" s="14"/>
      <c r="AT262" s="14">
        <v>0.24596328091133199</v>
      </c>
      <c r="AU262" s="14">
        <v>0.26953771263390702</v>
      </c>
      <c r="AV262" s="14">
        <v>0.229670724783026</v>
      </c>
      <c r="AW262" s="14">
        <v>0.24973094485681299</v>
      </c>
      <c r="AX262" s="14">
        <v>0.20991024848661599</v>
      </c>
    </row>
    <row r="263" spans="2:50" x14ac:dyDescent="0.25">
      <c r="B263" t="s">
        <v>171</v>
      </c>
      <c r="C263" s="14">
        <v>0.111890927942056</v>
      </c>
      <c r="D263" s="14">
        <v>0.104929385166212</v>
      </c>
      <c r="E263" s="14">
        <v>0.116612291908385</v>
      </c>
      <c r="F263" s="14"/>
      <c r="G263" s="14">
        <v>0.17231640128683201</v>
      </c>
      <c r="H263" s="14">
        <v>0.15124516122290199</v>
      </c>
      <c r="I263" s="14">
        <v>9.4959831900268798E-2</v>
      </c>
      <c r="J263" s="14">
        <v>7.7913657776437203E-2</v>
      </c>
      <c r="K263" s="14">
        <v>9.8120933642173794E-2</v>
      </c>
      <c r="L263" s="14">
        <v>8.6165632158173494E-2</v>
      </c>
      <c r="M263" s="14"/>
      <c r="N263" s="14">
        <v>8.4843010319228501E-2</v>
      </c>
      <c r="O263" s="14">
        <v>0.101840050732475</v>
      </c>
      <c r="P263" s="14">
        <v>0.13023106629928399</v>
      </c>
      <c r="Q263" s="14">
        <v>0.13739837183834699</v>
      </c>
      <c r="R263" s="14"/>
      <c r="S263" s="14">
        <v>0.123236020517145</v>
      </c>
      <c r="T263" s="14">
        <v>0.100563398839456</v>
      </c>
      <c r="U263" s="14">
        <v>0.109807390025952</v>
      </c>
      <c r="V263" s="14">
        <v>9.3615488210490996E-2</v>
      </c>
      <c r="W263" s="14">
        <v>0.13020293541102301</v>
      </c>
      <c r="X263" s="14">
        <v>0.15387847621639</v>
      </c>
      <c r="Y263" s="14">
        <v>0.11339972443671301</v>
      </c>
      <c r="Z263" s="14">
        <v>8.4737588647546797E-2</v>
      </c>
      <c r="AA263" s="14">
        <v>8.5459397018667893E-2</v>
      </c>
      <c r="AB263" s="14">
        <v>0.10748145106123499</v>
      </c>
      <c r="AC263" s="14">
        <v>7.1634054025880897E-2</v>
      </c>
      <c r="AD263" s="14">
        <v>0.214385617378923</v>
      </c>
      <c r="AE263" s="14"/>
      <c r="AF263" s="14">
        <v>0.110938814501223</v>
      </c>
      <c r="AG263" s="14">
        <v>0.10285731336503399</v>
      </c>
      <c r="AH263" s="14">
        <v>0.12209989126743601</v>
      </c>
      <c r="AI263" s="14"/>
      <c r="AJ263" s="14" t="s">
        <v>79</v>
      </c>
      <c r="AK263" s="14" t="s">
        <v>79</v>
      </c>
      <c r="AL263" s="14" t="s">
        <v>79</v>
      </c>
      <c r="AM263" s="14" t="s">
        <v>79</v>
      </c>
      <c r="AN263" s="14" t="s">
        <v>79</v>
      </c>
      <c r="AO263" s="14"/>
      <c r="AP263" s="14">
        <v>0.105608336120249</v>
      </c>
      <c r="AQ263" s="14">
        <v>0.125351475586611</v>
      </c>
      <c r="AR263" s="14">
        <v>0.11727957942808299</v>
      </c>
      <c r="AS263" s="14"/>
      <c r="AT263" s="14">
        <v>9.9075717500732005E-2</v>
      </c>
      <c r="AU263" s="14">
        <v>0.12287263189676299</v>
      </c>
      <c r="AV263" s="14">
        <v>0.128164688285338</v>
      </c>
      <c r="AW263" s="14">
        <v>0.13223338396749801</v>
      </c>
      <c r="AX263" s="14">
        <v>0.17457270882131501</v>
      </c>
    </row>
    <row r="264" spans="2:50" x14ac:dyDescent="0.25">
      <c r="B264" t="s">
        <v>172</v>
      </c>
      <c r="C264" s="14">
        <v>0.100604567095638</v>
      </c>
      <c r="D264" s="14">
        <v>9.6482074072196403E-2</v>
      </c>
      <c r="E264" s="14">
        <v>0.103604587539269</v>
      </c>
      <c r="F264" s="14"/>
      <c r="G264" s="14">
        <v>0.14610491799599001</v>
      </c>
      <c r="H264" s="14">
        <v>0.13363569933092201</v>
      </c>
      <c r="I264" s="14">
        <v>0.15366123867584</v>
      </c>
      <c r="J264" s="14">
        <v>8.2264031573219806E-2</v>
      </c>
      <c r="K264" s="14">
        <v>6.4245571480633007E-2</v>
      </c>
      <c r="L264" s="14">
        <v>3.5304712283291198E-2</v>
      </c>
      <c r="M264" s="14"/>
      <c r="N264" s="14">
        <v>7.5545690648598299E-2</v>
      </c>
      <c r="O264" s="14">
        <v>7.5004528744233495E-2</v>
      </c>
      <c r="P264" s="14">
        <v>0.169502737192958</v>
      </c>
      <c r="Q264" s="14">
        <v>9.3177108897394403E-2</v>
      </c>
      <c r="R264" s="14"/>
      <c r="S264" s="14">
        <v>0.14008640804962399</v>
      </c>
      <c r="T264" s="14">
        <v>9.3160396915183005E-2</v>
      </c>
      <c r="U264" s="14">
        <v>0.10107166399073</v>
      </c>
      <c r="V264" s="14">
        <v>4.8839500987251601E-2</v>
      </c>
      <c r="W264" s="14">
        <v>0.11063344287529001</v>
      </c>
      <c r="X264" s="14">
        <v>0.14616121828880299</v>
      </c>
      <c r="Y264" s="14">
        <v>0.13303373510031699</v>
      </c>
      <c r="Z264" s="14">
        <v>7.6175941027465499E-2</v>
      </c>
      <c r="AA264" s="14">
        <v>5.9800719803342103E-2</v>
      </c>
      <c r="AB264" s="14">
        <v>0.11756748005801</v>
      </c>
      <c r="AC264" s="14">
        <v>5.2594139821787997E-2</v>
      </c>
      <c r="AD264" s="14">
        <v>8.8950407315246297E-2</v>
      </c>
      <c r="AE264" s="14"/>
      <c r="AF264" s="14">
        <v>6.8073808364898805E-2</v>
      </c>
      <c r="AG264" s="14">
        <v>0.10250523128259</v>
      </c>
      <c r="AH264" s="14">
        <v>0.14166653758021</v>
      </c>
      <c r="AI264" s="14"/>
      <c r="AJ264" s="14" t="s">
        <v>79</v>
      </c>
      <c r="AK264" s="14" t="s">
        <v>79</v>
      </c>
      <c r="AL264" s="14" t="s">
        <v>79</v>
      </c>
      <c r="AM264" s="14" t="s">
        <v>79</v>
      </c>
      <c r="AN264" s="14" t="s">
        <v>79</v>
      </c>
      <c r="AO264" s="14"/>
      <c r="AP264" s="14">
        <v>8.5478525860973001E-2</v>
      </c>
      <c r="AQ264" s="14">
        <v>0.13141455470445401</v>
      </c>
      <c r="AR264" s="14">
        <v>9.24930342678148E-2</v>
      </c>
      <c r="AS264" s="14"/>
      <c r="AT264" s="14">
        <v>9.4594940089184301E-2</v>
      </c>
      <c r="AU264" s="14">
        <v>0.13383301312583001</v>
      </c>
      <c r="AV264" s="14">
        <v>9.6709532198474807E-2</v>
      </c>
      <c r="AW264" s="14">
        <v>8.4216669533186794E-2</v>
      </c>
      <c r="AX264" s="14">
        <v>8.9872700848753706E-2</v>
      </c>
    </row>
    <row r="265" spans="2:50" x14ac:dyDescent="0.25">
      <c r="B265" t="s">
        <v>173</v>
      </c>
      <c r="C265" s="14">
        <v>6.9810268619887705E-2</v>
      </c>
      <c r="D265" s="14">
        <v>7.8849672103669E-2</v>
      </c>
      <c r="E265" s="14">
        <v>5.9612554096338102E-2</v>
      </c>
      <c r="F265" s="14"/>
      <c r="G265" s="14">
        <v>0.15464527167186001</v>
      </c>
      <c r="H265" s="14">
        <v>0.10103006765492201</v>
      </c>
      <c r="I265" s="14">
        <v>5.2699403984614798E-2</v>
      </c>
      <c r="J265" s="14">
        <v>6.13156435814581E-2</v>
      </c>
      <c r="K265" s="14">
        <v>3.0500093446100399E-2</v>
      </c>
      <c r="L265" s="14">
        <v>3.0868696322513801E-2</v>
      </c>
      <c r="M265" s="14"/>
      <c r="N265" s="14">
        <v>7.5719432393994604E-2</v>
      </c>
      <c r="O265" s="14">
        <v>5.5571700392387902E-2</v>
      </c>
      <c r="P265" s="14">
        <v>7.6617637377115494E-2</v>
      </c>
      <c r="Q265" s="14">
        <v>7.3270259162882101E-2</v>
      </c>
      <c r="R265" s="14"/>
      <c r="S265" s="14">
        <v>8.2968315002539803E-2</v>
      </c>
      <c r="T265" s="14">
        <v>5.48804427939492E-2</v>
      </c>
      <c r="U265" s="14">
        <v>9.4539168076738803E-2</v>
      </c>
      <c r="V265" s="14">
        <v>6.5593651190539504E-2</v>
      </c>
      <c r="W265" s="14">
        <v>0.10589690512079999</v>
      </c>
      <c r="X265" s="14">
        <v>7.0673524199387397E-2</v>
      </c>
      <c r="Y265" s="14">
        <v>0.10600204170536701</v>
      </c>
      <c r="Z265" s="14">
        <v>7.2916166208540495E-2</v>
      </c>
      <c r="AA265" s="14">
        <v>1.18852818417617E-2</v>
      </c>
      <c r="AB265" s="14">
        <v>7.3061346175531505E-2</v>
      </c>
      <c r="AC265" s="14">
        <v>3.9197300034221901E-2</v>
      </c>
      <c r="AD265" s="14">
        <v>9.9279548784976093E-2</v>
      </c>
      <c r="AE265" s="14"/>
      <c r="AF265" s="14">
        <v>5.1446248141650899E-2</v>
      </c>
      <c r="AG265" s="14">
        <v>7.1204817370752793E-2</v>
      </c>
      <c r="AH265" s="14">
        <v>9.65072427790402E-2</v>
      </c>
      <c r="AI265" s="14"/>
      <c r="AJ265" s="14" t="s">
        <v>79</v>
      </c>
      <c r="AK265" s="14" t="s">
        <v>79</v>
      </c>
      <c r="AL265" s="14" t="s">
        <v>79</v>
      </c>
      <c r="AM265" s="14" t="s">
        <v>79</v>
      </c>
      <c r="AN265" s="14" t="s">
        <v>79</v>
      </c>
      <c r="AO265" s="14"/>
      <c r="AP265" s="14">
        <v>6.5406005753741905E-2</v>
      </c>
      <c r="AQ265" s="14">
        <v>7.9987230417454994E-2</v>
      </c>
      <c r="AR265" s="14">
        <v>7.8992991120675204E-2</v>
      </c>
      <c r="AS265" s="14"/>
      <c r="AT265" s="14">
        <v>7.40799827123933E-2</v>
      </c>
      <c r="AU265" s="14">
        <v>7.5698922138554198E-2</v>
      </c>
      <c r="AV265" s="14">
        <v>7.5427250648024594E-2</v>
      </c>
      <c r="AW265" s="14">
        <v>8.5325289655938302E-2</v>
      </c>
      <c r="AX265" s="14">
        <v>0</v>
      </c>
    </row>
    <row r="266" spans="2:50" x14ac:dyDescent="0.25">
      <c r="B266" t="s">
        <v>174</v>
      </c>
      <c r="C266" s="14">
        <v>4.7409112780538498E-2</v>
      </c>
      <c r="D266" s="14">
        <v>5.30157769838068E-2</v>
      </c>
      <c r="E266" s="14">
        <v>4.2111440259917199E-2</v>
      </c>
      <c r="F266" s="14"/>
      <c r="G266" s="14">
        <v>6.6807026043616102E-2</v>
      </c>
      <c r="H266" s="14">
        <v>5.3684173283249897E-2</v>
      </c>
      <c r="I266" s="14">
        <v>4.2497164756887702E-2</v>
      </c>
      <c r="J266" s="14">
        <v>4.7838700012280799E-2</v>
      </c>
      <c r="K266" s="14">
        <v>4.7608457483767699E-2</v>
      </c>
      <c r="L266" s="14">
        <v>3.2164912251132403E-2</v>
      </c>
      <c r="M266" s="14"/>
      <c r="N266" s="14">
        <v>2.60734980568385E-2</v>
      </c>
      <c r="O266" s="14">
        <v>5.0699359845941698E-2</v>
      </c>
      <c r="P266" s="14">
        <v>7.1564419237205898E-2</v>
      </c>
      <c r="Q266" s="14">
        <v>4.5346132903897697E-2</v>
      </c>
      <c r="R266" s="14"/>
      <c r="S266" s="14">
        <v>5.6315931680140999E-2</v>
      </c>
      <c r="T266" s="14">
        <v>3.5761040932073898E-2</v>
      </c>
      <c r="U266" s="14">
        <v>8.0181618492031898E-2</v>
      </c>
      <c r="V266" s="14">
        <v>5.3510495280844401E-2</v>
      </c>
      <c r="W266" s="14">
        <v>4.8042256608097501E-2</v>
      </c>
      <c r="X266" s="14">
        <v>5.9374196759095402E-2</v>
      </c>
      <c r="Y266" s="14">
        <v>3.7480418046045502E-2</v>
      </c>
      <c r="Z266" s="14">
        <v>2.9147456816799901E-2</v>
      </c>
      <c r="AA266" s="14">
        <v>5.14169427193467E-2</v>
      </c>
      <c r="AB266" s="14">
        <v>4.49489599253333E-2</v>
      </c>
      <c r="AC266" s="14">
        <v>2.0040451527980899E-2</v>
      </c>
      <c r="AD266" s="14">
        <v>0</v>
      </c>
      <c r="AE266" s="14"/>
      <c r="AF266" s="14">
        <v>5.5292585420224798E-2</v>
      </c>
      <c r="AG266" s="14">
        <v>4.8505550215741003E-2</v>
      </c>
      <c r="AH266" s="14">
        <v>1.1691505186574301E-2</v>
      </c>
      <c r="AI266" s="14"/>
      <c r="AJ266" s="14" t="s">
        <v>79</v>
      </c>
      <c r="AK266" s="14" t="s">
        <v>79</v>
      </c>
      <c r="AL266" s="14" t="s">
        <v>79</v>
      </c>
      <c r="AM266" s="14" t="s">
        <v>79</v>
      </c>
      <c r="AN266" s="14" t="s">
        <v>79</v>
      </c>
      <c r="AO266" s="14"/>
      <c r="AP266" s="14">
        <v>4.0321120716121803E-2</v>
      </c>
      <c r="AQ266" s="14">
        <v>5.2718326030819398E-2</v>
      </c>
      <c r="AR266" s="14">
        <v>4.3699342621578298E-2</v>
      </c>
      <c r="AS266" s="14"/>
      <c r="AT266" s="14">
        <v>3.0678287303710298E-2</v>
      </c>
      <c r="AU266" s="14">
        <v>5.9679092459599598E-2</v>
      </c>
      <c r="AV266" s="14">
        <v>4.81711504461231E-2</v>
      </c>
      <c r="AW266" s="14">
        <v>2.4214680512614901E-2</v>
      </c>
      <c r="AX266" s="14">
        <v>8.0715172467828E-2</v>
      </c>
    </row>
    <row r="267" spans="2:50" x14ac:dyDescent="0.25">
      <c r="B267" t="s">
        <v>175</v>
      </c>
      <c r="C267" s="14">
        <v>1.2889027250784999E-2</v>
      </c>
      <c r="D267" s="14">
        <v>1.6992341538082999E-2</v>
      </c>
      <c r="E267" s="14">
        <v>8.8269609776441792E-3</v>
      </c>
      <c r="F267" s="14"/>
      <c r="G267" s="14">
        <v>1.8037741787745001E-2</v>
      </c>
      <c r="H267" s="14">
        <v>1.4709231595646599E-2</v>
      </c>
      <c r="I267" s="14">
        <v>1.31087507299672E-2</v>
      </c>
      <c r="J267" s="14">
        <v>1.3947832216848199E-2</v>
      </c>
      <c r="K267" s="14">
        <v>0</v>
      </c>
      <c r="L267" s="14">
        <v>1.5244693715104901E-2</v>
      </c>
      <c r="M267" s="14"/>
      <c r="N267" s="14">
        <v>1.02930757231832E-2</v>
      </c>
      <c r="O267" s="14">
        <v>1.3799254391046799E-2</v>
      </c>
      <c r="P267" s="14">
        <v>8.9717090179089898E-3</v>
      </c>
      <c r="Q267" s="14">
        <v>1.86456856077927E-2</v>
      </c>
      <c r="R267" s="14"/>
      <c r="S267" s="14">
        <v>2.33117039685703E-2</v>
      </c>
      <c r="T267" s="14">
        <v>2.0979961887631699E-2</v>
      </c>
      <c r="U267" s="14">
        <v>3.9172422615990798E-2</v>
      </c>
      <c r="V267" s="14">
        <v>0</v>
      </c>
      <c r="W267" s="14">
        <v>0</v>
      </c>
      <c r="X267" s="14">
        <v>0</v>
      </c>
      <c r="Y267" s="14">
        <v>0</v>
      </c>
      <c r="Z267" s="14">
        <v>0</v>
      </c>
      <c r="AA267" s="14">
        <v>2.2759172166228501E-2</v>
      </c>
      <c r="AB267" s="14">
        <v>0</v>
      </c>
      <c r="AC267" s="14">
        <v>2.26875793864608E-2</v>
      </c>
      <c r="AD267" s="14">
        <v>0</v>
      </c>
      <c r="AE267" s="14"/>
      <c r="AF267" s="14">
        <v>2.05471634618806E-2</v>
      </c>
      <c r="AG267" s="14">
        <v>6.3162347626862696E-3</v>
      </c>
      <c r="AH267" s="14">
        <v>1.2515103967111699E-2</v>
      </c>
      <c r="AI267" s="14"/>
      <c r="AJ267" s="14" t="s">
        <v>79</v>
      </c>
      <c r="AK267" s="14" t="s">
        <v>79</v>
      </c>
      <c r="AL267" s="14" t="s">
        <v>79</v>
      </c>
      <c r="AM267" s="14" t="s">
        <v>79</v>
      </c>
      <c r="AN267" s="14" t="s">
        <v>79</v>
      </c>
      <c r="AO267" s="14"/>
      <c r="AP267" s="14">
        <v>1.4928739815020299E-2</v>
      </c>
      <c r="AQ267" s="14">
        <v>9.4584629854152294E-3</v>
      </c>
      <c r="AR267" s="14">
        <v>0</v>
      </c>
      <c r="AS267" s="14"/>
      <c r="AT267" s="14">
        <v>1.05361170565793E-2</v>
      </c>
      <c r="AU267" s="14">
        <v>1.25479556332552E-2</v>
      </c>
      <c r="AV267" s="14">
        <v>1.8632970768419899E-2</v>
      </c>
      <c r="AW267" s="14">
        <v>1.3672043579731201E-2</v>
      </c>
      <c r="AX267" s="14">
        <v>0</v>
      </c>
    </row>
    <row r="268" spans="2:50" x14ac:dyDescent="0.25">
      <c r="B268" t="s">
        <v>70</v>
      </c>
      <c r="C268" s="14">
        <v>7.4057542276127195E-2</v>
      </c>
      <c r="D268" s="14">
        <v>5.0646907160875602E-2</v>
      </c>
      <c r="E268" s="14">
        <v>9.8484166222633299E-2</v>
      </c>
      <c r="F268" s="14"/>
      <c r="G268" s="14">
        <v>5.1158689861824799E-2</v>
      </c>
      <c r="H268" s="14">
        <v>9.8283575779004206E-2</v>
      </c>
      <c r="I268" s="14">
        <v>9.1499784196238804E-2</v>
      </c>
      <c r="J268" s="14">
        <v>0.103809316463329</v>
      </c>
      <c r="K268" s="14">
        <v>4.2666730013477497E-2</v>
      </c>
      <c r="L268" s="14">
        <v>5.3472451993664301E-2</v>
      </c>
      <c r="M268" s="14"/>
      <c r="N268" s="14">
        <v>3.5760864258653997E-2</v>
      </c>
      <c r="O268" s="14">
        <v>7.08189247252239E-2</v>
      </c>
      <c r="P268" s="14">
        <v>8.4350908734433502E-2</v>
      </c>
      <c r="Q268" s="14">
        <v>0.11196557748969101</v>
      </c>
      <c r="R268" s="14"/>
      <c r="S268" s="14">
        <v>5.3417399738896199E-2</v>
      </c>
      <c r="T268" s="14">
        <v>6.5092029219269196E-2</v>
      </c>
      <c r="U268" s="14">
        <v>0.118673597786594</v>
      </c>
      <c r="V268" s="14">
        <v>6.4192595411659004E-2</v>
      </c>
      <c r="W268" s="14">
        <v>6.5092956405123595E-2</v>
      </c>
      <c r="X268" s="14">
        <v>4.97921495631534E-2</v>
      </c>
      <c r="Y268" s="14">
        <v>5.78843770953167E-2</v>
      </c>
      <c r="Z268" s="14">
        <v>0.12787558800486401</v>
      </c>
      <c r="AA268" s="14">
        <v>9.7275214452793607E-2</v>
      </c>
      <c r="AB268" s="14">
        <v>5.2722188076857801E-2</v>
      </c>
      <c r="AC268" s="14">
        <v>0.149894741555127</v>
      </c>
      <c r="AD268" s="14">
        <v>4.9968281204857502E-2</v>
      </c>
      <c r="AE268" s="14"/>
      <c r="AF268" s="14">
        <v>8.0514276869503104E-2</v>
      </c>
      <c r="AG268" s="14">
        <v>6.1059732068842E-2</v>
      </c>
      <c r="AH268" s="14">
        <v>8.1857061902523301E-2</v>
      </c>
      <c r="AI268" s="14"/>
      <c r="AJ268" s="14" t="s">
        <v>79</v>
      </c>
      <c r="AK268" s="14" t="s">
        <v>79</v>
      </c>
      <c r="AL268" s="14" t="s">
        <v>79</v>
      </c>
      <c r="AM268" s="14" t="s">
        <v>79</v>
      </c>
      <c r="AN268" s="14" t="s">
        <v>79</v>
      </c>
      <c r="AO268" s="14"/>
      <c r="AP268" s="14">
        <v>4.2041677503666698E-2</v>
      </c>
      <c r="AQ268" s="14">
        <v>6.16239210915717E-2</v>
      </c>
      <c r="AR268" s="14">
        <v>3.66999135633444E-2</v>
      </c>
      <c r="AS268" s="14"/>
      <c r="AT268" s="14">
        <v>8.1048023943493197E-2</v>
      </c>
      <c r="AU268" s="14">
        <v>9.3307722207477295E-2</v>
      </c>
      <c r="AV268" s="14">
        <v>5.1226801692806898E-2</v>
      </c>
      <c r="AW268" s="14">
        <v>3.7829406538238401E-2</v>
      </c>
      <c r="AX268" s="14">
        <v>6.4119437965628606E-2</v>
      </c>
    </row>
    <row r="269" spans="2:50" x14ac:dyDescent="0.25">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row>
    <row r="270" spans="2:50" x14ac:dyDescent="0.25">
      <c r="B270" s="6" t="s">
        <v>177</v>
      </c>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row>
    <row r="271" spans="2:50" x14ac:dyDescent="0.25">
      <c r="B271" s="26" t="s">
        <v>539</v>
      </c>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row>
    <row r="272" spans="2:50" x14ac:dyDescent="0.25">
      <c r="B272" t="s">
        <v>166</v>
      </c>
      <c r="C272" s="14">
        <v>0.57075412535945802</v>
      </c>
      <c r="D272" s="14">
        <v>0.54196620392217898</v>
      </c>
      <c r="E272" s="14">
        <v>0.59597111624388299</v>
      </c>
      <c r="F272" s="14"/>
      <c r="G272" s="14">
        <v>0.514981622064137</v>
      </c>
      <c r="H272" s="14">
        <v>0.45751819848143199</v>
      </c>
      <c r="I272" s="14">
        <v>0.53398286191872502</v>
      </c>
      <c r="J272" s="14">
        <v>0.59800092386305004</v>
      </c>
      <c r="K272" s="14">
        <v>0.61913811728118595</v>
      </c>
      <c r="L272" s="14">
        <v>0.67087002764342696</v>
      </c>
      <c r="M272" s="14"/>
      <c r="N272" s="14">
        <v>0.59473313907826397</v>
      </c>
      <c r="O272" s="14">
        <v>0.60939830103349901</v>
      </c>
      <c r="P272" s="14">
        <v>0.49046174994911002</v>
      </c>
      <c r="Q272" s="14">
        <v>0.57116671531303398</v>
      </c>
      <c r="R272" s="14"/>
      <c r="S272" s="14">
        <v>0.59607916897902302</v>
      </c>
      <c r="T272" s="14">
        <v>0.56251221480228897</v>
      </c>
      <c r="U272" s="14">
        <v>0.56976647040508499</v>
      </c>
      <c r="V272" s="14">
        <v>0.561289060987609</v>
      </c>
      <c r="W272" s="14">
        <v>0.62487656625242505</v>
      </c>
      <c r="X272" s="14">
        <v>0.41626320043066101</v>
      </c>
      <c r="Y272" s="14">
        <v>0.59340739454148905</v>
      </c>
      <c r="Z272" s="14">
        <v>0.58172106069840401</v>
      </c>
      <c r="AA272" s="14">
        <v>0.51238493841763999</v>
      </c>
      <c r="AB272" s="14">
        <v>0.61581025476925</v>
      </c>
      <c r="AC272" s="14">
        <v>0.76087577461479405</v>
      </c>
      <c r="AD272" s="14">
        <v>0.55925114983571</v>
      </c>
      <c r="AE272" s="14"/>
      <c r="AF272" s="14">
        <v>0.56582051369934006</v>
      </c>
      <c r="AG272" s="14">
        <v>0.58299625539653999</v>
      </c>
      <c r="AH272" s="14">
        <v>0.58681275605220296</v>
      </c>
      <c r="AI272" s="14"/>
      <c r="AJ272" s="14" t="s">
        <v>79</v>
      </c>
      <c r="AK272" s="14" t="s">
        <v>79</v>
      </c>
      <c r="AL272" s="14" t="s">
        <v>79</v>
      </c>
      <c r="AM272" s="14" t="s">
        <v>79</v>
      </c>
      <c r="AN272" s="14" t="s">
        <v>79</v>
      </c>
      <c r="AO272" s="14"/>
      <c r="AP272" s="14">
        <v>0.56941431259946595</v>
      </c>
      <c r="AQ272" s="14">
        <v>0.55030553756626399</v>
      </c>
      <c r="AR272" s="14">
        <v>0.68329106645054005</v>
      </c>
      <c r="AS272" s="14"/>
      <c r="AT272" s="14">
        <v>0.53151854201738102</v>
      </c>
      <c r="AU272" s="14">
        <v>0.57706951792259997</v>
      </c>
      <c r="AV272" s="14">
        <v>0.60498287036023901</v>
      </c>
      <c r="AW272" s="14">
        <v>0.52140110461898304</v>
      </c>
      <c r="AX272" s="14">
        <v>0.73124377175085797</v>
      </c>
    </row>
    <row r="273" spans="2:50" x14ac:dyDescent="0.25">
      <c r="B273" t="s">
        <v>167</v>
      </c>
      <c r="C273" s="14">
        <v>0.51453693744170803</v>
      </c>
      <c r="D273" s="14">
        <v>0.53533265665262197</v>
      </c>
      <c r="E273" s="14">
        <v>0.49536655150643499</v>
      </c>
      <c r="F273" s="14"/>
      <c r="G273" s="14">
        <v>0.46954006157327199</v>
      </c>
      <c r="H273" s="14">
        <v>0.45812249782884701</v>
      </c>
      <c r="I273" s="14">
        <v>0.47567316796592302</v>
      </c>
      <c r="J273" s="14">
        <v>0.56595217363217798</v>
      </c>
      <c r="K273" s="14">
        <v>0.58061531643883402</v>
      </c>
      <c r="L273" s="14">
        <v>0.53032565034718104</v>
      </c>
      <c r="M273" s="14"/>
      <c r="N273" s="14">
        <v>0.58708170077880095</v>
      </c>
      <c r="O273" s="14">
        <v>0.53024243101916602</v>
      </c>
      <c r="P273" s="14">
        <v>0.46226824803149902</v>
      </c>
      <c r="Q273" s="14">
        <v>0.46382651299489802</v>
      </c>
      <c r="R273" s="14"/>
      <c r="S273" s="14">
        <v>0.48862339987828002</v>
      </c>
      <c r="T273" s="14">
        <v>0.53322473231117895</v>
      </c>
      <c r="U273" s="14">
        <v>0.56746533820365797</v>
      </c>
      <c r="V273" s="14">
        <v>0.52928798685686895</v>
      </c>
      <c r="W273" s="14">
        <v>0.610161331993472</v>
      </c>
      <c r="X273" s="14">
        <v>0.38149493025932302</v>
      </c>
      <c r="Y273" s="14">
        <v>0.51916716792219098</v>
      </c>
      <c r="Z273" s="14">
        <v>0.59509465802615502</v>
      </c>
      <c r="AA273" s="14">
        <v>0.45657003062193502</v>
      </c>
      <c r="AB273" s="14">
        <v>0.44281721840529198</v>
      </c>
      <c r="AC273" s="14">
        <v>0.68666820695605402</v>
      </c>
      <c r="AD273" s="14">
        <v>0.54241552430402096</v>
      </c>
      <c r="AE273" s="14"/>
      <c r="AF273" s="14">
        <v>0.45221631242990701</v>
      </c>
      <c r="AG273" s="14">
        <v>0.57514761573454698</v>
      </c>
      <c r="AH273" s="14">
        <v>0.50391568500093997</v>
      </c>
      <c r="AI273" s="14"/>
      <c r="AJ273" s="14" t="s">
        <v>79</v>
      </c>
      <c r="AK273" s="14" t="s">
        <v>79</v>
      </c>
      <c r="AL273" s="14" t="s">
        <v>79</v>
      </c>
      <c r="AM273" s="14" t="s">
        <v>79</v>
      </c>
      <c r="AN273" s="14" t="s">
        <v>79</v>
      </c>
      <c r="AO273" s="14"/>
      <c r="AP273" s="14">
        <v>0.54782900596970197</v>
      </c>
      <c r="AQ273" s="14">
        <v>0.530148219286662</v>
      </c>
      <c r="AR273" s="14">
        <v>0.57740414046427302</v>
      </c>
      <c r="AS273" s="14"/>
      <c r="AT273" s="14">
        <v>0.41092135861045997</v>
      </c>
      <c r="AU273" s="14">
        <v>0.52911997073194805</v>
      </c>
      <c r="AV273" s="14">
        <v>0.59934320169185995</v>
      </c>
      <c r="AW273" s="14">
        <v>0.61108686983559402</v>
      </c>
      <c r="AX273" s="14">
        <v>0.60804884398497605</v>
      </c>
    </row>
    <row r="274" spans="2:50" x14ac:dyDescent="0.25">
      <c r="B274" t="s">
        <v>168</v>
      </c>
      <c r="C274" s="14">
        <v>0.34288495300017202</v>
      </c>
      <c r="D274" s="14">
        <v>0.36229237945564002</v>
      </c>
      <c r="E274" s="14">
        <v>0.32367813546004298</v>
      </c>
      <c r="F274" s="14"/>
      <c r="G274" s="14">
        <v>0.34358818146745201</v>
      </c>
      <c r="H274" s="14">
        <v>0.37398541452617801</v>
      </c>
      <c r="I274" s="14">
        <v>0.33317531571634501</v>
      </c>
      <c r="J274" s="14">
        <v>0.32567331422608198</v>
      </c>
      <c r="K274" s="14">
        <v>0.403697157358967</v>
      </c>
      <c r="L274" s="14">
        <v>0.29799261991881998</v>
      </c>
      <c r="M274" s="14"/>
      <c r="N274" s="14">
        <v>0.38510494677252399</v>
      </c>
      <c r="O274" s="14">
        <v>0.30009525208208598</v>
      </c>
      <c r="P274" s="14">
        <v>0.32628108403191097</v>
      </c>
      <c r="Q274" s="14">
        <v>0.34930250231047899</v>
      </c>
      <c r="R274" s="14"/>
      <c r="S274" s="14">
        <v>0.387601680360391</v>
      </c>
      <c r="T274" s="14">
        <v>0.27191983882871601</v>
      </c>
      <c r="U274" s="14">
        <v>0.397441373231261</v>
      </c>
      <c r="V274" s="14">
        <v>0.29360566475918098</v>
      </c>
      <c r="W274" s="14">
        <v>0.34648980673701502</v>
      </c>
      <c r="X274" s="14">
        <v>0.315852333480239</v>
      </c>
      <c r="Y274" s="14">
        <v>0.362735879904795</v>
      </c>
      <c r="Z274" s="14">
        <v>0.35635858716118501</v>
      </c>
      <c r="AA274" s="14">
        <v>0.414568336988483</v>
      </c>
      <c r="AB274" s="14">
        <v>0.31382613570512902</v>
      </c>
      <c r="AC274" s="14">
        <v>0.32618826935754902</v>
      </c>
      <c r="AD274" s="14">
        <v>0.29733019882987199</v>
      </c>
      <c r="AE274" s="14"/>
      <c r="AF274" s="14">
        <v>0.37827048300934502</v>
      </c>
      <c r="AG274" s="14">
        <v>0.30941464004626301</v>
      </c>
      <c r="AH274" s="14">
        <v>0.28732406665858601</v>
      </c>
      <c r="AI274" s="14"/>
      <c r="AJ274" s="14" t="s">
        <v>79</v>
      </c>
      <c r="AK274" s="14" t="s">
        <v>79</v>
      </c>
      <c r="AL274" s="14" t="s">
        <v>79</v>
      </c>
      <c r="AM274" s="14" t="s">
        <v>79</v>
      </c>
      <c r="AN274" s="14" t="s">
        <v>79</v>
      </c>
      <c r="AO274" s="14"/>
      <c r="AP274" s="14">
        <v>0.41810101979305803</v>
      </c>
      <c r="AQ274" s="14">
        <v>0.33579913094862601</v>
      </c>
      <c r="AR274" s="14">
        <v>0.262789975968444</v>
      </c>
      <c r="AS274" s="14"/>
      <c r="AT274" s="14">
        <v>0.39037180232829</v>
      </c>
      <c r="AU274" s="14">
        <v>0.332845931666225</v>
      </c>
      <c r="AV274" s="14">
        <v>0.34228837000406598</v>
      </c>
      <c r="AW274" s="14">
        <v>0.29742855718455402</v>
      </c>
      <c r="AX274" s="14">
        <v>0.165818404471645</v>
      </c>
    </row>
    <row r="275" spans="2:50" x14ac:dyDescent="0.25">
      <c r="B275" t="s">
        <v>169</v>
      </c>
      <c r="C275" s="14">
        <v>0.29148513141690102</v>
      </c>
      <c r="D275" s="14">
        <v>0.27071672848020401</v>
      </c>
      <c r="E275" s="14">
        <v>0.31083623733225602</v>
      </c>
      <c r="F275" s="14"/>
      <c r="G275" s="14">
        <v>0.30109352269656697</v>
      </c>
      <c r="H275" s="14">
        <v>0.33228618788388797</v>
      </c>
      <c r="I275" s="14">
        <v>0.27444946974429701</v>
      </c>
      <c r="J275" s="14">
        <v>0.36311376980266002</v>
      </c>
      <c r="K275" s="14">
        <v>0.23704741171007601</v>
      </c>
      <c r="L275" s="14">
        <v>0.241258741587253</v>
      </c>
      <c r="M275" s="14"/>
      <c r="N275" s="14">
        <v>0.25967947477687398</v>
      </c>
      <c r="O275" s="14">
        <v>0.23559063798334701</v>
      </c>
      <c r="P275" s="14">
        <v>0.37042299555636599</v>
      </c>
      <c r="Q275" s="14">
        <v>0.31578250827781901</v>
      </c>
      <c r="R275" s="14"/>
      <c r="S275" s="14">
        <v>0.301816392639984</v>
      </c>
      <c r="T275" s="14">
        <v>0.25169890612888901</v>
      </c>
      <c r="U275" s="14">
        <v>0.24899158440706001</v>
      </c>
      <c r="V275" s="14">
        <v>0.29967819941671398</v>
      </c>
      <c r="W275" s="14">
        <v>0.31639830318915801</v>
      </c>
      <c r="X275" s="14">
        <v>0.25819528878913101</v>
      </c>
      <c r="Y275" s="14">
        <v>0.39068005643578102</v>
      </c>
      <c r="Z275" s="14">
        <v>0.228312984410249</v>
      </c>
      <c r="AA275" s="14">
        <v>0.356695439287051</v>
      </c>
      <c r="AB275" s="14">
        <v>0.27736970344400702</v>
      </c>
      <c r="AC275" s="14">
        <v>0.28910287949531499</v>
      </c>
      <c r="AD275" s="14">
        <v>0.176430982691823</v>
      </c>
      <c r="AE275" s="14"/>
      <c r="AF275" s="14">
        <v>0.32008813324083002</v>
      </c>
      <c r="AG275" s="14">
        <v>0.27022421075727199</v>
      </c>
      <c r="AH275" s="14">
        <v>0.27209905219581598</v>
      </c>
      <c r="AI275" s="14"/>
      <c r="AJ275" s="14" t="s">
        <v>79</v>
      </c>
      <c r="AK275" s="14" t="s">
        <v>79</v>
      </c>
      <c r="AL275" s="14" t="s">
        <v>79</v>
      </c>
      <c r="AM275" s="14" t="s">
        <v>79</v>
      </c>
      <c r="AN275" s="14" t="s">
        <v>79</v>
      </c>
      <c r="AO275" s="14"/>
      <c r="AP275" s="14">
        <v>0.27200291396419102</v>
      </c>
      <c r="AQ275" s="14">
        <v>0.34481330121663401</v>
      </c>
      <c r="AR275" s="14">
        <v>0.24778825840619001</v>
      </c>
      <c r="AS275" s="14"/>
      <c r="AT275" s="14">
        <v>0.29514145706193101</v>
      </c>
      <c r="AU275" s="14">
        <v>0.33890836800221602</v>
      </c>
      <c r="AV275" s="14">
        <v>0.24366862101485301</v>
      </c>
      <c r="AW275" s="14">
        <v>0.29846183059104098</v>
      </c>
      <c r="AX275" s="14">
        <v>0.10437400305873699</v>
      </c>
    </row>
    <row r="276" spans="2:50" x14ac:dyDescent="0.25">
      <c r="B276" t="s">
        <v>170</v>
      </c>
      <c r="C276" s="14">
        <v>0.21718714179356999</v>
      </c>
      <c r="D276" s="14">
        <v>0.246575165476241</v>
      </c>
      <c r="E276" s="14">
        <v>0.18819951892068201</v>
      </c>
      <c r="F276" s="14"/>
      <c r="G276" s="14">
        <v>0.13287150181933999</v>
      </c>
      <c r="H276" s="14">
        <v>0.21678163992472599</v>
      </c>
      <c r="I276" s="14">
        <v>0.194457385591252</v>
      </c>
      <c r="J276" s="14">
        <v>0.248009657265338</v>
      </c>
      <c r="K276" s="14">
        <v>0.248517064052903</v>
      </c>
      <c r="L276" s="14">
        <v>0.240114285989659</v>
      </c>
      <c r="M276" s="14"/>
      <c r="N276" s="14">
        <v>0.24765816932218401</v>
      </c>
      <c r="O276" s="14">
        <v>0.22281533588149099</v>
      </c>
      <c r="P276" s="14">
        <v>0.228413116228282</v>
      </c>
      <c r="Q276" s="14">
        <v>0.172818755565637</v>
      </c>
      <c r="R276" s="14"/>
      <c r="S276" s="14">
        <v>0.19600338076864299</v>
      </c>
      <c r="T276" s="14">
        <v>0.22131769450880001</v>
      </c>
      <c r="U276" s="14">
        <v>0.226991463845059</v>
      </c>
      <c r="V276" s="14">
        <v>0.21307886559129199</v>
      </c>
      <c r="W276" s="14">
        <v>0.23720854786873999</v>
      </c>
      <c r="X276" s="14">
        <v>0.19665965758019499</v>
      </c>
      <c r="Y276" s="14">
        <v>0.17877082548221401</v>
      </c>
      <c r="Z276" s="14">
        <v>0.224845108131314</v>
      </c>
      <c r="AA276" s="14">
        <v>0.301070072516257</v>
      </c>
      <c r="AB276" s="14">
        <v>0.198402300676012</v>
      </c>
      <c r="AC276" s="14">
        <v>0.15417521785976199</v>
      </c>
      <c r="AD276" s="14">
        <v>0.24049558884973499</v>
      </c>
      <c r="AE276" s="14"/>
      <c r="AF276" s="14">
        <v>0.22756738925439299</v>
      </c>
      <c r="AG276" s="14">
        <v>0.244902004928397</v>
      </c>
      <c r="AH276" s="14">
        <v>0.12738258396247701</v>
      </c>
      <c r="AI276" s="14"/>
      <c r="AJ276" s="14" t="s">
        <v>79</v>
      </c>
      <c r="AK276" s="14" t="s">
        <v>79</v>
      </c>
      <c r="AL276" s="14" t="s">
        <v>79</v>
      </c>
      <c r="AM276" s="14" t="s">
        <v>79</v>
      </c>
      <c r="AN276" s="14" t="s">
        <v>79</v>
      </c>
      <c r="AO276" s="14"/>
      <c r="AP276" s="14">
        <v>0.24049201256748601</v>
      </c>
      <c r="AQ276" s="14">
        <v>0.238629503569917</v>
      </c>
      <c r="AR276" s="14">
        <v>0.24665072845899899</v>
      </c>
      <c r="AS276" s="14"/>
      <c r="AT276" s="14">
        <v>0.21383588936186801</v>
      </c>
      <c r="AU276" s="14">
        <v>0.215464181745668</v>
      </c>
      <c r="AV276" s="14">
        <v>0.21329181031319799</v>
      </c>
      <c r="AW276" s="14">
        <v>0.237783133327367</v>
      </c>
      <c r="AX276" s="14">
        <v>0.19202204226696401</v>
      </c>
    </row>
    <row r="277" spans="2:50" x14ac:dyDescent="0.25">
      <c r="B277" t="s">
        <v>172</v>
      </c>
      <c r="C277" s="14">
        <v>9.7804168696729296E-2</v>
      </c>
      <c r="D277" s="14">
        <v>8.3738527742681299E-2</v>
      </c>
      <c r="E277" s="14">
        <v>0.11149593029058499</v>
      </c>
      <c r="F277" s="14"/>
      <c r="G277" s="14">
        <v>0.144009749355543</v>
      </c>
      <c r="H277" s="14">
        <v>0.16351279542488301</v>
      </c>
      <c r="I277" s="14">
        <v>8.7838374851080994E-2</v>
      </c>
      <c r="J277" s="14">
        <v>7.0328721221958004E-2</v>
      </c>
      <c r="K277" s="14">
        <v>8.8799014450195404E-2</v>
      </c>
      <c r="L277" s="14">
        <v>5.2854197003971398E-2</v>
      </c>
      <c r="M277" s="14"/>
      <c r="N277" s="14">
        <v>0.101808467735542</v>
      </c>
      <c r="O277" s="14">
        <v>6.1962257868843303E-2</v>
      </c>
      <c r="P277" s="14">
        <v>7.2447946053046594E-2</v>
      </c>
      <c r="Q277" s="14">
        <v>0.14908277857322999</v>
      </c>
      <c r="R277" s="14"/>
      <c r="S277" s="14">
        <v>0.119003837792411</v>
      </c>
      <c r="T277" s="14">
        <v>0.10251546706173</v>
      </c>
      <c r="U277" s="14">
        <v>3.52372731118029E-2</v>
      </c>
      <c r="V277" s="14">
        <v>9.1317746370159603E-2</v>
      </c>
      <c r="W277" s="14">
        <v>3.6591535403053002E-2</v>
      </c>
      <c r="X277" s="14">
        <v>0.149468561965477</v>
      </c>
      <c r="Y277" s="14">
        <v>8.8928440969033504E-2</v>
      </c>
      <c r="Z277" s="14">
        <v>0.101127184762654</v>
      </c>
      <c r="AA277" s="14">
        <v>0.11360077408585401</v>
      </c>
      <c r="AB277" s="14">
        <v>9.8904048787963994E-2</v>
      </c>
      <c r="AC277" s="14">
        <v>0.15092662716265901</v>
      </c>
      <c r="AD277" s="14">
        <v>4.0383555120878503E-2</v>
      </c>
      <c r="AE277" s="14"/>
      <c r="AF277" s="14">
        <v>9.0949843732302096E-2</v>
      </c>
      <c r="AG277" s="14">
        <v>0.101791668417026</v>
      </c>
      <c r="AH277" s="14">
        <v>4.7228491492455997E-2</v>
      </c>
      <c r="AI277" s="14"/>
      <c r="AJ277" s="14" t="s">
        <v>79</v>
      </c>
      <c r="AK277" s="14" t="s">
        <v>79</v>
      </c>
      <c r="AL277" s="14" t="s">
        <v>79</v>
      </c>
      <c r="AM277" s="14" t="s">
        <v>79</v>
      </c>
      <c r="AN277" s="14" t="s">
        <v>79</v>
      </c>
      <c r="AO277" s="14"/>
      <c r="AP277" s="14">
        <v>8.5315165845774504E-2</v>
      </c>
      <c r="AQ277" s="14">
        <v>0.13236334444397099</v>
      </c>
      <c r="AR277" s="14">
        <v>3.1372003165413602E-2</v>
      </c>
      <c r="AS277" s="14"/>
      <c r="AT277" s="14">
        <v>0.139416825718469</v>
      </c>
      <c r="AU277" s="14">
        <v>8.1707370244733096E-2</v>
      </c>
      <c r="AV277" s="14">
        <v>8.1248015804418997E-2</v>
      </c>
      <c r="AW277" s="14">
        <v>0.11365967226312</v>
      </c>
      <c r="AX277" s="14">
        <v>0.12319492776588201</v>
      </c>
    </row>
    <row r="278" spans="2:50" x14ac:dyDescent="0.25">
      <c r="B278" t="s">
        <v>171</v>
      </c>
      <c r="C278" s="14">
        <v>9.6414162797806E-2</v>
      </c>
      <c r="D278" s="14">
        <v>0.104315023992091</v>
      </c>
      <c r="E278" s="14">
        <v>8.9770133924731405E-2</v>
      </c>
      <c r="F278" s="14"/>
      <c r="G278" s="14">
        <v>9.1541951135615904E-2</v>
      </c>
      <c r="H278" s="14">
        <v>0.10165684807267</v>
      </c>
      <c r="I278" s="14">
        <v>0.14474685844685201</v>
      </c>
      <c r="J278" s="14">
        <v>6.7945339425449697E-2</v>
      </c>
      <c r="K278" s="14">
        <v>4.7149750350921997E-2</v>
      </c>
      <c r="L278" s="14">
        <v>0.114905868724562</v>
      </c>
      <c r="M278" s="14"/>
      <c r="N278" s="14">
        <v>0.127309578990324</v>
      </c>
      <c r="O278" s="14">
        <v>7.8739793322891702E-2</v>
      </c>
      <c r="P278" s="14">
        <v>0.103892595369136</v>
      </c>
      <c r="Q278" s="14">
        <v>7.6091348339252199E-2</v>
      </c>
      <c r="R278" s="14"/>
      <c r="S278" s="14">
        <v>0.18541356358565</v>
      </c>
      <c r="T278" s="14">
        <v>0.10380882150092299</v>
      </c>
      <c r="U278" s="14">
        <v>0.12053175547188701</v>
      </c>
      <c r="V278" s="14">
        <v>9.00864606386758E-2</v>
      </c>
      <c r="W278" s="14">
        <v>6.8189284035815603E-2</v>
      </c>
      <c r="X278" s="14">
        <v>4.9367204635412498E-2</v>
      </c>
      <c r="Y278" s="14">
        <v>8.8014073553614E-2</v>
      </c>
      <c r="Z278" s="14">
        <v>0.11784026592927301</v>
      </c>
      <c r="AA278" s="14">
        <v>5.5883332225101903E-2</v>
      </c>
      <c r="AB278" s="14">
        <v>7.1846967894693303E-2</v>
      </c>
      <c r="AC278" s="14">
        <v>0.106795820895557</v>
      </c>
      <c r="AD278" s="14">
        <v>5.9544269140255998E-2</v>
      </c>
      <c r="AE278" s="14"/>
      <c r="AF278" s="14">
        <v>0.10855233672306901</v>
      </c>
      <c r="AG278" s="14">
        <v>8.7478035033253201E-2</v>
      </c>
      <c r="AH278" s="14">
        <v>9.2382014799753095E-2</v>
      </c>
      <c r="AI278" s="14"/>
      <c r="AJ278" s="14" t="s">
        <v>79</v>
      </c>
      <c r="AK278" s="14" t="s">
        <v>79</v>
      </c>
      <c r="AL278" s="14" t="s">
        <v>79</v>
      </c>
      <c r="AM278" s="14" t="s">
        <v>79</v>
      </c>
      <c r="AN278" s="14" t="s">
        <v>79</v>
      </c>
      <c r="AO278" s="14"/>
      <c r="AP278" s="14">
        <v>0.134466155788348</v>
      </c>
      <c r="AQ278" s="14">
        <v>9.7679603760443295E-2</v>
      </c>
      <c r="AR278" s="14">
        <v>0.129161860856982</v>
      </c>
      <c r="AS278" s="14"/>
      <c r="AT278" s="14">
        <v>9.35426707909775E-2</v>
      </c>
      <c r="AU278" s="14">
        <v>9.0566704160328207E-2</v>
      </c>
      <c r="AV278" s="14">
        <v>8.3107091810132899E-2</v>
      </c>
      <c r="AW278" s="14">
        <v>0.15209514430953999</v>
      </c>
      <c r="AX278" s="14">
        <v>0.15241384293700899</v>
      </c>
    </row>
    <row r="279" spans="2:50" x14ac:dyDescent="0.25">
      <c r="B279" t="s">
        <v>173</v>
      </c>
      <c r="C279" s="14">
        <v>6.3091659539152994E-2</v>
      </c>
      <c r="D279" s="14">
        <v>6.8779492654299598E-2</v>
      </c>
      <c r="E279" s="14">
        <v>5.8264929747309402E-2</v>
      </c>
      <c r="F279" s="14"/>
      <c r="G279" s="14">
        <v>0.165899321106842</v>
      </c>
      <c r="H279" s="14">
        <v>4.5735672634240603E-2</v>
      </c>
      <c r="I279" s="14">
        <v>9.35853940362283E-2</v>
      </c>
      <c r="J279" s="14">
        <v>4.3854488379385798E-2</v>
      </c>
      <c r="K279" s="14">
        <v>1.1907807459686901E-2</v>
      </c>
      <c r="L279" s="14">
        <v>4.0674021654547303E-2</v>
      </c>
      <c r="M279" s="14"/>
      <c r="N279" s="14">
        <v>6.0030375224270599E-2</v>
      </c>
      <c r="O279" s="14">
        <v>7.3894545547809401E-2</v>
      </c>
      <c r="P279" s="14">
        <v>7.2912385576384395E-2</v>
      </c>
      <c r="Q279" s="14">
        <v>4.8406697586049499E-2</v>
      </c>
      <c r="R279" s="14"/>
      <c r="S279" s="14">
        <v>7.3416919516374496E-2</v>
      </c>
      <c r="T279" s="14">
        <v>5.9993470384816297E-2</v>
      </c>
      <c r="U279" s="14">
        <v>0.100623347497622</v>
      </c>
      <c r="V279" s="14">
        <v>5.4641709163587501E-2</v>
      </c>
      <c r="W279" s="14">
        <v>6.1022997372779497E-2</v>
      </c>
      <c r="X279" s="14">
        <v>5.33921962808366E-2</v>
      </c>
      <c r="Y279" s="14">
        <v>7.7543154604932094E-2</v>
      </c>
      <c r="Z279" s="14">
        <v>4.3688935923407203E-2</v>
      </c>
      <c r="AA279" s="14">
        <v>6.3923461709558801E-2</v>
      </c>
      <c r="AB279" s="14">
        <v>5.6177884639608197E-2</v>
      </c>
      <c r="AC279" s="14">
        <v>5.5684918026649703E-2</v>
      </c>
      <c r="AD279" s="14">
        <v>0</v>
      </c>
      <c r="AE279" s="14"/>
      <c r="AF279" s="14">
        <v>6.8673361637054106E-2</v>
      </c>
      <c r="AG279" s="14">
        <v>4.9602998940673403E-2</v>
      </c>
      <c r="AH279" s="14">
        <v>6.1250921183033297E-2</v>
      </c>
      <c r="AI279" s="14"/>
      <c r="AJ279" s="14" t="s">
        <v>79</v>
      </c>
      <c r="AK279" s="14" t="s">
        <v>79</v>
      </c>
      <c r="AL279" s="14" t="s">
        <v>79</v>
      </c>
      <c r="AM279" s="14" t="s">
        <v>79</v>
      </c>
      <c r="AN279" s="14" t="s">
        <v>79</v>
      </c>
      <c r="AO279" s="14"/>
      <c r="AP279" s="14">
        <v>5.20323596339703E-2</v>
      </c>
      <c r="AQ279" s="14">
        <v>7.8902601866306196E-2</v>
      </c>
      <c r="AR279" s="14">
        <v>4.1705949047977198E-2</v>
      </c>
      <c r="AS279" s="14"/>
      <c r="AT279" s="14">
        <v>5.6950835468480003E-2</v>
      </c>
      <c r="AU279" s="14">
        <v>7.0306805447627602E-2</v>
      </c>
      <c r="AV279" s="14">
        <v>6.7216899930713295E-2</v>
      </c>
      <c r="AW279" s="14">
        <v>7.4589664245627602E-2</v>
      </c>
      <c r="AX279" s="14">
        <v>4.2462549589085199E-2</v>
      </c>
    </row>
    <row r="280" spans="2:50" x14ac:dyDescent="0.25">
      <c r="B280" t="s">
        <v>174</v>
      </c>
      <c r="C280" s="14">
        <v>4.4932797975868501E-2</v>
      </c>
      <c r="D280" s="14">
        <v>4.4480924464567799E-2</v>
      </c>
      <c r="E280" s="14">
        <v>4.5661703771121998E-2</v>
      </c>
      <c r="F280" s="14"/>
      <c r="G280" s="14">
        <v>0.11168867802429699</v>
      </c>
      <c r="H280" s="14">
        <v>5.5726889888061001E-2</v>
      </c>
      <c r="I280" s="14">
        <v>3.3548577794930902E-2</v>
      </c>
      <c r="J280" s="14">
        <v>2.3964217933269399E-2</v>
      </c>
      <c r="K280" s="14">
        <v>3.4582803511100497E-2</v>
      </c>
      <c r="L280" s="14">
        <v>2.86346758000844E-2</v>
      </c>
      <c r="M280" s="14"/>
      <c r="N280" s="14">
        <v>5.3338563121306803E-2</v>
      </c>
      <c r="O280" s="14">
        <v>4.0054224127223502E-2</v>
      </c>
      <c r="P280" s="14">
        <v>2.5753655602557102E-2</v>
      </c>
      <c r="Q280" s="14">
        <v>5.6745987666698999E-2</v>
      </c>
      <c r="R280" s="14"/>
      <c r="S280" s="14">
        <v>5.7679361058619101E-2</v>
      </c>
      <c r="T280" s="14">
        <v>2.0146291066246699E-2</v>
      </c>
      <c r="U280" s="14">
        <v>8.1489782167190106E-2</v>
      </c>
      <c r="V280" s="14">
        <v>5.6759854807278201E-2</v>
      </c>
      <c r="W280" s="14">
        <v>5.2291007600350201E-2</v>
      </c>
      <c r="X280" s="14">
        <v>9.7628373221703396E-2</v>
      </c>
      <c r="Y280" s="14">
        <v>2.4406421409905E-2</v>
      </c>
      <c r="Z280" s="14">
        <v>6.3740547595333097E-2</v>
      </c>
      <c r="AA280" s="14">
        <v>1.7907900433147401E-2</v>
      </c>
      <c r="AB280" s="14">
        <v>1.4883771680596999E-2</v>
      </c>
      <c r="AC280" s="14">
        <v>4.5471808387006901E-2</v>
      </c>
      <c r="AD280" s="14">
        <v>0</v>
      </c>
      <c r="AE280" s="14"/>
      <c r="AF280" s="14">
        <v>4.87080666781331E-2</v>
      </c>
      <c r="AG280" s="14">
        <v>4.3685497080064702E-2</v>
      </c>
      <c r="AH280" s="14">
        <v>1.5844795220825599E-2</v>
      </c>
      <c r="AI280" s="14"/>
      <c r="AJ280" s="14" t="s">
        <v>79</v>
      </c>
      <c r="AK280" s="14" t="s">
        <v>79</v>
      </c>
      <c r="AL280" s="14" t="s">
        <v>79</v>
      </c>
      <c r="AM280" s="14" t="s">
        <v>79</v>
      </c>
      <c r="AN280" s="14" t="s">
        <v>79</v>
      </c>
      <c r="AO280" s="14"/>
      <c r="AP280" s="14">
        <v>3.6499172499130303E-2</v>
      </c>
      <c r="AQ280" s="14">
        <v>6.2849900853008303E-2</v>
      </c>
      <c r="AR280" s="14">
        <v>3.9594855638577599E-2</v>
      </c>
      <c r="AS280" s="14"/>
      <c r="AT280" s="14">
        <v>2.5701992369213399E-2</v>
      </c>
      <c r="AU280" s="14">
        <v>5.0218728623839297E-2</v>
      </c>
      <c r="AV280" s="14">
        <v>5.1267407493107597E-2</v>
      </c>
      <c r="AW280" s="14">
        <v>8.8228299399185306E-2</v>
      </c>
      <c r="AX280" s="14">
        <v>4.5893573186143698E-2</v>
      </c>
    </row>
    <row r="281" spans="2:50" x14ac:dyDescent="0.25">
      <c r="B281" t="s">
        <v>175</v>
      </c>
      <c r="C281" s="14">
        <v>1.4056480673570701E-2</v>
      </c>
      <c r="D281" s="14">
        <v>1.1783599043556799E-2</v>
      </c>
      <c r="E281" s="14">
        <v>1.6256858194133299E-2</v>
      </c>
      <c r="F281" s="14"/>
      <c r="G281" s="14">
        <v>0</v>
      </c>
      <c r="H281" s="14">
        <v>1.6329937182121002E-2</v>
      </c>
      <c r="I281" s="14">
        <v>1.9580116999319899E-2</v>
      </c>
      <c r="J281" s="14">
        <v>2.2593920251433201E-2</v>
      </c>
      <c r="K281" s="14">
        <v>0</v>
      </c>
      <c r="L281" s="14">
        <v>1.8820072568443199E-2</v>
      </c>
      <c r="M281" s="14"/>
      <c r="N281" s="14">
        <v>7.1153888424931302E-3</v>
      </c>
      <c r="O281" s="14">
        <v>1.4379961456625401E-2</v>
      </c>
      <c r="P281" s="14">
        <v>9.8037380494400105E-3</v>
      </c>
      <c r="Q281" s="14">
        <v>2.44270032449431E-2</v>
      </c>
      <c r="R281" s="14"/>
      <c r="S281" s="14">
        <v>1.61190693150343E-2</v>
      </c>
      <c r="T281" s="14">
        <v>3.2289330709524298E-2</v>
      </c>
      <c r="U281" s="14">
        <v>0</v>
      </c>
      <c r="V281" s="14">
        <v>1.3119515337946501E-2</v>
      </c>
      <c r="W281" s="14">
        <v>2.20929745244338E-2</v>
      </c>
      <c r="X281" s="14">
        <v>1.6657730372068899E-2</v>
      </c>
      <c r="Y281" s="14">
        <v>0</v>
      </c>
      <c r="Z281" s="14">
        <v>0</v>
      </c>
      <c r="AA281" s="14">
        <v>0</v>
      </c>
      <c r="AB281" s="14">
        <v>1.22634106752973E-2</v>
      </c>
      <c r="AC281" s="14">
        <v>0</v>
      </c>
      <c r="AD281" s="14">
        <v>8.1218369060382697E-2</v>
      </c>
      <c r="AE281" s="14"/>
      <c r="AF281" s="14">
        <v>1.01888608766568E-2</v>
      </c>
      <c r="AG281" s="14">
        <v>2.4170829714987602E-2</v>
      </c>
      <c r="AH281" s="14">
        <v>0</v>
      </c>
      <c r="AI281" s="14"/>
      <c r="AJ281" s="14" t="s">
        <v>79</v>
      </c>
      <c r="AK281" s="14" t="s">
        <v>79</v>
      </c>
      <c r="AL281" s="14" t="s">
        <v>79</v>
      </c>
      <c r="AM281" s="14" t="s">
        <v>79</v>
      </c>
      <c r="AN281" s="14" t="s">
        <v>79</v>
      </c>
      <c r="AO281" s="14"/>
      <c r="AP281" s="14">
        <v>1.70621870864269E-2</v>
      </c>
      <c r="AQ281" s="14">
        <v>4.5354171255026802E-3</v>
      </c>
      <c r="AR281" s="14">
        <v>0</v>
      </c>
      <c r="AS281" s="14"/>
      <c r="AT281" s="14">
        <v>2.6730218381670199E-2</v>
      </c>
      <c r="AU281" s="14">
        <v>3.69436764155575E-3</v>
      </c>
      <c r="AV281" s="14">
        <v>1.5989977042395399E-2</v>
      </c>
      <c r="AW281" s="14">
        <v>1.0602982869208501E-2</v>
      </c>
      <c r="AX281" s="14">
        <v>0</v>
      </c>
    </row>
    <row r="282" spans="2:50" x14ac:dyDescent="0.25">
      <c r="B282" t="s">
        <v>70</v>
      </c>
      <c r="C282" s="14">
        <v>7.7062335250659003E-2</v>
      </c>
      <c r="D282" s="14">
        <v>6.91112422002291E-2</v>
      </c>
      <c r="E282" s="14">
        <v>8.4952686553461804E-2</v>
      </c>
      <c r="F282" s="14"/>
      <c r="G282" s="14">
        <v>5.4488806211238E-2</v>
      </c>
      <c r="H282" s="14">
        <v>7.4980435765819795E-2</v>
      </c>
      <c r="I282" s="14">
        <v>9.5898582575775604E-2</v>
      </c>
      <c r="J282" s="14">
        <v>6.0390228025602198E-2</v>
      </c>
      <c r="K282" s="14">
        <v>9.7298535804304795E-2</v>
      </c>
      <c r="L282" s="14">
        <v>7.8413938769554298E-2</v>
      </c>
      <c r="M282" s="14"/>
      <c r="N282" s="14">
        <v>3.2789929751544301E-2</v>
      </c>
      <c r="O282" s="14">
        <v>6.6915324716679297E-2</v>
      </c>
      <c r="P282" s="14">
        <v>0.11901025820688201</v>
      </c>
      <c r="Q282" s="14">
        <v>9.8949269243051294E-2</v>
      </c>
      <c r="R282" s="14"/>
      <c r="S282" s="14">
        <v>3.2431940330305602E-2</v>
      </c>
      <c r="T282" s="14">
        <v>9.39422175821302E-2</v>
      </c>
      <c r="U282" s="14">
        <v>5.7880887013734297E-2</v>
      </c>
      <c r="V282" s="14">
        <v>7.9033974181586794E-2</v>
      </c>
      <c r="W282" s="14">
        <v>5.4302779759827703E-2</v>
      </c>
      <c r="X282" s="14">
        <v>0.17120110617676301</v>
      </c>
      <c r="Y282" s="14">
        <v>8.2148437431081897E-2</v>
      </c>
      <c r="Z282" s="14">
        <v>0.121645270293186</v>
      </c>
      <c r="AA282" s="14">
        <v>5.2517783134388998E-2</v>
      </c>
      <c r="AB282" s="14">
        <v>7.4444731779326007E-2</v>
      </c>
      <c r="AC282" s="14">
        <v>4.82632063772169E-2</v>
      </c>
      <c r="AD282" s="14">
        <v>5.8272457402566098E-2</v>
      </c>
      <c r="AE282" s="14"/>
      <c r="AF282" s="14">
        <v>8.1373516407164101E-2</v>
      </c>
      <c r="AG282" s="14">
        <v>5.0780848698248698E-2</v>
      </c>
      <c r="AH282" s="14">
        <v>0.15593639003361201</v>
      </c>
      <c r="AI282" s="14"/>
      <c r="AJ282" s="14" t="s">
        <v>79</v>
      </c>
      <c r="AK282" s="14" t="s">
        <v>79</v>
      </c>
      <c r="AL282" s="14" t="s">
        <v>79</v>
      </c>
      <c r="AM282" s="14" t="s">
        <v>79</v>
      </c>
      <c r="AN282" s="14" t="s">
        <v>79</v>
      </c>
      <c r="AO282" s="14"/>
      <c r="AP282" s="14">
        <v>5.3111163402907398E-2</v>
      </c>
      <c r="AQ282" s="14">
        <v>5.4367634354086203E-2</v>
      </c>
      <c r="AR282" s="14">
        <v>4.3944736149638203E-2</v>
      </c>
      <c r="AS282" s="14"/>
      <c r="AT282" s="14">
        <v>9.4022260811003094E-2</v>
      </c>
      <c r="AU282" s="14">
        <v>9.3944677520023404E-2</v>
      </c>
      <c r="AV282" s="14">
        <v>4.7932503457117102E-2</v>
      </c>
      <c r="AW282" s="14">
        <v>2.13597794899117E-2</v>
      </c>
      <c r="AX282" s="14">
        <v>0.11726006768701</v>
      </c>
    </row>
    <row r="283" spans="2:50" x14ac:dyDescent="0.25">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row>
    <row r="284" spans="2:50" x14ac:dyDescent="0.25">
      <c r="B284" s="6" t="s">
        <v>182</v>
      </c>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row>
    <row r="285" spans="2:50" x14ac:dyDescent="0.25">
      <c r="B285" s="26" t="s">
        <v>538</v>
      </c>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row>
    <row r="286" spans="2:50" x14ac:dyDescent="0.25">
      <c r="B286" t="s">
        <v>178</v>
      </c>
      <c r="C286" s="14">
        <v>5.1004975269991003E-2</v>
      </c>
      <c r="D286" s="14">
        <v>6.9004994870833503E-2</v>
      </c>
      <c r="E286" s="14">
        <v>3.1538655363993001E-2</v>
      </c>
      <c r="F286" s="14"/>
      <c r="G286" s="14">
        <v>0.108084692012358</v>
      </c>
      <c r="H286" s="14">
        <v>5.3795774419842901E-2</v>
      </c>
      <c r="I286" s="14">
        <v>3.2662804893939197E-2</v>
      </c>
      <c r="J286" s="14">
        <v>3.7838471536647697E-2</v>
      </c>
      <c r="K286" s="14">
        <v>3.8012973809697002E-2</v>
      </c>
      <c r="L286" s="14">
        <v>4.2378215155916402E-2</v>
      </c>
      <c r="M286" s="14"/>
      <c r="N286" s="14">
        <v>6.6944450779908599E-2</v>
      </c>
      <c r="O286" s="14">
        <v>6.8822968292023404E-2</v>
      </c>
      <c r="P286" s="14">
        <v>3.6194525715429603E-2</v>
      </c>
      <c r="Q286" s="14">
        <v>2.74480157402111E-2</v>
      </c>
      <c r="R286" s="14"/>
      <c r="S286" s="14">
        <v>0.109200916769916</v>
      </c>
      <c r="T286" s="14">
        <v>3.4441432070508898E-2</v>
      </c>
      <c r="U286" s="14">
        <v>4.2081967771655397E-2</v>
      </c>
      <c r="V286" s="14">
        <v>5.7710091092205901E-2</v>
      </c>
      <c r="W286" s="14">
        <v>7.7810225108626299E-2</v>
      </c>
      <c r="X286" s="14">
        <v>6.7003061605377306E-2</v>
      </c>
      <c r="Y286" s="14">
        <v>3.9579883736760302E-2</v>
      </c>
      <c r="Z286" s="14">
        <v>8.6042206226107601E-2</v>
      </c>
      <c r="AA286" s="14">
        <v>0</v>
      </c>
      <c r="AB286" s="14">
        <v>4.6786269170242201E-2</v>
      </c>
      <c r="AC286" s="14">
        <v>0</v>
      </c>
      <c r="AD286" s="14">
        <v>0</v>
      </c>
      <c r="AE286" s="14"/>
      <c r="AF286" s="14">
        <v>3.00931876702277E-2</v>
      </c>
      <c r="AG286" s="14">
        <v>6.8395927217703906E-2</v>
      </c>
      <c r="AH286" s="14">
        <v>5.3235844441184302E-2</v>
      </c>
      <c r="AI286" s="14"/>
      <c r="AJ286" s="14" t="s">
        <v>79</v>
      </c>
      <c r="AK286" s="14" t="s">
        <v>79</v>
      </c>
      <c r="AL286" s="14" t="s">
        <v>79</v>
      </c>
      <c r="AM286" s="14" t="s">
        <v>79</v>
      </c>
      <c r="AN286" s="14" t="s">
        <v>79</v>
      </c>
      <c r="AO286" s="14"/>
      <c r="AP286" s="14">
        <v>6.1379667113734902E-2</v>
      </c>
      <c r="AQ286" s="14">
        <v>5.6537226732753798E-2</v>
      </c>
      <c r="AR286" s="14">
        <v>6.4582898875421096E-2</v>
      </c>
      <c r="AS286" s="14"/>
      <c r="AT286" s="14">
        <v>3.67446031175334E-2</v>
      </c>
      <c r="AU286" s="14">
        <v>2.68134419518209E-2</v>
      </c>
      <c r="AV286" s="14">
        <v>7.8960837571397394E-2</v>
      </c>
      <c r="AW286" s="14">
        <v>7.9873602903856006E-2</v>
      </c>
      <c r="AX286" s="14">
        <v>6.1260195362374398E-2</v>
      </c>
    </row>
    <row r="287" spans="2:50" x14ac:dyDescent="0.25">
      <c r="B287" t="s">
        <v>179</v>
      </c>
      <c r="C287" s="14">
        <v>0.223671528772803</v>
      </c>
      <c r="D287" s="14">
        <v>0.24697160401844501</v>
      </c>
      <c r="E287" s="14">
        <v>0.19983773482436301</v>
      </c>
      <c r="F287" s="14"/>
      <c r="G287" s="14">
        <v>0.25141007627981299</v>
      </c>
      <c r="H287" s="14">
        <v>0.28213284398768301</v>
      </c>
      <c r="I287" s="14">
        <v>0.205423080078041</v>
      </c>
      <c r="J287" s="14">
        <v>0.23173602556589601</v>
      </c>
      <c r="K287" s="14">
        <v>0.171266704405235</v>
      </c>
      <c r="L287" s="14">
        <v>0.19935426744392601</v>
      </c>
      <c r="M287" s="14"/>
      <c r="N287" s="14">
        <v>0.25493194636956201</v>
      </c>
      <c r="O287" s="14">
        <v>0.226875267406903</v>
      </c>
      <c r="P287" s="14">
        <v>0.24045698479015501</v>
      </c>
      <c r="Q287" s="14">
        <v>0.17068471218270401</v>
      </c>
      <c r="R287" s="14"/>
      <c r="S287" s="14">
        <v>0.24455183394907401</v>
      </c>
      <c r="T287" s="14">
        <v>0.23159038886816999</v>
      </c>
      <c r="U287" s="14">
        <v>0.18646791472497801</v>
      </c>
      <c r="V287" s="14">
        <v>0.254243279181328</v>
      </c>
      <c r="W287" s="14">
        <v>0.17743179173776599</v>
      </c>
      <c r="X287" s="14">
        <v>0.151298955229487</v>
      </c>
      <c r="Y287" s="14">
        <v>0.17582572831038801</v>
      </c>
      <c r="Z287" s="14">
        <v>0.21602952424233601</v>
      </c>
      <c r="AA287" s="14">
        <v>0.218244176690328</v>
      </c>
      <c r="AB287" s="14">
        <v>0.30365390190633201</v>
      </c>
      <c r="AC287" s="14">
        <v>0.21789011337403699</v>
      </c>
      <c r="AD287" s="14">
        <v>0.28804873860552099</v>
      </c>
      <c r="AE287" s="14"/>
      <c r="AF287" s="14">
        <v>0.19486750895707999</v>
      </c>
      <c r="AG287" s="14">
        <v>0.24086307029760801</v>
      </c>
      <c r="AH287" s="14">
        <v>0.24616426069123801</v>
      </c>
      <c r="AI287" s="14"/>
      <c r="AJ287" s="14" t="s">
        <v>79</v>
      </c>
      <c r="AK287" s="14" t="s">
        <v>79</v>
      </c>
      <c r="AL287" s="14" t="s">
        <v>79</v>
      </c>
      <c r="AM287" s="14" t="s">
        <v>79</v>
      </c>
      <c r="AN287" s="14" t="s">
        <v>79</v>
      </c>
      <c r="AO287" s="14"/>
      <c r="AP287" s="14">
        <v>0.24711668786570801</v>
      </c>
      <c r="AQ287" s="14">
        <v>0.22709007325251099</v>
      </c>
      <c r="AR287" s="14">
        <v>0.27952056998900998</v>
      </c>
      <c r="AS287" s="14"/>
      <c r="AT287" s="14">
        <v>0.18094443133249499</v>
      </c>
      <c r="AU287" s="14">
        <v>0.20692043806937199</v>
      </c>
      <c r="AV287" s="14">
        <v>0.23309662389475599</v>
      </c>
      <c r="AW287" s="14">
        <v>0.33322969411013598</v>
      </c>
      <c r="AX287" s="14">
        <v>0.21805746280600499</v>
      </c>
    </row>
    <row r="288" spans="2:50" x14ac:dyDescent="0.25">
      <c r="B288" t="s">
        <v>180</v>
      </c>
      <c r="C288" s="14">
        <v>0.31756844731482697</v>
      </c>
      <c r="D288" s="14">
        <v>0.31559819583298299</v>
      </c>
      <c r="E288" s="14">
        <v>0.317429665983678</v>
      </c>
      <c r="F288" s="14"/>
      <c r="G288" s="14">
        <v>0.30554816412267899</v>
      </c>
      <c r="H288" s="14">
        <v>0.28947250145163</v>
      </c>
      <c r="I288" s="14">
        <v>0.40536867345136601</v>
      </c>
      <c r="J288" s="14">
        <v>0.29316965949226498</v>
      </c>
      <c r="K288" s="14">
        <v>0.36835592590875199</v>
      </c>
      <c r="L288" s="14">
        <v>0.26166935282291098</v>
      </c>
      <c r="M288" s="14"/>
      <c r="N288" s="14">
        <v>0.35909690761046598</v>
      </c>
      <c r="O288" s="14">
        <v>0.32655783092324198</v>
      </c>
      <c r="P288" s="14">
        <v>0.29750542036862299</v>
      </c>
      <c r="Q288" s="14">
        <v>0.27681168087265801</v>
      </c>
      <c r="R288" s="14"/>
      <c r="S288" s="14">
        <v>0.30116177773816599</v>
      </c>
      <c r="T288" s="14">
        <v>0.32655600766781301</v>
      </c>
      <c r="U288" s="14">
        <v>0.37416888814626797</v>
      </c>
      <c r="V288" s="14">
        <v>0.294931106353299</v>
      </c>
      <c r="W288" s="14">
        <v>0.37042103753080202</v>
      </c>
      <c r="X288" s="14">
        <v>0.38737252064744199</v>
      </c>
      <c r="Y288" s="14">
        <v>0.36185038988956097</v>
      </c>
      <c r="Z288" s="14">
        <v>0.235373121935015</v>
      </c>
      <c r="AA288" s="14">
        <v>0.31345317529491301</v>
      </c>
      <c r="AB288" s="14">
        <v>0.24673476063753</v>
      </c>
      <c r="AC288" s="14">
        <v>0.17572675161797599</v>
      </c>
      <c r="AD288" s="14">
        <v>0.43728468068601101</v>
      </c>
      <c r="AE288" s="14"/>
      <c r="AF288" s="14">
        <v>0.31337222686204302</v>
      </c>
      <c r="AG288" s="14">
        <v>0.33223377175629298</v>
      </c>
      <c r="AH288" s="14">
        <v>0.28380255214152</v>
      </c>
      <c r="AI288" s="14"/>
      <c r="AJ288" s="14" t="s">
        <v>79</v>
      </c>
      <c r="AK288" s="14" t="s">
        <v>79</v>
      </c>
      <c r="AL288" s="14" t="s">
        <v>79</v>
      </c>
      <c r="AM288" s="14" t="s">
        <v>79</v>
      </c>
      <c r="AN288" s="14" t="s">
        <v>79</v>
      </c>
      <c r="AO288" s="14"/>
      <c r="AP288" s="14">
        <v>0.35655738125238701</v>
      </c>
      <c r="AQ288" s="14">
        <v>0.33861725768810202</v>
      </c>
      <c r="AR288" s="14">
        <v>0.27474738759807299</v>
      </c>
      <c r="AS288" s="14"/>
      <c r="AT288" s="14">
        <v>0.268080653717722</v>
      </c>
      <c r="AU288" s="14">
        <v>0.330052212060373</v>
      </c>
      <c r="AV288" s="14">
        <v>0.337863700884729</v>
      </c>
      <c r="AW288" s="14">
        <v>0.37314568907755302</v>
      </c>
      <c r="AX288" s="14">
        <v>0.393662557137133</v>
      </c>
    </row>
    <row r="289" spans="2:50" x14ac:dyDescent="0.25">
      <c r="B289" t="s">
        <v>181</v>
      </c>
      <c r="C289" s="14">
        <v>0.109380327468226</v>
      </c>
      <c r="D289" s="14">
        <v>9.8688800958031994E-2</v>
      </c>
      <c r="E289" s="14">
        <v>0.121176449927147</v>
      </c>
      <c r="F289" s="14"/>
      <c r="G289" s="14">
        <v>0.127704886078397</v>
      </c>
      <c r="H289" s="14">
        <v>0.118627043657566</v>
      </c>
      <c r="I289" s="14">
        <v>9.2312918807539196E-2</v>
      </c>
      <c r="J289" s="14">
        <v>0.101148275474211</v>
      </c>
      <c r="K289" s="14">
        <v>9.0538907120830403E-2</v>
      </c>
      <c r="L289" s="14">
        <v>0.121765335002786</v>
      </c>
      <c r="M289" s="14"/>
      <c r="N289" s="14">
        <v>9.4981334885081106E-2</v>
      </c>
      <c r="O289" s="14">
        <v>9.4296044449180799E-2</v>
      </c>
      <c r="P289" s="14">
        <v>9.5031964668801205E-2</v>
      </c>
      <c r="Q289" s="14">
        <v>0.15385881072479499</v>
      </c>
      <c r="R289" s="14"/>
      <c r="S289" s="14">
        <v>7.26508516788303E-2</v>
      </c>
      <c r="T289" s="14">
        <v>9.26176469661351E-2</v>
      </c>
      <c r="U289" s="14">
        <v>8.8125972424277998E-2</v>
      </c>
      <c r="V289" s="14">
        <v>8.4056226443562698E-2</v>
      </c>
      <c r="W289" s="14">
        <v>8.5798219974218298E-2</v>
      </c>
      <c r="X289" s="14">
        <v>6.02916289513638E-2</v>
      </c>
      <c r="Y289" s="14">
        <v>0.142457036977612</v>
      </c>
      <c r="Z289" s="14">
        <v>0.15798028090749699</v>
      </c>
      <c r="AA289" s="14">
        <v>0.160020289698001</v>
      </c>
      <c r="AB289" s="14">
        <v>0.12300575781388801</v>
      </c>
      <c r="AC289" s="14">
        <v>0.25237856593985603</v>
      </c>
      <c r="AD289" s="14">
        <v>8.6001252875322801E-2</v>
      </c>
      <c r="AE289" s="14"/>
      <c r="AF289" s="14">
        <v>0.12881002827948701</v>
      </c>
      <c r="AG289" s="14">
        <v>9.3675514037410604E-2</v>
      </c>
      <c r="AH289" s="14">
        <v>8.6808734522498696E-2</v>
      </c>
      <c r="AI289" s="14"/>
      <c r="AJ289" s="14" t="s">
        <v>79</v>
      </c>
      <c r="AK289" s="14" t="s">
        <v>79</v>
      </c>
      <c r="AL289" s="14" t="s">
        <v>79</v>
      </c>
      <c r="AM289" s="14" t="s">
        <v>79</v>
      </c>
      <c r="AN289" s="14" t="s">
        <v>79</v>
      </c>
      <c r="AO289" s="14"/>
      <c r="AP289" s="14">
        <v>8.7671627581441799E-2</v>
      </c>
      <c r="AQ289" s="14">
        <v>0.114442246792652</v>
      </c>
      <c r="AR289" s="14">
        <v>0.106101557780216</v>
      </c>
      <c r="AS289" s="14"/>
      <c r="AT289" s="14">
        <v>0.12434937804849</v>
      </c>
      <c r="AU289" s="14">
        <v>0.12999685428802299</v>
      </c>
      <c r="AV289" s="14">
        <v>9.4265037426332104E-2</v>
      </c>
      <c r="AW289" s="14">
        <v>4.2961220127239602E-2</v>
      </c>
      <c r="AX289" s="14">
        <v>0.21714619421034001</v>
      </c>
    </row>
    <row r="290" spans="2:50" x14ac:dyDescent="0.25">
      <c r="B290" t="s">
        <v>70</v>
      </c>
      <c r="C290" s="14">
        <v>0.29837472117415298</v>
      </c>
      <c r="D290" s="14">
        <v>0.26973640431970702</v>
      </c>
      <c r="E290" s="14">
        <v>0.33001749390081903</v>
      </c>
      <c r="F290" s="14"/>
      <c r="G290" s="14">
        <v>0.20725218150675201</v>
      </c>
      <c r="H290" s="14">
        <v>0.25597183648327798</v>
      </c>
      <c r="I290" s="14">
        <v>0.26423252276911502</v>
      </c>
      <c r="J290" s="14">
        <v>0.33610756793098101</v>
      </c>
      <c r="K290" s="14">
        <v>0.33182548875548601</v>
      </c>
      <c r="L290" s="14">
        <v>0.37483282957446101</v>
      </c>
      <c r="M290" s="14"/>
      <c r="N290" s="14">
        <v>0.22404536035498199</v>
      </c>
      <c r="O290" s="14">
        <v>0.28344788892865203</v>
      </c>
      <c r="P290" s="14">
        <v>0.33081110445699202</v>
      </c>
      <c r="Q290" s="14">
        <v>0.371196780479632</v>
      </c>
      <c r="R290" s="14"/>
      <c r="S290" s="14">
        <v>0.27243461986401302</v>
      </c>
      <c r="T290" s="14">
        <v>0.31479452442737299</v>
      </c>
      <c r="U290" s="14">
        <v>0.30915525693281998</v>
      </c>
      <c r="V290" s="14">
        <v>0.30905929692960399</v>
      </c>
      <c r="W290" s="14">
        <v>0.28853872564858701</v>
      </c>
      <c r="X290" s="14">
        <v>0.33403383356632899</v>
      </c>
      <c r="Y290" s="14">
        <v>0.28028696108567802</v>
      </c>
      <c r="Z290" s="14">
        <v>0.30457486668904399</v>
      </c>
      <c r="AA290" s="14">
        <v>0.30828235831675799</v>
      </c>
      <c r="AB290" s="14">
        <v>0.27981931047200798</v>
      </c>
      <c r="AC290" s="14">
        <v>0.35400456906812999</v>
      </c>
      <c r="AD290" s="14">
        <v>0.18866532783314599</v>
      </c>
      <c r="AE290" s="14"/>
      <c r="AF290" s="14">
        <v>0.33285704823116302</v>
      </c>
      <c r="AG290" s="14">
        <v>0.26483171669098399</v>
      </c>
      <c r="AH290" s="14">
        <v>0.32998860820355902</v>
      </c>
      <c r="AI290" s="14"/>
      <c r="AJ290" s="14" t="s">
        <v>79</v>
      </c>
      <c r="AK290" s="14" t="s">
        <v>79</v>
      </c>
      <c r="AL290" s="14" t="s">
        <v>79</v>
      </c>
      <c r="AM290" s="14" t="s">
        <v>79</v>
      </c>
      <c r="AN290" s="14" t="s">
        <v>79</v>
      </c>
      <c r="AO290" s="14"/>
      <c r="AP290" s="14">
        <v>0.24727463618672901</v>
      </c>
      <c r="AQ290" s="14">
        <v>0.26331319553398103</v>
      </c>
      <c r="AR290" s="14">
        <v>0.27504758575728</v>
      </c>
      <c r="AS290" s="14"/>
      <c r="AT290" s="14">
        <v>0.38988093378375899</v>
      </c>
      <c r="AU290" s="14">
        <v>0.30621705363041202</v>
      </c>
      <c r="AV290" s="14">
        <v>0.25581380022278599</v>
      </c>
      <c r="AW290" s="14">
        <v>0.170789793781215</v>
      </c>
      <c r="AX290" s="14">
        <v>0.10987359048414699</v>
      </c>
    </row>
    <row r="291" spans="2:50" x14ac:dyDescent="0.25">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row>
    <row r="292" spans="2:50" x14ac:dyDescent="0.25">
      <c r="B292" s="6" t="s">
        <v>187</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row>
    <row r="293" spans="2:50" x14ac:dyDescent="0.25">
      <c r="B293" s="26" t="s">
        <v>539</v>
      </c>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row>
    <row r="294" spans="2:50" x14ac:dyDescent="0.25">
      <c r="B294" t="s">
        <v>183</v>
      </c>
      <c r="C294" s="14">
        <v>4.4072398912909302E-2</v>
      </c>
      <c r="D294" s="14">
        <v>6.1990693792003601E-2</v>
      </c>
      <c r="E294" s="14">
        <v>2.62493233651079E-2</v>
      </c>
      <c r="F294" s="14"/>
      <c r="G294" s="14">
        <v>9.3514385240343903E-2</v>
      </c>
      <c r="H294" s="14">
        <v>6.8534632402925205E-2</v>
      </c>
      <c r="I294" s="14">
        <v>5.4744912454420501E-2</v>
      </c>
      <c r="J294" s="14">
        <v>1.7923104288606499E-2</v>
      </c>
      <c r="K294" s="14">
        <v>4.1588309462082002E-2</v>
      </c>
      <c r="L294" s="14">
        <v>8.9942808323086407E-3</v>
      </c>
      <c r="M294" s="14"/>
      <c r="N294" s="14">
        <v>5.5838203614777697E-2</v>
      </c>
      <c r="O294" s="14">
        <v>5.66294638944169E-2</v>
      </c>
      <c r="P294" s="14">
        <v>3.3290745211056398E-2</v>
      </c>
      <c r="Q294" s="14">
        <v>2.89721920105004E-2</v>
      </c>
      <c r="R294" s="14"/>
      <c r="S294" s="14">
        <v>8.4660501555123405E-2</v>
      </c>
      <c r="T294" s="14">
        <v>4.1538515067809603E-2</v>
      </c>
      <c r="U294" s="14">
        <v>3.0141322348853802E-2</v>
      </c>
      <c r="V294" s="14">
        <v>7.5425154873820704E-2</v>
      </c>
      <c r="W294" s="14">
        <v>6.0413598923190301E-2</v>
      </c>
      <c r="X294" s="14">
        <v>2.23131999977975E-2</v>
      </c>
      <c r="Y294" s="14">
        <v>6.1769325279785701E-2</v>
      </c>
      <c r="Z294" s="14">
        <v>0</v>
      </c>
      <c r="AA294" s="14">
        <v>2.6889355820632201E-2</v>
      </c>
      <c r="AB294" s="14">
        <v>5.0970925812536497E-2</v>
      </c>
      <c r="AC294" s="14">
        <v>0</v>
      </c>
      <c r="AD294" s="14">
        <v>0</v>
      </c>
      <c r="AE294" s="14"/>
      <c r="AF294" s="14">
        <v>5.4081435507675801E-2</v>
      </c>
      <c r="AG294" s="14">
        <v>4.1870604565394001E-2</v>
      </c>
      <c r="AH294" s="14">
        <v>3.5339754173205201E-2</v>
      </c>
      <c r="AI294" s="14"/>
      <c r="AJ294" s="14" t="s">
        <v>79</v>
      </c>
      <c r="AK294" s="14" t="s">
        <v>79</v>
      </c>
      <c r="AL294" s="14" t="s">
        <v>79</v>
      </c>
      <c r="AM294" s="14" t="s">
        <v>79</v>
      </c>
      <c r="AN294" s="14" t="s">
        <v>79</v>
      </c>
      <c r="AO294" s="14"/>
      <c r="AP294" s="14">
        <v>6.03459274731648E-2</v>
      </c>
      <c r="AQ294" s="14">
        <v>3.6114257494385502E-2</v>
      </c>
      <c r="AR294" s="14">
        <v>5.9497681293618598E-2</v>
      </c>
      <c r="AS294" s="14"/>
      <c r="AT294" s="14">
        <v>3.9964644053432301E-2</v>
      </c>
      <c r="AU294" s="14">
        <v>3.1908483230849598E-2</v>
      </c>
      <c r="AV294" s="14">
        <v>4.8222464723610498E-2</v>
      </c>
      <c r="AW294" s="14">
        <v>6.8532958400037106E-2</v>
      </c>
      <c r="AX294" s="14">
        <v>0.22019957662508399</v>
      </c>
    </row>
    <row r="295" spans="2:50" x14ac:dyDescent="0.25">
      <c r="B295" t="s">
        <v>184</v>
      </c>
      <c r="C295" s="14">
        <v>0.195373639336164</v>
      </c>
      <c r="D295" s="14">
        <v>0.213581211813267</v>
      </c>
      <c r="E295" s="14">
        <v>0.17987699037831101</v>
      </c>
      <c r="F295" s="14"/>
      <c r="G295" s="14">
        <v>0.287700511677005</v>
      </c>
      <c r="H295" s="14">
        <v>0.27212908302411898</v>
      </c>
      <c r="I295" s="14">
        <v>0.17213753790004499</v>
      </c>
      <c r="J295" s="14">
        <v>0.18344603286521399</v>
      </c>
      <c r="K295" s="14">
        <v>0.18268700628458401</v>
      </c>
      <c r="L295" s="14">
        <v>0.11239196032629099</v>
      </c>
      <c r="M295" s="14"/>
      <c r="N295" s="14">
        <v>0.235552258576781</v>
      </c>
      <c r="O295" s="14">
        <v>0.22474491612389999</v>
      </c>
      <c r="P295" s="14">
        <v>0.139162107794987</v>
      </c>
      <c r="Q295" s="14">
        <v>0.17269627468808901</v>
      </c>
      <c r="R295" s="14"/>
      <c r="S295" s="14">
        <v>0.22530996308777301</v>
      </c>
      <c r="T295" s="14">
        <v>0.199032923051253</v>
      </c>
      <c r="U295" s="14">
        <v>0.13665056317669499</v>
      </c>
      <c r="V295" s="14">
        <v>0.14862553445815799</v>
      </c>
      <c r="W295" s="14">
        <v>0.18978891998914599</v>
      </c>
      <c r="X295" s="14">
        <v>0.28051002153957699</v>
      </c>
      <c r="Y295" s="14">
        <v>0.18854382489160501</v>
      </c>
      <c r="Z295" s="14">
        <v>0.24219622729930401</v>
      </c>
      <c r="AA295" s="14">
        <v>0.21544941342805399</v>
      </c>
      <c r="AB295" s="14">
        <v>0.129262369445793</v>
      </c>
      <c r="AC295" s="14">
        <v>0.13796264992858001</v>
      </c>
      <c r="AD295" s="14">
        <v>0.25326836365562899</v>
      </c>
      <c r="AE295" s="14"/>
      <c r="AF295" s="14">
        <v>0.18960408462394299</v>
      </c>
      <c r="AG295" s="14">
        <v>0.204818535579675</v>
      </c>
      <c r="AH295" s="14">
        <v>0.11589383308237799</v>
      </c>
      <c r="AI295" s="14"/>
      <c r="AJ295" s="14" t="s">
        <v>79</v>
      </c>
      <c r="AK295" s="14" t="s">
        <v>79</v>
      </c>
      <c r="AL295" s="14" t="s">
        <v>79</v>
      </c>
      <c r="AM295" s="14" t="s">
        <v>79</v>
      </c>
      <c r="AN295" s="14" t="s">
        <v>79</v>
      </c>
      <c r="AO295" s="14"/>
      <c r="AP295" s="14">
        <v>0.16348383850693399</v>
      </c>
      <c r="AQ295" s="14">
        <v>0.28036137648869602</v>
      </c>
      <c r="AR295" s="14">
        <v>0.16760154887669301</v>
      </c>
      <c r="AS295" s="14"/>
      <c r="AT295" s="14">
        <v>0.16821563432585299</v>
      </c>
      <c r="AU295" s="14">
        <v>0.139995748828244</v>
      </c>
      <c r="AV295" s="14">
        <v>0.24880797547084099</v>
      </c>
      <c r="AW295" s="14">
        <v>0.28612539138930099</v>
      </c>
      <c r="AX295" s="14">
        <v>0.28620879458208698</v>
      </c>
    </row>
    <row r="296" spans="2:50" x14ac:dyDescent="0.25">
      <c r="B296" t="s">
        <v>185</v>
      </c>
      <c r="C296" s="14">
        <v>0.305513596317529</v>
      </c>
      <c r="D296" s="14">
        <v>0.313328894397783</v>
      </c>
      <c r="E296" s="14">
        <v>0.29690863257230599</v>
      </c>
      <c r="F296" s="14"/>
      <c r="G296" s="14">
        <v>0.30832521180598299</v>
      </c>
      <c r="H296" s="14">
        <v>0.31837168232264101</v>
      </c>
      <c r="I296" s="14">
        <v>0.34928733993366201</v>
      </c>
      <c r="J296" s="14">
        <v>0.31516553077477699</v>
      </c>
      <c r="K296" s="14">
        <v>0.28647307396817701</v>
      </c>
      <c r="L296" s="14">
        <v>0.26334350351749602</v>
      </c>
      <c r="M296" s="14"/>
      <c r="N296" s="14">
        <v>0.28897575072033999</v>
      </c>
      <c r="O296" s="14">
        <v>0.30567165195703699</v>
      </c>
      <c r="P296" s="14">
        <v>0.34833145571360602</v>
      </c>
      <c r="Q296" s="14">
        <v>0.286118659349889</v>
      </c>
      <c r="R296" s="14"/>
      <c r="S296" s="14">
        <v>0.23316007780025699</v>
      </c>
      <c r="T296" s="14">
        <v>0.36460980489343697</v>
      </c>
      <c r="U296" s="14">
        <v>0.37644778688701702</v>
      </c>
      <c r="V296" s="14">
        <v>0.25920233090470601</v>
      </c>
      <c r="W296" s="14">
        <v>0.31286351804288898</v>
      </c>
      <c r="X296" s="14">
        <v>0.20937109635082499</v>
      </c>
      <c r="Y296" s="14">
        <v>0.35992466169304599</v>
      </c>
      <c r="Z296" s="14">
        <v>0.38957428355734502</v>
      </c>
      <c r="AA296" s="14">
        <v>0.26266400825179398</v>
      </c>
      <c r="AB296" s="14">
        <v>0.31099858743560399</v>
      </c>
      <c r="AC296" s="14">
        <v>0.38734192347524099</v>
      </c>
      <c r="AD296" s="14">
        <v>0.27096110527686701</v>
      </c>
      <c r="AE296" s="14"/>
      <c r="AF296" s="14">
        <v>0.285868283234886</v>
      </c>
      <c r="AG296" s="14">
        <v>0.31841467278188501</v>
      </c>
      <c r="AH296" s="14">
        <v>0.32090539478978602</v>
      </c>
      <c r="AI296" s="14"/>
      <c r="AJ296" s="14" t="s">
        <v>79</v>
      </c>
      <c r="AK296" s="14" t="s">
        <v>79</v>
      </c>
      <c r="AL296" s="14" t="s">
        <v>79</v>
      </c>
      <c r="AM296" s="14" t="s">
        <v>79</v>
      </c>
      <c r="AN296" s="14" t="s">
        <v>79</v>
      </c>
      <c r="AO296" s="14"/>
      <c r="AP296" s="14">
        <v>0.32189090646419999</v>
      </c>
      <c r="AQ296" s="14">
        <v>0.28951166764757602</v>
      </c>
      <c r="AR296" s="14">
        <v>0.42558276588191002</v>
      </c>
      <c r="AS296" s="14"/>
      <c r="AT296" s="14">
        <v>0.30678929401746102</v>
      </c>
      <c r="AU296" s="14">
        <v>0.29795381672823501</v>
      </c>
      <c r="AV296" s="14">
        <v>0.33742518033532998</v>
      </c>
      <c r="AW296" s="14">
        <v>0.30370183220657598</v>
      </c>
      <c r="AX296" s="14">
        <v>0.26243655431787799</v>
      </c>
    </row>
    <row r="297" spans="2:50" x14ac:dyDescent="0.25">
      <c r="B297" t="s">
        <v>186</v>
      </c>
      <c r="C297" s="14">
        <v>0.15684188843555999</v>
      </c>
      <c r="D297" s="14">
        <v>0.15849139869270901</v>
      </c>
      <c r="E297" s="14">
        <v>0.15451786208875801</v>
      </c>
      <c r="F297" s="14"/>
      <c r="G297" s="14">
        <v>0.118399346063759</v>
      </c>
      <c r="H297" s="14">
        <v>0.100196974307581</v>
      </c>
      <c r="I297" s="14">
        <v>0.14437253008829301</v>
      </c>
      <c r="J297" s="14">
        <v>0.211903300002971</v>
      </c>
      <c r="K297" s="14">
        <v>0.164747134715924</v>
      </c>
      <c r="L297" s="14">
        <v>0.184383524749023</v>
      </c>
      <c r="M297" s="14"/>
      <c r="N297" s="14">
        <v>0.14530943735181301</v>
      </c>
      <c r="O297" s="14">
        <v>0.114684419624106</v>
      </c>
      <c r="P297" s="14">
        <v>0.18588156757264901</v>
      </c>
      <c r="Q297" s="14">
        <v>0.18657378753855799</v>
      </c>
      <c r="R297" s="14"/>
      <c r="S297" s="14">
        <v>0.18288610229962701</v>
      </c>
      <c r="T297" s="14">
        <v>0.15177382337320899</v>
      </c>
      <c r="U297" s="14">
        <v>0.145366772508744</v>
      </c>
      <c r="V297" s="14">
        <v>0.19930691428047301</v>
      </c>
      <c r="W297" s="14">
        <v>0.12641287167896101</v>
      </c>
      <c r="X297" s="14">
        <v>0.114287022726537</v>
      </c>
      <c r="Y297" s="14">
        <v>0.11398684125535</v>
      </c>
      <c r="Z297" s="14">
        <v>8.5606736365354694E-2</v>
      </c>
      <c r="AA297" s="14">
        <v>0.21183057161951599</v>
      </c>
      <c r="AB297" s="14">
        <v>0.20130812948901899</v>
      </c>
      <c r="AC297" s="14">
        <v>0.125622381755879</v>
      </c>
      <c r="AD297" s="14">
        <v>0.15749565366749299</v>
      </c>
      <c r="AE297" s="14"/>
      <c r="AF297" s="14">
        <v>0.18200180412518499</v>
      </c>
      <c r="AG297" s="14">
        <v>0.15686582287534501</v>
      </c>
      <c r="AH297" s="14">
        <v>8.0427149686126298E-2</v>
      </c>
      <c r="AI297" s="14"/>
      <c r="AJ297" s="14" t="s">
        <v>79</v>
      </c>
      <c r="AK297" s="14" t="s">
        <v>79</v>
      </c>
      <c r="AL297" s="14" t="s">
        <v>79</v>
      </c>
      <c r="AM297" s="14" t="s">
        <v>79</v>
      </c>
      <c r="AN297" s="14" t="s">
        <v>79</v>
      </c>
      <c r="AO297" s="14"/>
      <c r="AP297" s="14">
        <v>0.158011221698348</v>
      </c>
      <c r="AQ297" s="14">
        <v>0.13262798752787</v>
      </c>
      <c r="AR297" s="14">
        <v>0.10029241151932</v>
      </c>
      <c r="AS297" s="14"/>
      <c r="AT297" s="14">
        <v>0.197208474659651</v>
      </c>
      <c r="AU297" s="14">
        <v>0.18663422868136401</v>
      </c>
      <c r="AV297" s="14">
        <v>0.102696601883427</v>
      </c>
      <c r="AW297" s="14">
        <v>0.16275171929082899</v>
      </c>
      <c r="AX297" s="14">
        <v>4.7786645341767298E-2</v>
      </c>
    </row>
    <row r="298" spans="2:50" x14ac:dyDescent="0.25">
      <c r="B298" t="s">
        <v>70</v>
      </c>
      <c r="C298" s="14">
        <v>0.29819847699783703</v>
      </c>
      <c r="D298" s="14">
        <v>0.25260780130423799</v>
      </c>
      <c r="E298" s="14">
        <v>0.34244719159551701</v>
      </c>
      <c r="F298" s="14"/>
      <c r="G298" s="14">
        <v>0.19206054521290999</v>
      </c>
      <c r="H298" s="14">
        <v>0.24076762794273299</v>
      </c>
      <c r="I298" s="14">
        <v>0.27945767962357998</v>
      </c>
      <c r="J298" s="14">
        <v>0.27156203206843099</v>
      </c>
      <c r="K298" s="14">
        <v>0.32450447556923301</v>
      </c>
      <c r="L298" s="14">
        <v>0.43088673057488103</v>
      </c>
      <c r="M298" s="14"/>
      <c r="N298" s="14">
        <v>0.274324349736289</v>
      </c>
      <c r="O298" s="14">
        <v>0.29826954840054098</v>
      </c>
      <c r="P298" s="14">
        <v>0.29333412370770101</v>
      </c>
      <c r="Q298" s="14">
        <v>0.32563908641296402</v>
      </c>
      <c r="R298" s="14"/>
      <c r="S298" s="14">
        <v>0.27398335525722001</v>
      </c>
      <c r="T298" s="14">
        <v>0.243044933614291</v>
      </c>
      <c r="U298" s="14">
        <v>0.31139355507868999</v>
      </c>
      <c r="V298" s="14">
        <v>0.31744006548284198</v>
      </c>
      <c r="W298" s="14">
        <v>0.31052109136581302</v>
      </c>
      <c r="X298" s="14">
        <v>0.37351865938526402</v>
      </c>
      <c r="Y298" s="14">
        <v>0.27577534688021399</v>
      </c>
      <c r="Z298" s="14">
        <v>0.28262275277799598</v>
      </c>
      <c r="AA298" s="14">
        <v>0.28316665088000298</v>
      </c>
      <c r="AB298" s="14">
        <v>0.30745998781704797</v>
      </c>
      <c r="AC298" s="14">
        <v>0.3490730448403</v>
      </c>
      <c r="AD298" s="14">
        <v>0.31827487740001198</v>
      </c>
      <c r="AE298" s="14"/>
      <c r="AF298" s="14">
        <v>0.288444392508311</v>
      </c>
      <c r="AG298" s="14">
        <v>0.278030364197701</v>
      </c>
      <c r="AH298" s="14">
        <v>0.44743386826850401</v>
      </c>
      <c r="AI298" s="14"/>
      <c r="AJ298" s="14" t="s">
        <v>79</v>
      </c>
      <c r="AK298" s="14" t="s">
        <v>79</v>
      </c>
      <c r="AL298" s="14" t="s">
        <v>79</v>
      </c>
      <c r="AM298" s="14" t="s">
        <v>79</v>
      </c>
      <c r="AN298" s="14" t="s">
        <v>79</v>
      </c>
      <c r="AO298" s="14"/>
      <c r="AP298" s="14">
        <v>0.29626810585735203</v>
      </c>
      <c r="AQ298" s="14">
        <v>0.26138471084147202</v>
      </c>
      <c r="AR298" s="14">
        <v>0.24702559242845901</v>
      </c>
      <c r="AS298" s="14"/>
      <c r="AT298" s="14">
        <v>0.28782195294360302</v>
      </c>
      <c r="AU298" s="14">
        <v>0.34350772253130801</v>
      </c>
      <c r="AV298" s="14">
        <v>0.26284777758679201</v>
      </c>
      <c r="AW298" s="14">
        <v>0.17888809871325601</v>
      </c>
      <c r="AX298" s="14">
        <v>0.18336842913318299</v>
      </c>
    </row>
    <row r="299" spans="2:50" x14ac:dyDescent="0.25">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row>
    <row r="300" spans="2:50" x14ac:dyDescent="0.25">
      <c r="B300" s="6" t="s">
        <v>193</v>
      </c>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row>
    <row r="301" spans="2:50" x14ac:dyDescent="0.25">
      <c r="B301" s="26" t="s">
        <v>538</v>
      </c>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row>
    <row r="302" spans="2:50" x14ac:dyDescent="0.25">
      <c r="B302" t="s">
        <v>188</v>
      </c>
      <c r="C302" s="14">
        <v>0.249605097811435</v>
      </c>
      <c r="D302" s="14">
        <v>0.27661002478554297</v>
      </c>
      <c r="E302" s="14">
        <v>0.21579049033359701</v>
      </c>
      <c r="F302" s="14"/>
      <c r="G302" s="14">
        <v>0.25929731349882901</v>
      </c>
      <c r="H302" s="14">
        <v>0.29452433618735202</v>
      </c>
      <c r="I302" s="14">
        <v>0.227341403260261</v>
      </c>
      <c r="J302" s="14">
        <v>0.29277466753423198</v>
      </c>
      <c r="K302" s="14">
        <v>0.16499184536709899</v>
      </c>
      <c r="L302" s="14">
        <v>0.24663946958351199</v>
      </c>
      <c r="M302" s="14"/>
      <c r="N302" s="14">
        <v>0.25645118497909902</v>
      </c>
      <c r="O302" s="14">
        <v>0.30665244291548399</v>
      </c>
      <c r="P302" s="14">
        <v>0.20207963249240499</v>
      </c>
      <c r="Q302" s="14">
        <v>0.21962586959758201</v>
      </c>
      <c r="R302" s="14"/>
      <c r="S302" s="14">
        <v>0.28310974450458998</v>
      </c>
      <c r="T302" s="14">
        <v>0.22413318839514901</v>
      </c>
      <c r="U302" s="14">
        <v>0.20911291455015901</v>
      </c>
      <c r="V302" s="14">
        <v>0.20516891988945901</v>
      </c>
      <c r="W302" s="14">
        <v>0.24199334416834201</v>
      </c>
      <c r="X302" s="14">
        <v>0.22782855710438099</v>
      </c>
      <c r="Y302" s="14">
        <v>0.246174231564152</v>
      </c>
      <c r="Z302" s="14">
        <v>0.27124665052942498</v>
      </c>
      <c r="AA302" s="14">
        <v>0.29493606384578402</v>
      </c>
      <c r="AB302" s="14">
        <v>0.276394341774093</v>
      </c>
      <c r="AC302" s="14">
        <v>0.242793373299409</v>
      </c>
      <c r="AD302" s="14">
        <v>0.26303823708444801</v>
      </c>
      <c r="AE302" s="14"/>
      <c r="AF302" s="14">
        <v>0.22596080652498499</v>
      </c>
      <c r="AG302" s="14">
        <v>0.266054929438032</v>
      </c>
      <c r="AH302" s="14">
        <v>0.26391854742005899</v>
      </c>
      <c r="AI302" s="14"/>
      <c r="AJ302" s="14" t="s">
        <v>79</v>
      </c>
      <c r="AK302" s="14" t="s">
        <v>79</v>
      </c>
      <c r="AL302" s="14" t="s">
        <v>79</v>
      </c>
      <c r="AM302" s="14" t="s">
        <v>79</v>
      </c>
      <c r="AN302" s="14" t="s">
        <v>79</v>
      </c>
      <c r="AO302" s="14"/>
      <c r="AP302" s="14">
        <v>0.289039915957645</v>
      </c>
      <c r="AQ302" s="14">
        <v>0.25751076834271203</v>
      </c>
      <c r="AR302" s="14">
        <v>0.245609843215577</v>
      </c>
      <c r="AS302" s="14"/>
      <c r="AT302" s="14">
        <v>0.198520896035631</v>
      </c>
      <c r="AU302" s="14">
        <v>0.25937748962240798</v>
      </c>
      <c r="AV302" s="14">
        <v>0.27881068755794902</v>
      </c>
      <c r="AW302" s="14">
        <v>0.32715378639698101</v>
      </c>
      <c r="AX302" s="14">
        <v>0.18812760728985201</v>
      </c>
    </row>
    <row r="303" spans="2:50" x14ac:dyDescent="0.25">
      <c r="B303" t="s">
        <v>189</v>
      </c>
      <c r="C303" s="14">
        <v>0.41567219721756798</v>
      </c>
      <c r="D303" s="14">
        <v>0.44062250302811501</v>
      </c>
      <c r="E303" s="14">
        <v>0.39383238899664802</v>
      </c>
      <c r="F303" s="14"/>
      <c r="G303" s="14">
        <v>0.48749020362805701</v>
      </c>
      <c r="H303" s="14">
        <v>0.331160287571099</v>
      </c>
      <c r="I303" s="14">
        <v>0.43715564431723403</v>
      </c>
      <c r="J303" s="14">
        <v>0.34627127102642802</v>
      </c>
      <c r="K303" s="14">
        <v>0.42092904429210898</v>
      </c>
      <c r="L303" s="14">
        <v>0.46691498482898902</v>
      </c>
      <c r="M303" s="14"/>
      <c r="N303" s="14">
        <v>0.49269362637960901</v>
      </c>
      <c r="O303" s="14">
        <v>0.39501761292798598</v>
      </c>
      <c r="P303" s="14">
        <v>0.40988920860511302</v>
      </c>
      <c r="Q303" s="14">
        <v>0.36081470648219599</v>
      </c>
      <c r="R303" s="14"/>
      <c r="S303" s="14">
        <v>0.37982235107588702</v>
      </c>
      <c r="T303" s="14">
        <v>0.43370968102725499</v>
      </c>
      <c r="U303" s="14">
        <v>0.38152500627672697</v>
      </c>
      <c r="V303" s="14">
        <v>0.43674106422019199</v>
      </c>
      <c r="W303" s="14">
        <v>0.45462235732711498</v>
      </c>
      <c r="X303" s="14">
        <v>0.42573012010821198</v>
      </c>
      <c r="Y303" s="14">
        <v>0.41850008818953699</v>
      </c>
      <c r="Z303" s="14">
        <v>0.18351709049199699</v>
      </c>
      <c r="AA303" s="14">
        <v>0.39118230770457602</v>
      </c>
      <c r="AB303" s="14">
        <v>0.47669699347573002</v>
      </c>
      <c r="AC303" s="14">
        <v>0.44520544366054898</v>
      </c>
      <c r="AD303" s="14">
        <v>0.55323576827180898</v>
      </c>
      <c r="AE303" s="14"/>
      <c r="AF303" s="14">
        <v>0.37908583595951301</v>
      </c>
      <c r="AG303" s="14">
        <v>0.44771965969211902</v>
      </c>
      <c r="AH303" s="14">
        <v>0.349763635509177</v>
      </c>
      <c r="AI303" s="14"/>
      <c r="AJ303" s="14" t="s">
        <v>79</v>
      </c>
      <c r="AK303" s="14" t="s">
        <v>79</v>
      </c>
      <c r="AL303" s="14" t="s">
        <v>79</v>
      </c>
      <c r="AM303" s="14" t="s">
        <v>79</v>
      </c>
      <c r="AN303" s="14" t="s">
        <v>79</v>
      </c>
      <c r="AO303" s="14"/>
      <c r="AP303" s="14">
        <v>0.42316865814832499</v>
      </c>
      <c r="AQ303" s="14">
        <v>0.41682494539694198</v>
      </c>
      <c r="AR303" s="14">
        <v>0.39397600824115903</v>
      </c>
      <c r="AS303" s="14"/>
      <c r="AT303" s="14">
        <v>0.39365460141499198</v>
      </c>
      <c r="AU303" s="14">
        <v>0.40370294388251998</v>
      </c>
      <c r="AV303" s="14">
        <v>0.45070918410271898</v>
      </c>
      <c r="AW303" s="14">
        <v>0.44654944979511402</v>
      </c>
      <c r="AX303" s="14">
        <v>0.44893526686824697</v>
      </c>
    </row>
    <row r="304" spans="2:50" x14ac:dyDescent="0.25">
      <c r="B304" t="s">
        <v>190</v>
      </c>
      <c r="C304" s="14">
        <v>0.13956832120680199</v>
      </c>
      <c r="D304" s="14">
        <v>0.13067888796986599</v>
      </c>
      <c r="E304" s="14">
        <v>0.14978841309240001</v>
      </c>
      <c r="F304" s="14"/>
      <c r="G304" s="14">
        <v>0.14330721369517599</v>
      </c>
      <c r="H304" s="14">
        <v>0.17226989133937701</v>
      </c>
      <c r="I304" s="14">
        <v>0.176271190352701</v>
      </c>
      <c r="J304" s="14">
        <v>0.14046411128559999</v>
      </c>
      <c r="K304" s="14">
        <v>0.14034950769389501</v>
      </c>
      <c r="L304" s="14">
        <v>7.8284352349278302E-2</v>
      </c>
      <c r="M304" s="14"/>
      <c r="N304" s="14">
        <v>8.8819705603471605E-2</v>
      </c>
      <c r="O304" s="14">
        <v>0.124208116218865</v>
      </c>
      <c r="P304" s="14">
        <v>0.14724147434034601</v>
      </c>
      <c r="Q304" s="14">
        <v>0.20828458784835399</v>
      </c>
      <c r="R304" s="14"/>
      <c r="S304" s="14">
        <v>0.17417889426264799</v>
      </c>
      <c r="T304" s="14">
        <v>0.13395825780482901</v>
      </c>
      <c r="U304" s="14">
        <v>0.14967148684704401</v>
      </c>
      <c r="V304" s="14">
        <v>0.166200910528393</v>
      </c>
      <c r="W304" s="14">
        <v>0.131189726058453</v>
      </c>
      <c r="X304" s="14">
        <v>0.18875091616917899</v>
      </c>
      <c r="Y304" s="14">
        <v>0.131758321116588</v>
      </c>
      <c r="Z304" s="14">
        <v>0.19652999359024501</v>
      </c>
      <c r="AA304" s="14">
        <v>0.11530307682705</v>
      </c>
      <c r="AB304" s="14">
        <v>4.41731123885249E-2</v>
      </c>
      <c r="AC304" s="14">
        <v>0.156917649970756</v>
      </c>
      <c r="AD304" s="14">
        <v>5.16967440971677E-2</v>
      </c>
      <c r="AE304" s="14"/>
      <c r="AF304" s="14">
        <v>0.141594666089086</v>
      </c>
      <c r="AG304" s="14">
        <v>0.120073823275007</v>
      </c>
      <c r="AH304" s="14">
        <v>0.20984125578565899</v>
      </c>
      <c r="AI304" s="14"/>
      <c r="AJ304" s="14" t="s">
        <v>79</v>
      </c>
      <c r="AK304" s="14" t="s">
        <v>79</v>
      </c>
      <c r="AL304" s="14" t="s">
        <v>79</v>
      </c>
      <c r="AM304" s="14" t="s">
        <v>79</v>
      </c>
      <c r="AN304" s="14" t="s">
        <v>79</v>
      </c>
      <c r="AO304" s="14"/>
      <c r="AP304" s="14">
        <v>0.113822593008577</v>
      </c>
      <c r="AQ304" s="14">
        <v>0.138331234845225</v>
      </c>
      <c r="AR304" s="14">
        <v>0.23282613659806001</v>
      </c>
      <c r="AS304" s="14"/>
      <c r="AT304" s="14">
        <v>0.18770350070043901</v>
      </c>
      <c r="AU304" s="14">
        <v>0.123475298149662</v>
      </c>
      <c r="AV304" s="14">
        <v>0.10779204344420699</v>
      </c>
      <c r="AW304" s="14">
        <v>0.13315428241354299</v>
      </c>
      <c r="AX304" s="14">
        <v>0.15611571607205099</v>
      </c>
    </row>
    <row r="305" spans="2:50" x14ac:dyDescent="0.25">
      <c r="B305" t="s">
        <v>191</v>
      </c>
      <c r="C305" s="14">
        <v>1.7824049324094E-2</v>
      </c>
      <c r="D305" s="14">
        <v>2.1935986842591799E-2</v>
      </c>
      <c r="E305" s="14">
        <v>1.37950568151899E-2</v>
      </c>
      <c r="F305" s="14"/>
      <c r="G305" s="14">
        <v>2.3462771570037299E-2</v>
      </c>
      <c r="H305" s="14">
        <v>3.0298148631498999E-2</v>
      </c>
      <c r="I305" s="14">
        <v>1.5337176242589101E-2</v>
      </c>
      <c r="J305" s="14">
        <v>1.14715756387683E-2</v>
      </c>
      <c r="K305" s="14">
        <v>1.7951002061716102E-2</v>
      </c>
      <c r="L305" s="14">
        <v>1.04471393596836E-2</v>
      </c>
      <c r="M305" s="14"/>
      <c r="N305" s="14">
        <v>1.1849333697820199E-2</v>
      </c>
      <c r="O305" s="14">
        <v>1.6185486145422302E-2</v>
      </c>
      <c r="P305" s="14">
        <v>2.8084005406315001E-2</v>
      </c>
      <c r="Q305" s="14">
        <v>1.3436464936620899E-2</v>
      </c>
      <c r="R305" s="14"/>
      <c r="S305" s="14">
        <v>9.3258983492499493E-3</v>
      </c>
      <c r="T305" s="14">
        <v>1.27590901636505E-2</v>
      </c>
      <c r="U305" s="14">
        <v>4.8088709154295098E-2</v>
      </c>
      <c r="V305" s="14">
        <v>6.5526833814554897E-3</v>
      </c>
      <c r="W305" s="14">
        <v>1.8334844942931999E-2</v>
      </c>
      <c r="X305" s="14">
        <v>1.2268438123850501E-2</v>
      </c>
      <c r="Y305" s="14">
        <v>3.20511046089842E-2</v>
      </c>
      <c r="Z305" s="14">
        <v>3.7903758405341798E-2</v>
      </c>
      <c r="AA305" s="14">
        <v>1.5625724662822301E-2</v>
      </c>
      <c r="AB305" s="14">
        <v>3.03233414568926E-2</v>
      </c>
      <c r="AC305" s="14">
        <v>0</v>
      </c>
      <c r="AD305" s="14">
        <v>0</v>
      </c>
      <c r="AE305" s="14"/>
      <c r="AF305" s="14">
        <v>2.4094424097550599E-2</v>
      </c>
      <c r="AG305" s="14">
        <v>1.7107607280035901E-2</v>
      </c>
      <c r="AH305" s="14">
        <v>1.5124640650900099E-2</v>
      </c>
      <c r="AI305" s="14"/>
      <c r="AJ305" s="14" t="s">
        <v>79</v>
      </c>
      <c r="AK305" s="14" t="s">
        <v>79</v>
      </c>
      <c r="AL305" s="14" t="s">
        <v>79</v>
      </c>
      <c r="AM305" s="14" t="s">
        <v>79</v>
      </c>
      <c r="AN305" s="14" t="s">
        <v>79</v>
      </c>
      <c r="AO305" s="14"/>
      <c r="AP305" s="14">
        <v>1.8899211873973601E-2</v>
      </c>
      <c r="AQ305" s="14">
        <v>1.9515947180021701E-2</v>
      </c>
      <c r="AR305" s="14">
        <v>3.16465486778345E-2</v>
      </c>
      <c r="AS305" s="14"/>
      <c r="AT305" s="14">
        <v>2.8615105357030299E-2</v>
      </c>
      <c r="AU305" s="14">
        <v>1.02692755763208E-2</v>
      </c>
      <c r="AV305" s="14">
        <v>1.40835406503658E-2</v>
      </c>
      <c r="AW305" s="14">
        <v>8.7143148081465106E-3</v>
      </c>
      <c r="AX305" s="14">
        <v>0</v>
      </c>
    </row>
    <row r="306" spans="2:50" x14ac:dyDescent="0.25">
      <c r="B306" t="s">
        <v>192</v>
      </c>
      <c r="C306" s="14">
        <v>1.39797017774635E-2</v>
      </c>
      <c r="D306" s="14">
        <v>1.15167882577669E-2</v>
      </c>
      <c r="E306" s="14">
        <v>1.6601969333059699E-2</v>
      </c>
      <c r="F306" s="14"/>
      <c r="G306" s="14">
        <v>5.2526846258311296E-3</v>
      </c>
      <c r="H306" s="14">
        <v>2.3610880225315899E-2</v>
      </c>
      <c r="I306" s="14">
        <v>2.3932090075911398E-2</v>
      </c>
      <c r="J306" s="14">
        <v>1.7839508187766601E-2</v>
      </c>
      <c r="K306" s="14">
        <v>9.8289971345479604E-3</v>
      </c>
      <c r="L306" s="14">
        <v>3.6877848547292799E-3</v>
      </c>
      <c r="M306" s="14"/>
      <c r="N306" s="14">
        <v>0</v>
      </c>
      <c r="O306" s="14">
        <v>1.06863535189669E-2</v>
      </c>
      <c r="P306" s="14">
        <v>2.9311739536451401E-2</v>
      </c>
      <c r="Q306" s="14">
        <v>1.9071946071074299E-2</v>
      </c>
      <c r="R306" s="14"/>
      <c r="S306" s="14">
        <v>1.34850744422841E-2</v>
      </c>
      <c r="T306" s="14">
        <v>1.41570101544914E-2</v>
      </c>
      <c r="U306" s="14">
        <v>0</v>
      </c>
      <c r="V306" s="14">
        <v>2.08697379832672E-2</v>
      </c>
      <c r="W306" s="14">
        <v>0</v>
      </c>
      <c r="X306" s="14">
        <v>2.8538811670946601E-2</v>
      </c>
      <c r="Y306" s="14">
        <v>4.6449862610724403E-2</v>
      </c>
      <c r="Z306" s="14">
        <v>0</v>
      </c>
      <c r="AA306" s="14">
        <v>6.8237445797001304E-3</v>
      </c>
      <c r="AB306" s="14">
        <v>0</v>
      </c>
      <c r="AC306" s="14">
        <v>0</v>
      </c>
      <c r="AD306" s="14">
        <v>4.2001721627028199E-2</v>
      </c>
      <c r="AE306" s="14"/>
      <c r="AF306" s="14">
        <v>2.2918486806204501E-2</v>
      </c>
      <c r="AG306" s="14">
        <v>7.7095848643335303E-3</v>
      </c>
      <c r="AH306" s="14">
        <v>1.8462483687995301E-2</v>
      </c>
      <c r="AI306" s="14"/>
      <c r="AJ306" s="14" t="s">
        <v>79</v>
      </c>
      <c r="AK306" s="14" t="s">
        <v>79</v>
      </c>
      <c r="AL306" s="14" t="s">
        <v>79</v>
      </c>
      <c r="AM306" s="14" t="s">
        <v>79</v>
      </c>
      <c r="AN306" s="14" t="s">
        <v>79</v>
      </c>
      <c r="AO306" s="14"/>
      <c r="AP306" s="14">
        <v>1.15130324196107E-2</v>
      </c>
      <c r="AQ306" s="14">
        <v>2.1496261408585599E-2</v>
      </c>
      <c r="AR306" s="14">
        <v>0</v>
      </c>
      <c r="AS306" s="14"/>
      <c r="AT306" s="14">
        <v>9.0901290887764902E-3</v>
      </c>
      <c r="AU306" s="14">
        <v>1.8163644076516501E-2</v>
      </c>
      <c r="AV306" s="14">
        <v>2.01027731154831E-2</v>
      </c>
      <c r="AW306" s="14">
        <v>0</v>
      </c>
      <c r="AX306" s="14">
        <v>0</v>
      </c>
    </row>
    <row r="307" spans="2:50" x14ac:dyDescent="0.25">
      <c r="B307" t="s">
        <v>70</v>
      </c>
      <c r="C307" s="14">
        <v>0.163350632662637</v>
      </c>
      <c r="D307" s="14">
        <v>0.118635809116117</v>
      </c>
      <c r="E307" s="14">
        <v>0.21019168142910499</v>
      </c>
      <c r="F307" s="14"/>
      <c r="G307" s="14">
        <v>8.1189812982068496E-2</v>
      </c>
      <c r="H307" s="14">
        <v>0.148136456045357</v>
      </c>
      <c r="I307" s="14">
        <v>0.11996249575130399</v>
      </c>
      <c r="J307" s="14">
        <v>0.19117886632720499</v>
      </c>
      <c r="K307" s="14">
        <v>0.24594960345063299</v>
      </c>
      <c r="L307" s="14">
        <v>0.19402626902380801</v>
      </c>
      <c r="M307" s="14"/>
      <c r="N307" s="14">
        <v>0.15018614933999999</v>
      </c>
      <c r="O307" s="14">
        <v>0.14724998827327601</v>
      </c>
      <c r="P307" s="14">
        <v>0.18339393961937001</v>
      </c>
      <c r="Q307" s="14">
        <v>0.17876642506417201</v>
      </c>
      <c r="R307" s="14"/>
      <c r="S307" s="14">
        <v>0.140078037365341</v>
      </c>
      <c r="T307" s="14">
        <v>0.18128277245462601</v>
      </c>
      <c r="U307" s="14">
        <v>0.211601883171776</v>
      </c>
      <c r="V307" s="14">
        <v>0.16446668399723299</v>
      </c>
      <c r="W307" s="14">
        <v>0.15385972750315799</v>
      </c>
      <c r="X307" s="14">
        <v>0.11688315682343101</v>
      </c>
      <c r="Y307" s="14">
        <v>0.12506639191001401</v>
      </c>
      <c r="Z307" s="14">
        <v>0.310802506982991</v>
      </c>
      <c r="AA307" s="14">
        <v>0.176129082380068</v>
      </c>
      <c r="AB307" s="14">
        <v>0.17241221090476</v>
      </c>
      <c r="AC307" s="14">
        <v>0.15508353306928599</v>
      </c>
      <c r="AD307" s="14">
        <v>9.0027528919547503E-2</v>
      </c>
      <c r="AE307" s="14"/>
      <c r="AF307" s="14">
        <v>0.206345780522661</v>
      </c>
      <c r="AG307" s="14">
        <v>0.14133439545047299</v>
      </c>
      <c r="AH307" s="14">
        <v>0.14288943694620901</v>
      </c>
      <c r="AI307" s="14"/>
      <c r="AJ307" s="14" t="s">
        <v>79</v>
      </c>
      <c r="AK307" s="14" t="s">
        <v>79</v>
      </c>
      <c r="AL307" s="14" t="s">
        <v>79</v>
      </c>
      <c r="AM307" s="14" t="s">
        <v>79</v>
      </c>
      <c r="AN307" s="14" t="s">
        <v>79</v>
      </c>
      <c r="AO307" s="14"/>
      <c r="AP307" s="14">
        <v>0.14355658859186901</v>
      </c>
      <c r="AQ307" s="14">
        <v>0.146320842826513</v>
      </c>
      <c r="AR307" s="14">
        <v>9.59414632673697E-2</v>
      </c>
      <c r="AS307" s="14"/>
      <c r="AT307" s="14">
        <v>0.18241576740313201</v>
      </c>
      <c r="AU307" s="14">
        <v>0.18501134869257299</v>
      </c>
      <c r="AV307" s="14">
        <v>0.12850177112927599</v>
      </c>
      <c r="AW307" s="14">
        <v>8.4428166586215603E-2</v>
      </c>
      <c r="AX307" s="14">
        <v>0.20682140976985</v>
      </c>
    </row>
    <row r="308" spans="2:50" x14ac:dyDescent="0.25">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row>
    <row r="309" spans="2:50" x14ac:dyDescent="0.25">
      <c r="B309" s="6" t="s">
        <v>199</v>
      </c>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row>
    <row r="310" spans="2:50" x14ac:dyDescent="0.25">
      <c r="B310" s="26" t="s">
        <v>539</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row>
    <row r="311" spans="2:50" x14ac:dyDescent="0.25">
      <c r="B311" t="s">
        <v>194</v>
      </c>
      <c r="C311" s="14">
        <v>0.228839300486959</v>
      </c>
      <c r="D311" s="14">
        <v>0.27623797454759202</v>
      </c>
      <c r="E311" s="14">
        <v>0.183132712682402</v>
      </c>
      <c r="F311" s="14"/>
      <c r="G311" s="14">
        <v>0.218740615524493</v>
      </c>
      <c r="H311" s="14">
        <v>0.28594052497552103</v>
      </c>
      <c r="I311" s="14">
        <v>0.20241017050264701</v>
      </c>
      <c r="J311" s="14">
        <v>0.237902308008866</v>
      </c>
      <c r="K311" s="14">
        <v>0.196886257649006</v>
      </c>
      <c r="L311" s="14">
        <v>0.22324310383332399</v>
      </c>
      <c r="M311" s="14"/>
      <c r="N311" s="14">
        <v>0.25213737407560599</v>
      </c>
      <c r="O311" s="14">
        <v>0.25352574384600501</v>
      </c>
      <c r="P311" s="14">
        <v>0.221386383581027</v>
      </c>
      <c r="Q311" s="14">
        <v>0.18511582546170599</v>
      </c>
      <c r="R311" s="14"/>
      <c r="S311" s="14">
        <v>0.27887786421454003</v>
      </c>
      <c r="T311" s="14">
        <v>0.22002642389211499</v>
      </c>
      <c r="U311" s="14">
        <v>0.21199776859810801</v>
      </c>
      <c r="V311" s="14">
        <v>0.17412960014524601</v>
      </c>
      <c r="W311" s="14">
        <v>0.31380801590648599</v>
      </c>
      <c r="X311" s="14">
        <v>0.159499777934415</v>
      </c>
      <c r="Y311" s="14">
        <v>0.21604463112285599</v>
      </c>
      <c r="Z311" s="14">
        <v>0.20060424475859101</v>
      </c>
      <c r="AA311" s="14">
        <v>0.26311578041324502</v>
      </c>
      <c r="AB311" s="14">
        <v>0.211453633442622</v>
      </c>
      <c r="AC311" s="14">
        <v>0.15697675437980499</v>
      </c>
      <c r="AD311" s="14">
        <v>0.37847856011819198</v>
      </c>
      <c r="AE311" s="14"/>
      <c r="AF311" s="14">
        <v>0.22988527717479501</v>
      </c>
      <c r="AG311" s="14">
        <v>0.23654788492802301</v>
      </c>
      <c r="AH311" s="14">
        <v>0.20273919290727199</v>
      </c>
      <c r="AI311" s="14"/>
      <c r="AJ311" s="14" t="s">
        <v>79</v>
      </c>
      <c r="AK311" s="14" t="s">
        <v>79</v>
      </c>
      <c r="AL311" s="14" t="s">
        <v>79</v>
      </c>
      <c r="AM311" s="14" t="s">
        <v>79</v>
      </c>
      <c r="AN311" s="14" t="s">
        <v>79</v>
      </c>
      <c r="AO311" s="14"/>
      <c r="AP311" s="14">
        <v>0.266755688429266</v>
      </c>
      <c r="AQ311" s="14">
        <v>0.23378323570887599</v>
      </c>
      <c r="AR311" s="14">
        <v>0.26784279122543497</v>
      </c>
      <c r="AS311" s="14"/>
      <c r="AT311" s="14">
        <v>0.18218024108589001</v>
      </c>
      <c r="AU311" s="14">
        <v>0.21636679275708101</v>
      </c>
      <c r="AV311" s="14">
        <v>0.26576551431161199</v>
      </c>
      <c r="AW311" s="14">
        <v>0.331568079144477</v>
      </c>
      <c r="AX311" s="14">
        <v>0.34900013000317298</v>
      </c>
    </row>
    <row r="312" spans="2:50" x14ac:dyDescent="0.25">
      <c r="B312" t="s">
        <v>195</v>
      </c>
      <c r="C312" s="14">
        <v>0.411193815754893</v>
      </c>
      <c r="D312" s="14">
        <v>0.39906647904328502</v>
      </c>
      <c r="E312" s="14">
        <v>0.42177322338309797</v>
      </c>
      <c r="F312" s="14"/>
      <c r="G312" s="14">
        <v>0.433209850393867</v>
      </c>
      <c r="H312" s="14">
        <v>0.34276617057529801</v>
      </c>
      <c r="I312" s="14">
        <v>0.40213945340421903</v>
      </c>
      <c r="J312" s="14">
        <v>0.43544588001726803</v>
      </c>
      <c r="K312" s="14">
        <v>0.46172115123894503</v>
      </c>
      <c r="L312" s="14">
        <v>0.40549635669360601</v>
      </c>
      <c r="M312" s="14"/>
      <c r="N312" s="14">
        <v>0.42796385864854702</v>
      </c>
      <c r="O312" s="14">
        <v>0.40843247725763698</v>
      </c>
      <c r="P312" s="14">
        <v>0.43815881592442502</v>
      </c>
      <c r="Q312" s="14">
        <v>0.374518003929322</v>
      </c>
      <c r="R312" s="14"/>
      <c r="S312" s="14">
        <v>0.31385206910568703</v>
      </c>
      <c r="T312" s="14">
        <v>0.33979258934995399</v>
      </c>
      <c r="U312" s="14">
        <v>0.46156401622014998</v>
      </c>
      <c r="V312" s="14">
        <v>0.46677345109290702</v>
      </c>
      <c r="W312" s="14">
        <v>0.34808340927315401</v>
      </c>
      <c r="X312" s="14">
        <v>0.32636076757911497</v>
      </c>
      <c r="Y312" s="14">
        <v>0.57213054683762798</v>
      </c>
      <c r="Z312" s="14">
        <v>0.47337407831985301</v>
      </c>
      <c r="AA312" s="14">
        <v>0.42557523879623099</v>
      </c>
      <c r="AB312" s="14">
        <v>0.49023217096819399</v>
      </c>
      <c r="AC312" s="14">
        <v>0.51331456324715996</v>
      </c>
      <c r="AD312" s="14">
        <v>0.27218329082245601</v>
      </c>
      <c r="AE312" s="14"/>
      <c r="AF312" s="14">
        <v>0.388054706312495</v>
      </c>
      <c r="AG312" s="14">
        <v>0.45219694353603102</v>
      </c>
      <c r="AH312" s="14">
        <v>0.322853462859234</v>
      </c>
      <c r="AI312" s="14"/>
      <c r="AJ312" s="14" t="s">
        <v>79</v>
      </c>
      <c r="AK312" s="14" t="s">
        <v>79</v>
      </c>
      <c r="AL312" s="14" t="s">
        <v>79</v>
      </c>
      <c r="AM312" s="14" t="s">
        <v>79</v>
      </c>
      <c r="AN312" s="14" t="s">
        <v>79</v>
      </c>
      <c r="AO312" s="14"/>
      <c r="AP312" s="14">
        <v>0.42054964386631599</v>
      </c>
      <c r="AQ312" s="14">
        <v>0.46533579472811099</v>
      </c>
      <c r="AR312" s="14">
        <v>0.38639443480533198</v>
      </c>
      <c r="AS312" s="14"/>
      <c r="AT312" s="14">
        <v>0.38919124873944799</v>
      </c>
      <c r="AU312" s="14">
        <v>0.44273097591980298</v>
      </c>
      <c r="AV312" s="14">
        <v>0.425965494633265</v>
      </c>
      <c r="AW312" s="14">
        <v>0.42312720544268401</v>
      </c>
      <c r="AX312" s="14">
        <v>0.48577101578158299</v>
      </c>
    </row>
    <row r="313" spans="2:50" x14ac:dyDescent="0.25">
      <c r="B313" t="s">
        <v>196</v>
      </c>
      <c r="C313" s="14">
        <v>0.128946554330932</v>
      </c>
      <c r="D313" s="14">
        <v>0.122025518859446</v>
      </c>
      <c r="E313" s="14">
        <v>0.136242621152872</v>
      </c>
      <c r="F313" s="14"/>
      <c r="G313" s="14">
        <v>0.20186576018935101</v>
      </c>
      <c r="H313" s="14">
        <v>0.18331651959940601</v>
      </c>
      <c r="I313" s="14">
        <v>0.10227016684903199</v>
      </c>
      <c r="J313" s="14">
        <v>7.0309148662594606E-2</v>
      </c>
      <c r="K313" s="14">
        <v>0.14166723144111301</v>
      </c>
      <c r="L313" s="14">
        <v>0.10179802109052399</v>
      </c>
      <c r="M313" s="14"/>
      <c r="N313" s="14">
        <v>0.13051787187654501</v>
      </c>
      <c r="O313" s="14">
        <v>0.13509930469662099</v>
      </c>
      <c r="P313" s="14">
        <v>7.2023246213304401E-2</v>
      </c>
      <c r="Q313" s="14">
        <v>0.168335385001886</v>
      </c>
      <c r="R313" s="14"/>
      <c r="S313" s="14">
        <v>0.16987002805232601</v>
      </c>
      <c r="T313" s="14">
        <v>0.16115664261673901</v>
      </c>
      <c r="U313" s="14">
        <v>0.112249684056105</v>
      </c>
      <c r="V313" s="14">
        <v>9.9916325651702401E-2</v>
      </c>
      <c r="W313" s="14">
        <v>5.5805836189451598E-2</v>
      </c>
      <c r="X313" s="14">
        <v>0.20486939067226301</v>
      </c>
      <c r="Y313" s="14">
        <v>7.8097616100959596E-2</v>
      </c>
      <c r="Z313" s="14">
        <v>0.11957340707330701</v>
      </c>
      <c r="AA313" s="14">
        <v>9.9255344899149903E-2</v>
      </c>
      <c r="AB313" s="14">
        <v>0.11108062005149499</v>
      </c>
      <c r="AC313" s="14">
        <v>0.12733070646750499</v>
      </c>
      <c r="AD313" s="14">
        <v>0.20984732259640301</v>
      </c>
      <c r="AE313" s="14"/>
      <c r="AF313" s="14">
        <v>0.119775466656351</v>
      </c>
      <c r="AG313" s="14">
        <v>0.12126736613620299</v>
      </c>
      <c r="AH313" s="14">
        <v>0.169709188707688</v>
      </c>
      <c r="AI313" s="14"/>
      <c r="AJ313" s="14" t="s">
        <v>79</v>
      </c>
      <c r="AK313" s="14" t="s">
        <v>79</v>
      </c>
      <c r="AL313" s="14" t="s">
        <v>79</v>
      </c>
      <c r="AM313" s="14" t="s">
        <v>79</v>
      </c>
      <c r="AN313" s="14" t="s">
        <v>79</v>
      </c>
      <c r="AO313" s="14"/>
      <c r="AP313" s="14">
        <v>0.12291972637436401</v>
      </c>
      <c r="AQ313" s="14">
        <v>0.14260243928302499</v>
      </c>
      <c r="AR313" s="14">
        <v>0.11621895585660499</v>
      </c>
      <c r="AS313" s="14"/>
      <c r="AT313" s="14">
        <v>0.15338595540027</v>
      </c>
      <c r="AU313" s="14">
        <v>0.13330245146089001</v>
      </c>
      <c r="AV313" s="14">
        <v>0.120366913337632</v>
      </c>
      <c r="AW313" s="14">
        <v>9.25360392510364E-2</v>
      </c>
      <c r="AX313" s="14">
        <v>0</v>
      </c>
    </row>
    <row r="314" spans="2:50" x14ac:dyDescent="0.25">
      <c r="B314" t="s">
        <v>197</v>
      </c>
      <c r="C314" s="14">
        <v>2.2586348199376199E-2</v>
      </c>
      <c r="D314" s="14">
        <v>2.1728962387697101E-2</v>
      </c>
      <c r="E314" s="14">
        <v>2.35359269775385E-2</v>
      </c>
      <c r="F314" s="14"/>
      <c r="G314" s="14">
        <v>3.0381169287745299E-2</v>
      </c>
      <c r="H314" s="14">
        <v>3.4673356494600099E-2</v>
      </c>
      <c r="I314" s="14">
        <v>4.3599600953471797E-2</v>
      </c>
      <c r="J314" s="14">
        <v>1.6664417729647999E-2</v>
      </c>
      <c r="K314" s="14">
        <v>0</v>
      </c>
      <c r="L314" s="14">
        <v>1.16998806686129E-2</v>
      </c>
      <c r="M314" s="14"/>
      <c r="N314" s="14">
        <v>1.9491124082179598E-2</v>
      </c>
      <c r="O314" s="14">
        <v>1.9169725767452898E-2</v>
      </c>
      <c r="P314" s="14">
        <v>3.3502668741928601E-2</v>
      </c>
      <c r="Q314" s="14">
        <v>2.0364535146555899E-2</v>
      </c>
      <c r="R314" s="14"/>
      <c r="S314" s="14">
        <v>5.5484847696300597E-2</v>
      </c>
      <c r="T314" s="14">
        <v>1.01366513696227E-2</v>
      </c>
      <c r="U314" s="14">
        <v>1.56080606946202E-2</v>
      </c>
      <c r="V314" s="14">
        <v>1.9448646027786901E-2</v>
      </c>
      <c r="W314" s="14">
        <v>4.8165876905168901E-2</v>
      </c>
      <c r="X314" s="14">
        <v>3.8479273730560697E-2</v>
      </c>
      <c r="Y314" s="14">
        <v>1.7816438905516499E-2</v>
      </c>
      <c r="Z314" s="14">
        <v>1.7474496489477898E-2</v>
      </c>
      <c r="AA314" s="14">
        <v>1.6061822579000701E-2</v>
      </c>
      <c r="AB314" s="14">
        <v>0</v>
      </c>
      <c r="AC314" s="14">
        <v>0</v>
      </c>
      <c r="AD314" s="14">
        <v>0</v>
      </c>
      <c r="AE314" s="14"/>
      <c r="AF314" s="14">
        <v>2.3236037798508701E-2</v>
      </c>
      <c r="AG314" s="14">
        <v>1.42533953861391E-2</v>
      </c>
      <c r="AH314" s="14">
        <v>2.96900312954421E-2</v>
      </c>
      <c r="AI314" s="14"/>
      <c r="AJ314" s="14" t="s">
        <v>79</v>
      </c>
      <c r="AK314" s="14" t="s">
        <v>79</v>
      </c>
      <c r="AL314" s="14" t="s">
        <v>79</v>
      </c>
      <c r="AM314" s="14" t="s">
        <v>79</v>
      </c>
      <c r="AN314" s="14" t="s">
        <v>79</v>
      </c>
      <c r="AO314" s="14"/>
      <c r="AP314" s="14">
        <v>2.61760448184272E-2</v>
      </c>
      <c r="AQ314" s="14">
        <v>2.22492646198756E-2</v>
      </c>
      <c r="AR314" s="14">
        <v>1.2883643457685501E-2</v>
      </c>
      <c r="AS314" s="14"/>
      <c r="AT314" s="14">
        <v>2.8644381702560302E-2</v>
      </c>
      <c r="AU314" s="14">
        <v>1.3377597920039499E-2</v>
      </c>
      <c r="AV314" s="14">
        <v>2.2535138236766301E-2</v>
      </c>
      <c r="AW314" s="14">
        <v>2.5048784594234898E-2</v>
      </c>
      <c r="AX314" s="14">
        <v>0</v>
      </c>
    </row>
    <row r="315" spans="2:50" x14ac:dyDescent="0.25">
      <c r="B315" t="s">
        <v>198</v>
      </c>
      <c r="C315" s="14">
        <v>1.38954391699741E-2</v>
      </c>
      <c r="D315" s="14">
        <v>1.5024811127730801E-2</v>
      </c>
      <c r="E315" s="14">
        <v>1.2946508997779001E-2</v>
      </c>
      <c r="F315" s="14"/>
      <c r="G315" s="14">
        <v>6.54134767119672E-3</v>
      </c>
      <c r="H315" s="14">
        <v>1.0818379576089001E-2</v>
      </c>
      <c r="I315" s="14">
        <v>2.6039993284530501E-2</v>
      </c>
      <c r="J315" s="14">
        <v>1.8067265323442501E-2</v>
      </c>
      <c r="K315" s="14">
        <v>1.8137789672865699E-2</v>
      </c>
      <c r="L315" s="14">
        <v>4.9222122006443002E-3</v>
      </c>
      <c r="M315" s="14"/>
      <c r="N315" s="14">
        <v>7.6636194787975198E-3</v>
      </c>
      <c r="O315" s="14">
        <v>3.78957985004621E-3</v>
      </c>
      <c r="P315" s="14">
        <v>1.4537080272909699E-2</v>
      </c>
      <c r="Q315" s="14">
        <v>2.9542584352824801E-2</v>
      </c>
      <c r="R315" s="14"/>
      <c r="S315" s="14">
        <v>1.4544140210117599E-2</v>
      </c>
      <c r="T315" s="14">
        <v>2.6776139798243701E-2</v>
      </c>
      <c r="U315" s="14">
        <v>2.29650503481134E-2</v>
      </c>
      <c r="V315" s="14">
        <v>1.3970986154537599E-2</v>
      </c>
      <c r="W315" s="14">
        <v>2.0778886631939799E-2</v>
      </c>
      <c r="X315" s="14">
        <v>0</v>
      </c>
      <c r="Y315" s="14">
        <v>0</v>
      </c>
      <c r="Z315" s="14">
        <v>2.1680975740739999E-2</v>
      </c>
      <c r="AA315" s="14">
        <v>2.68842152770165E-2</v>
      </c>
      <c r="AB315" s="14">
        <v>0</v>
      </c>
      <c r="AC315" s="14">
        <v>0</v>
      </c>
      <c r="AD315" s="14">
        <v>0</v>
      </c>
      <c r="AE315" s="14"/>
      <c r="AF315" s="14">
        <v>1.35006241603707E-2</v>
      </c>
      <c r="AG315" s="14">
        <v>1.4601790894639701E-2</v>
      </c>
      <c r="AH315" s="14">
        <v>2.4173163287227E-2</v>
      </c>
      <c r="AI315" s="14"/>
      <c r="AJ315" s="14" t="s">
        <v>79</v>
      </c>
      <c r="AK315" s="14" t="s">
        <v>79</v>
      </c>
      <c r="AL315" s="14" t="s">
        <v>79</v>
      </c>
      <c r="AM315" s="14" t="s">
        <v>79</v>
      </c>
      <c r="AN315" s="14" t="s">
        <v>79</v>
      </c>
      <c r="AO315" s="14"/>
      <c r="AP315" s="14">
        <v>4.0587643344678296E-3</v>
      </c>
      <c r="AQ315" s="14">
        <v>7.3486938039775997E-3</v>
      </c>
      <c r="AR315" s="14">
        <v>0</v>
      </c>
      <c r="AS315" s="14"/>
      <c r="AT315" s="14">
        <v>1.3281403613805001E-2</v>
      </c>
      <c r="AU315" s="14">
        <v>1.2122116881940899E-2</v>
      </c>
      <c r="AV315" s="14">
        <v>1.4166570126175001E-2</v>
      </c>
      <c r="AW315" s="14">
        <v>1.8780875839343601E-2</v>
      </c>
      <c r="AX315" s="14">
        <v>0</v>
      </c>
    </row>
    <row r="316" spans="2:50" x14ac:dyDescent="0.25">
      <c r="B316" t="s">
        <v>70</v>
      </c>
      <c r="C316" s="14">
        <v>0.194538542057866</v>
      </c>
      <c r="D316" s="14">
        <v>0.16591625403425</v>
      </c>
      <c r="E316" s="14">
        <v>0.22236900680631</v>
      </c>
      <c r="F316" s="14"/>
      <c r="G316" s="14">
        <v>0.109261256933346</v>
      </c>
      <c r="H316" s="14">
        <v>0.14248504877908599</v>
      </c>
      <c r="I316" s="14">
        <v>0.22354061500610101</v>
      </c>
      <c r="J316" s="14">
        <v>0.22161098025818099</v>
      </c>
      <c r="K316" s="14">
        <v>0.18158756999806999</v>
      </c>
      <c r="L316" s="14">
        <v>0.252840425513289</v>
      </c>
      <c r="M316" s="14"/>
      <c r="N316" s="14">
        <v>0.16222615183832401</v>
      </c>
      <c r="O316" s="14">
        <v>0.17998316858223701</v>
      </c>
      <c r="P316" s="14">
        <v>0.220391805266406</v>
      </c>
      <c r="Q316" s="14">
        <v>0.22212366610770501</v>
      </c>
      <c r="R316" s="14"/>
      <c r="S316" s="14">
        <v>0.16737105072102901</v>
      </c>
      <c r="T316" s="14">
        <v>0.24211155297332601</v>
      </c>
      <c r="U316" s="14">
        <v>0.17561542008290401</v>
      </c>
      <c r="V316" s="14">
        <v>0.22576099092782101</v>
      </c>
      <c r="W316" s="14">
        <v>0.2133579750938</v>
      </c>
      <c r="X316" s="14">
        <v>0.27079079008364698</v>
      </c>
      <c r="Y316" s="14">
        <v>0.11591076703304</v>
      </c>
      <c r="Z316" s="14">
        <v>0.16729279761803101</v>
      </c>
      <c r="AA316" s="14">
        <v>0.16910759803535699</v>
      </c>
      <c r="AB316" s="14">
        <v>0.18723357553768799</v>
      </c>
      <c r="AC316" s="14">
        <v>0.202377975905529</v>
      </c>
      <c r="AD316" s="14">
        <v>0.139490826462949</v>
      </c>
      <c r="AE316" s="14"/>
      <c r="AF316" s="14">
        <v>0.22554788789747901</v>
      </c>
      <c r="AG316" s="14">
        <v>0.16113261911896301</v>
      </c>
      <c r="AH316" s="14">
        <v>0.25083496094313701</v>
      </c>
      <c r="AI316" s="14"/>
      <c r="AJ316" s="14" t="s">
        <v>79</v>
      </c>
      <c r="AK316" s="14" t="s">
        <v>79</v>
      </c>
      <c r="AL316" s="14" t="s">
        <v>79</v>
      </c>
      <c r="AM316" s="14" t="s">
        <v>79</v>
      </c>
      <c r="AN316" s="14" t="s">
        <v>79</v>
      </c>
      <c r="AO316" s="14"/>
      <c r="AP316" s="14">
        <v>0.15954013217715801</v>
      </c>
      <c r="AQ316" s="14">
        <v>0.12868057185613399</v>
      </c>
      <c r="AR316" s="14">
        <v>0.216660174654943</v>
      </c>
      <c r="AS316" s="14"/>
      <c r="AT316" s="14">
        <v>0.23331676945802701</v>
      </c>
      <c r="AU316" s="14">
        <v>0.18210006506024501</v>
      </c>
      <c r="AV316" s="14">
        <v>0.15120036935455</v>
      </c>
      <c r="AW316" s="14">
        <v>0.108939015728224</v>
      </c>
      <c r="AX316" s="14">
        <v>0.165228854215244</v>
      </c>
    </row>
    <row r="317" spans="2:50" x14ac:dyDescent="0.25">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row>
    <row r="318" spans="2:50" x14ac:dyDescent="0.25">
      <c r="B318" s="6" t="s">
        <v>86</v>
      </c>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row>
    <row r="319" spans="2:50" x14ac:dyDescent="0.25">
      <c r="B319" s="26" t="s">
        <v>538</v>
      </c>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row>
    <row r="320" spans="2:50" x14ac:dyDescent="0.25">
      <c r="B320" t="s">
        <v>200</v>
      </c>
      <c r="C320" s="14">
        <v>0.35034626673744401</v>
      </c>
      <c r="D320" s="14">
        <v>0.39990862045026498</v>
      </c>
      <c r="E320" s="14">
        <v>0.300888771561793</v>
      </c>
      <c r="F320" s="14"/>
      <c r="G320" s="14">
        <v>0.359076343136354</v>
      </c>
      <c r="H320" s="14">
        <v>0.29138760986507301</v>
      </c>
      <c r="I320" s="14">
        <v>0.38826021581360598</v>
      </c>
      <c r="J320" s="14">
        <v>0.40262384639776</v>
      </c>
      <c r="K320" s="14">
        <v>0.32804144320663498</v>
      </c>
      <c r="L320" s="14">
        <v>0.33563965768051701</v>
      </c>
      <c r="M320" s="14"/>
      <c r="N320" s="14">
        <v>0.37497584750671897</v>
      </c>
      <c r="O320" s="14">
        <v>0.35815343172410802</v>
      </c>
      <c r="P320" s="14">
        <v>0.33834951345589798</v>
      </c>
      <c r="Q320" s="14">
        <v>0.328185075789033</v>
      </c>
      <c r="R320" s="14"/>
      <c r="S320" s="14">
        <v>0.30177947823632301</v>
      </c>
      <c r="T320" s="14">
        <v>0.33316052982092398</v>
      </c>
      <c r="U320" s="14">
        <v>0.33762339505107197</v>
      </c>
      <c r="V320" s="14">
        <v>0.32974188079196598</v>
      </c>
      <c r="W320" s="14">
        <v>0.30409371833603699</v>
      </c>
      <c r="X320" s="14">
        <v>0.36653643674999697</v>
      </c>
      <c r="Y320" s="14">
        <v>0.40261204502363801</v>
      </c>
      <c r="Z320" s="14">
        <v>0.35332254761895998</v>
      </c>
      <c r="AA320" s="14">
        <v>0.37135304355983001</v>
      </c>
      <c r="AB320" s="14">
        <v>0.41466298946976998</v>
      </c>
      <c r="AC320" s="14">
        <v>0.398296377804641</v>
      </c>
      <c r="AD320" s="14">
        <v>0.33940185654230898</v>
      </c>
      <c r="AE320" s="14"/>
      <c r="AF320" s="14">
        <v>0.338826797688762</v>
      </c>
      <c r="AG320" s="14">
        <v>0.38937425325368502</v>
      </c>
      <c r="AH320" s="14">
        <v>0.27733171074295698</v>
      </c>
      <c r="AI320" s="14"/>
      <c r="AJ320" s="14" t="s">
        <v>79</v>
      </c>
      <c r="AK320" s="14" t="s">
        <v>79</v>
      </c>
      <c r="AL320" s="14" t="s">
        <v>79</v>
      </c>
      <c r="AM320" s="14" t="s">
        <v>79</v>
      </c>
      <c r="AN320" s="14" t="s">
        <v>79</v>
      </c>
      <c r="AO320" s="14"/>
      <c r="AP320" s="14">
        <v>0.37680454840706001</v>
      </c>
      <c r="AQ320" s="14">
        <v>0.36271315012414201</v>
      </c>
      <c r="AR320" s="14">
        <v>0.31810980577494502</v>
      </c>
      <c r="AS320" s="14"/>
      <c r="AT320" s="14">
        <v>0.30703748605218001</v>
      </c>
      <c r="AU320" s="14">
        <v>0.33516799206398901</v>
      </c>
      <c r="AV320" s="14">
        <v>0.38917251426917598</v>
      </c>
      <c r="AW320" s="14">
        <v>0.412995559502776</v>
      </c>
      <c r="AX320" s="14">
        <v>0.46725607784656897</v>
      </c>
    </row>
    <row r="321" spans="2:50" x14ac:dyDescent="0.25">
      <c r="B321" t="s">
        <v>201</v>
      </c>
      <c r="C321" s="14">
        <v>0.48576962956499498</v>
      </c>
      <c r="D321" s="14">
        <v>0.44247189389115599</v>
      </c>
      <c r="E321" s="14">
        <v>0.52746921056611995</v>
      </c>
      <c r="F321" s="14"/>
      <c r="G321" s="14">
        <v>0.37626333592685302</v>
      </c>
      <c r="H321" s="14">
        <v>0.44107841341788601</v>
      </c>
      <c r="I321" s="14">
        <v>0.44808222262729303</v>
      </c>
      <c r="J321" s="14">
        <v>0.48227196595407401</v>
      </c>
      <c r="K321" s="14">
        <v>0.57646738724922897</v>
      </c>
      <c r="L321" s="14">
        <v>0.57414851908752595</v>
      </c>
      <c r="M321" s="14"/>
      <c r="N321" s="14">
        <v>0.48045092228373198</v>
      </c>
      <c r="O321" s="14">
        <v>0.46983131313909099</v>
      </c>
      <c r="P321" s="14">
        <v>0.481731881387639</v>
      </c>
      <c r="Q321" s="14">
        <v>0.50897347539195503</v>
      </c>
      <c r="R321" s="14"/>
      <c r="S321" s="14">
        <v>0.44193392340848497</v>
      </c>
      <c r="T321" s="14">
        <v>0.49579208127281099</v>
      </c>
      <c r="U321" s="14">
        <v>0.53029019890906703</v>
      </c>
      <c r="V321" s="14">
        <v>0.54097493417570697</v>
      </c>
      <c r="W321" s="14">
        <v>0.594850358804208</v>
      </c>
      <c r="X321" s="14">
        <v>0.50759907793645498</v>
      </c>
      <c r="Y321" s="14">
        <v>0.44462495875442898</v>
      </c>
      <c r="Z321" s="14">
        <v>0.51253872095422104</v>
      </c>
      <c r="AA321" s="14">
        <v>0.43342030058590902</v>
      </c>
      <c r="AB321" s="14">
        <v>0.45682712512441398</v>
      </c>
      <c r="AC321" s="14">
        <v>0.49069548777739003</v>
      </c>
      <c r="AD321" s="14">
        <v>0.423083328992372</v>
      </c>
      <c r="AE321" s="14"/>
      <c r="AF321" s="14">
        <v>0.52043063671573098</v>
      </c>
      <c r="AG321" s="14">
        <v>0.467207539816823</v>
      </c>
      <c r="AH321" s="14">
        <v>0.47446560089477802</v>
      </c>
      <c r="AI321" s="14"/>
      <c r="AJ321" s="14" t="s">
        <v>79</v>
      </c>
      <c r="AK321" s="14" t="s">
        <v>79</v>
      </c>
      <c r="AL321" s="14" t="s">
        <v>79</v>
      </c>
      <c r="AM321" s="14" t="s">
        <v>79</v>
      </c>
      <c r="AN321" s="14" t="s">
        <v>79</v>
      </c>
      <c r="AO321" s="14"/>
      <c r="AP321" s="14">
        <v>0.480877078302686</v>
      </c>
      <c r="AQ321" s="14">
        <v>0.45612166551771</v>
      </c>
      <c r="AR321" s="14">
        <v>0.53671596341990502</v>
      </c>
      <c r="AS321" s="14"/>
      <c r="AT321" s="14">
        <v>0.54855870418170005</v>
      </c>
      <c r="AU321" s="14">
        <v>0.49496267172648101</v>
      </c>
      <c r="AV321" s="14">
        <v>0.41828129584865498</v>
      </c>
      <c r="AW321" s="14">
        <v>0.39220405361546701</v>
      </c>
      <c r="AX321" s="14">
        <v>0.40228976166235098</v>
      </c>
    </row>
    <row r="322" spans="2:50" x14ac:dyDescent="0.25">
      <c r="B322" t="s">
        <v>202</v>
      </c>
      <c r="C322" s="14">
        <v>9.5388353665685197E-2</v>
      </c>
      <c r="D322" s="14">
        <v>0.102243414660058</v>
      </c>
      <c r="E322" s="14">
        <v>8.9228363806591202E-2</v>
      </c>
      <c r="F322" s="14"/>
      <c r="G322" s="14">
        <v>0.19015367842262201</v>
      </c>
      <c r="H322" s="14">
        <v>0.16921733361187599</v>
      </c>
      <c r="I322" s="14">
        <v>0.10754771633226699</v>
      </c>
      <c r="J322" s="14">
        <v>5.4385876418550798E-2</v>
      </c>
      <c r="K322" s="14">
        <v>4.0992100410312197E-2</v>
      </c>
      <c r="L322" s="14">
        <v>2.5031227362628701E-2</v>
      </c>
      <c r="M322" s="14"/>
      <c r="N322" s="14">
        <v>0.105139099333992</v>
      </c>
      <c r="O322" s="14">
        <v>9.3380900157417596E-2</v>
      </c>
      <c r="P322" s="14">
        <v>8.9855059554913602E-2</v>
      </c>
      <c r="Q322" s="14">
        <v>9.2705257031280394E-2</v>
      </c>
      <c r="R322" s="14"/>
      <c r="S322" s="14">
        <v>0.16966921776330701</v>
      </c>
      <c r="T322" s="14">
        <v>0.111543540565454</v>
      </c>
      <c r="U322" s="14">
        <v>6.5335094394361498E-2</v>
      </c>
      <c r="V322" s="14">
        <v>8.6700495511849898E-2</v>
      </c>
      <c r="W322" s="14">
        <v>7.7383123018446895E-2</v>
      </c>
      <c r="X322" s="14">
        <v>7.5696795901797703E-2</v>
      </c>
      <c r="Y322" s="14">
        <v>0.108612144631894</v>
      </c>
      <c r="Z322" s="14">
        <v>2.5947271331772201E-2</v>
      </c>
      <c r="AA322" s="14">
        <v>7.4066187171206194E-2</v>
      </c>
      <c r="AB322" s="14">
        <v>8.1114168469386794E-2</v>
      </c>
      <c r="AC322" s="14">
        <v>1.7340547667861101E-2</v>
      </c>
      <c r="AD322" s="14">
        <v>0.14924782998983399</v>
      </c>
      <c r="AE322" s="14"/>
      <c r="AF322" s="14">
        <v>7.7670311866513395E-2</v>
      </c>
      <c r="AG322" s="14">
        <v>8.6673737581682203E-2</v>
      </c>
      <c r="AH322" s="14">
        <v>0.13515655690401299</v>
      </c>
      <c r="AI322" s="14"/>
      <c r="AJ322" s="14" t="s">
        <v>79</v>
      </c>
      <c r="AK322" s="14" t="s">
        <v>79</v>
      </c>
      <c r="AL322" s="14" t="s">
        <v>79</v>
      </c>
      <c r="AM322" s="14" t="s">
        <v>79</v>
      </c>
      <c r="AN322" s="14" t="s">
        <v>79</v>
      </c>
      <c r="AO322" s="14"/>
      <c r="AP322" s="14">
        <v>8.3729592301622496E-2</v>
      </c>
      <c r="AQ322" s="14">
        <v>0.11584400234461199</v>
      </c>
      <c r="AR322" s="14">
        <v>0.120314664045387</v>
      </c>
      <c r="AS322" s="14"/>
      <c r="AT322" s="14">
        <v>8.2047045273856395E-2</v>
      </c>
      <c r="AU322" s="14">
        <v>7.7554067081749598E-2</v>
      </c>
      <c r="AV322" s="14">
        <v>0.135341462812793</v>
      </c>
      <c r="AW322" s="14">
        <v>0.148194382304699</v>
      </c>
      <c r="AX322" s="14">
        <v>0</v>
      </c>
    </row>
    <row r="323" spans="2:50" x14ac:dyDescent="0.25">
      <c r="B323" t="s">
        <v>70</v>
      </c>
      <c r="C323" s="14">
        <v>6.8495750031875205E-2</v>
      </c>
      <c r="D323" s="14">
        <v>5.5376070998521397E-2</v>
      </c>
      <c r="E323" s="14">
        <v>8.2413654065495695E-2</v>
      </c>
      <c r="F323" s="14"/>
      <c r="G323" s="14">
        <v>7.4506642514171606E-2</v>
      </c>
      <c r="H323" s="14">
        <v>9.8316643105165802E-2</v>
      </c>
      <c r="I323" s="14">
        <v>5.6109845226833897E-2</v>
      </c>
      <c r="J323" s="14">
        <v>6.0718311229615199E-2</v>
      </c>
      <c r="K323" s="14">
        <v>5.4499069133824303E-2</v>
      </c>
      <c r="L323" s="14">
        <v>6.5180595869328201E-2</v>
      </c>
      <c r="M323" s="14"/>
      <c r="N323" s="14">
        <v>3.9434130875556403E-2</v>
      </c>
      <c r="O323" s="14">
        <v>7.86343549793838E-2</v>
      </c>
      <c r="P323" s="14">
        <v>9.00635456015495E-2</v>
      </c>
      <c r="Q323" s="14">
        <v>7.0136191787731006E-2</v>
      </c>
      <c r="R323" s="14"/>
      <c r="S323" s="14">
        <v>8.6617380591885396E-2</v>
      </c>
      <c r="T323" s="14">
        <v>5.9503848340811197E-2</v>
      </c>
      <c r="U323" s="14">
        <v>6.6751311645498995E-2</v>
      </c>
      <c r="V323" s="14">
        <v>4.2582689520477002E-2</v>
      </c>
      <c r="W323" s="14">
        <v>2.36727998413086E-2</v>
      </c>
      <c r="X323" s="14">
        <v>5.01676894117506E-2</v>
      </c>
      <c r="Y323" s="14">
        <v>4.4150851590038599E-2</v>
      </c>
      <c r="Z323" s="14">
        <v>0.108191460095047</v>
      </c>
      <c r="AA323" s="14">
        <v>0.12116046868305499</v>
      </c>
      <c r="AB323" s="14">
        <v>4.7395716936429098E-2</v>
      </c>
      <c r="AC323" s="14">
        <v>9.3667586750108306E-2</v>
      </c>
      <c r="AD323" s="14">
        <v>8.8266984475485602E-2</v>
      </c>
      <c r="AE323" s="14"/>
      <c r="AF323" s="14">
        <v>6.3072253728993694E-2</v>
      </c>
      <c r="AG323" s="14">
        <v>5.6744469347809599E-2</v>
      </c>
      <c r="AH323" s="14">
        <v>0.113046131458252</v>
      </c>
      <c r="AI323" s="14"/>
      <c r="AJ323" s="14" t="s">
        <v>79</v>
      </c>
      <c r="AK323" s="14" t="s">
        <v>79</v>
      </c>
      <c r="AL323" s="14" t="s">
        <v>79</v>
      </c>
      <c r="AM323" s="14" t="s">
        <v>79</v>
      </c>
      <c r="AN323" s="14" t="s">
        <v>79</v>
      </c>
      <c r="AO323" s="14"/>
      <c r="AP323" s="14">
        <v>5.8588780988631399E-2</v>
      </c>
      <c r="AQ323" s="14">
        <v>6.5321182013535706E-2</v>
      </c>
      <c r="AR323" s="14">
        <v>2.4859566759763502E-2</v>
      </c>
      <c r="AS323" s="14"/>
      <c r="AT323" s="14">
        <v>6.2356764492263697E-2</v>
      </c>
      <c r="AU323" s="14">
        <v>9.23152691277805E-2</v>
      </c>
      <c r="AV323" s="14">
        <v>5.7204727069376501E-2</v>
      </c>
      <c r="AW323" s="14">
        <v>4.6606004577058498E-2</v>
      </c>
      <c r="AX323" s="14">
        <v>0.13045416049108</v>
      </c>
    </row>
    <row r="324" spans="2:50" x14ac:dyDescent="0.25">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row>
    <row r="325" spans="2:50" x14ac:dyDescent="0.25">
      <c r="B325" s="6" t="s">
        <v>86</v>
      </c>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row>
    <row r="326" spans="2:50" x14ac:dyDescent="0.25">
      <c r="B326" s="26" t="s">
        <v>539</v>
      </c>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row>
    <row r="327" spans="2:50" x14ac:dyDescent="0.25">
      <c r="B327" t="s">
        <v>203</v>
      </c>
      <c r="C327" s="14">
        <v>0.29934234955157402</v>
      </c>
      <c r="D327" s="14">
        <v>0.32355014683747602</v>
      </c>
      <c r="E327" s="14">
        <v>0.27364381554581302</v>
      </c>
      <c r="F327" s="14"/>
      <c r="G327" s="14">
        <v>0.277842464170245</v>
      </c>
      <c r="H327" s="14">
        <v>0.29200799651199999</v>
      </c>
      <c r="I327" s="14">
        <v>0.21884856454093601</v>
      </c>
      <c r="J327" s="14">
        <v>0.36147910734420802</v>
      </c>
      <c r="K327" s="14">
        <v>0.31787611354231698</v>
      </c>
      <c r="L327" s="14">
        <v>0.31643787723739902</v>
      </c>
      <c r="M327" s="14"/>
      <c r="N327" s="14">
        <v>0.32810344052630702</v>
      </c>
      <c r="O327" s="14">
        <v>0.30454544206177703</v>
      </c>
      <c r="P327" s="14">
        <v>0.30565159450482099</v>
      </c>
      <c r="Q327" s="14">
        <v>0.26166785048842001</v>
      </c>
      <c r="R327" s="14"/>
      <c r="S327" s="14">
        <v>0.28633136616205901</v>
      </c>
      <c r="T327" s="14">
        <v>0.20750931970433301</v>
      </c>
      <c r="U327" s="14">
        <v>0.30239086003522703</v>
      </c>
      <c r="V327" s="14">
        <v>0.29780316139545698</v>
      </c>
      <c r="W327" s="14">
        <v>0.34378136776409202</v>
      </c>
      <c r="X327" s="14">
        <v>0.27157515008715799</v>
      </c>
      <c r="Y327" s="14">
        <v>0.34862620578076903</v>
      </c>
      <c r="Z327" s="14">
        <v>0.40666310744105799</v>
      </c>
      <c r="AA327" s="14">
        <v>0.35361712157518199</v>
      </c>
      <c r="AB327" s="14">
        <v>0.315251845639615</v>
      </c>
      <c r="AC327" s="14">
        <v>0.28313628502208699</v>
      </c>
      <c r="AD327" s="14">
        <v>0.210479931593897</v>
      </c>
      <c r="AE327" s="14"/>
      <c r="AF327" s="14">
        <v>0.314257711422119</v>
      </c>
      <c r="AG327" s="14">
        <v>0.286656247414948</v>
      </c>
      <c r="AH327" s="14">
        <v>0.30192116846440198</v>
      </c>
      <c r="AI327" s="14"/>
      <c r="AJ327" s="14" t="s">
        <v>79</v>
      </c>
      <c r="AK327" s="14" t="s">
        <v>79</v>
      </c>
      <c r="AL327" s="14" t="s">
        <v>79</v>
      </c>
      <c r="AM327" s="14" t="s">
        <v>79</v>
      </c>
      <c r="AN327" s="14" t="s">
        <v>79</v>
      </c>
      <c r="AO327" s="14"/>
      <c r="AP327" s="14">
        <v>0.344708683045444</v>
      </c>
      <c r="AQ327" s="14">
        <v>0.30928391955350398</v>
      </c>
      <c r="AR327" s="14">
        <v>0.261996668703952</v>
      </c>
      <c r="AS327" s="14"/>
      <c r="AT327" s="14">
        <v>0.29452824213331802</v>
      </c>
      <c r="AU327" s="14">
        <v>0.30625844653499801</v>
      </c>
      <c r="AV327" s="14">
        <v>0.30812660220913102</v>
      </c>
      <c r="AW327" s="14">
        <v>0.29279044381277203</v>
      </c>
      <c r="AX327" s="14">
        <v>0.51600562607689304</v>
      </c>
    </row>
    <row r="328" spans="2:50" x14ac:dyDescent="0.25">
      <c r="B328" t="s">
        <v>201</v>
      </c>
      <c r="C328" s="14">
        <v>0.522227742867867</v>
      </c>
      <c r="D328" s="14">
        <v>0.50913377795302195</v>
      </c>
      <c r="E328" s="14">
        <v>0.53795589189153203</v>
      </c>
      <c r="F328" s="14"/>
      <c r="G328" s="14">
        <v>0.49519467119567601</v>
      </c>
      <c r="H328" s="14">
        <v>0.49526903419051199</v>
      </c>
      <c r="I328" s="14">
        <v>0.52025233117275005</v>
      </c>
      <c r="J328" s="14">
        <v>0.47891034120756798</v>
      </c>
      <c r="K328" s="14">
        <v>0.56735291281520595</v>
      </c>
      <c r="L328" s="14">
        <v>0.56904892206024704</v>
      </c>
      <c r="M328" s="14"/>
      <c r="N328" s="14">
        <v>0.51595738576392902</v>
      </c>
      <c r="O328" s="14">
        <v>0.55478615127225195</v>
      </c>
      <c r="P328" s="14">
        <v>0.48246608843025002</v>
      </c>
      <c r="Q328" s="14">
        <v>0.52650937543589704</v>
      </c>
      <c r="R328" s="14"/>
      <c r="S328" s="14">
        <v>0.47149154939966698</v>
      </c>
      <c r="T328" s="14">
        <v>0.60116432630880601</v>
      </c>
      <c r="U328" s="14">
        <v>0.55592827785820997</v>
      </c>
      <c r="V328" s="14">
        <v>0.55674417988288805</v>
      </c>
      <c r="W328" s="14">
        <v>0.42610924894480701</v>
      </c>
      <c r="X328" s="14">
        <v>0.50655927790573896</v>
      </c>
      <c r="Y328" s="14">
        <v>0.56255587901492599</v>
      </c>
      <c r="Z328" s="14">
        <v>0.44108180210627401</v>
      </c>
      <c r="AA328" s="14">
        <v>0.49780640483924599</v>
      </c>
      <c r="AB328" s="14">
        <v>0.53349216742703698</v>
      </c>
      <c r="AC328" s="14">
        <v>0.49301981941092998</v>
      </c>
      <c r="AD328" s="14">
        <v>0.61458677127554795</v>
      </c>
      <c r="AE328" s="14"/>
      <c r="AF328" s="14">
        <v>0.53306693898741897</v>
      </c>
      <c r="AG328" s="14">
        <v>0.53630157162821201</v>
      </c>
      <c r="AH328" s="14">
        <v>0.42574991126432199</v>
      </c>
      <c r="AI328" s="14"/>
      <c r="AJ328" s="14" t="s">
        <v>79</v>
      </c>
      <c r="AK328" s="14" t="s">
        <v>79</v>
      </c>
      <c r="AL328" s="14" t="s">
        <v>79</v>
      </c>
      <c r="AM328" s="14" t="s">
        <v>79</v>
      </c>
      <c r="AN328" s="14" t="s">
        <v>79</v>
      </c>
      <c r="AO328" s="14"/>
      <c r="AP328" s="14">
        <v>0.51125324306708597</v>
      </c>
      <c r="AQ328" s="14">
        <v>0.51692368695588597</v>
      </c>
      <c r="AR328" s="14">
        <v>0.492806206732542</v>
      </c>
      <c r="AS328" s="14"/>
      <c r="AT328" s="14">
        <v>0.56552586350840195</v>
      </c>
      <c r="AU328" s="14">
        <v>0.52959137875712603</v>
      </c>
      <c r="AV328" s="14">
        <v>0.53182531362611996</v>
      </c>
      <c r="AW328" s="14">
        <v>0.42768837994627601</v>
      </c>
      <c r="AX328" s="14">
        <v>0.33333369202743501</v>
      </c>
    </row>
    <row r="329" spans="2:50" x14ac:dyDescent="0.25">
      <c r="B329" t="s">
        <v>204</v>
      </c>
      <c r="C329" s="14">
        <v>9.2232488066059506E-2</v>
      </c>
      <c r="D329" s="14">
        <v>0.101441615070897</v>
      </c>
      <c r="E329" s="14">
        <v>8.2801329249751199E-2</v>
      </c>
      <c r="F329" s="14"/>
      <c r="G329" s="14">
        <v>0.14974255068718001</v>
      </c>
      <c r="H329" s="14">
        <v>0.118346924035548</v>
      </c>
      <c r="I329" s="14">
        <v>0.17629108149129599</v>
      </c>
      <c r="J329" s="14">
        <v>5.6126951585546397E-2</v>
      </c>
      <c r="K329" s="14">
        <v>4.0211388850594797E-2</v>
      </c>
      <c r="L329" s="14">
        <v>3.5067175313965297E-2</v>
      </c>
      <c r="M329" s="14"/>
      <c r="N329" s="14">
        <v>0.105392151791698</v>
      </c>
      <c r="O329" s="14">
        <v>6.9509412641180296E-2</v>
      </c>
      <c r="P329" s="14">
        <v>0.117145175336639</v>
      </c>
      <c r="Q329" s="14">
        <v>8.0872959968281699E-2</v>
      </c>
      <c r="R329" s="14"/>
      <c r="S329" s="14">
        <v>0.14961463318767701</v>
      </c>
      <c r="T329" s="14">
        <v>0.101214133971127</v>
      </c>
      <c r="U329" s="14">
        <v>7.8686899960884002E-2</v>
      </c>
      <c r="V329" s="14">
        <v>7.5037249100252695E-2</v>
      </c>
      <c r="W329" s="14">
        <v>0.116583801850051</v>
      </c>
      <c r="X329" s="14">
        <v>0.10969591782517001</v>
      </c>
      <c r="Y329" s="14">
        <v>6.9480694642085894E-2</v>
      </c>
      <c r="Z329" s="14">
        <v>4.4119684204268199E-2</v>
      </c>
      <c r="AA329" s="14">
        <v>6.4185251712502597E-2</v>
      </c>
      <c r="AB329" s="14">
        <v>4.1001453437712297E-2</v>
      </c>
      <c r="AC329" s="14">
        <v>0.122861329098746</v>
      </c>
      <c r="AD329" s="14">
        <v>0.116660839727989</v>
      </c>
      <c r="AE329" s="14"/>
      <c r="AF329" s="14">
        <v>8.5202035751538396E-2</v>
      </c>
      <c r="AG329" s="14">
        <v>8.4121525863916996E-2</v>
      </c>
      <c r="AH329" s="14">
        <v>0.15191734291220901</v>
      </c>
      <c r="AI329" s="14"/>
      <c r="AJ329" s="14" t="s">
        <v>79</v>
      </c>
      <c r="AK329" s="14" t="s">
        <v>79</v>
      </c>
      <c r="AL329" s="14" t="s">
        <v>79</v>
      </c>
      <c r="AM329" s="14" t="s">
        <v>79</v>
      </c>
      <c r="AN329" s="14" t="s">
        <v>79</v>
      </c>
      <c r="AO329" s="14"/>
      <c r="AP329" s="14">
        <v>9.7268571554379901E-2</v>
      </c>
      <c r="AQ329" s="14">
        <v>0.111704528719729</v>
      </c>
      <c r="AR329" s="14">
        <v>0.12440850468978699</v>
      </c>
      <c r="AS329" s="14"/>
      <c r="AT329" s="14">
        <v>6.7510420793318093E-2</v>
      </c>
      <c r="AU329" s="14">
        <v>8.8151753474438405E-2</v>
      </c>
      <c r="AV329" s="14">
        <v>8.53150438361472E-2</v>
      </c>
      <c r="AW329" s="14">
        <v>0.238615350209784</v>
      </c>
      <c r="AX329" s="14">
        <v>9.6160780339316604E-2</v>
      </c>
    </row>
    <row r="330" spans="2:50" x14ac:dyDescent="0.25">
      <c r="B330" t="s">
        <v>70</v>
      </c>
      <c r="C330" s="14">
        <v>8.6197419514498899E-2</v>
      </c>
      <c r="D330" s="14">
        <v>6.5874460138604596E-2</v>
      </c>
      <c r="E330" s="14">
        <v>0.105598963312904</v>
      </c>
      <c r="F330" s="14"/>
      <c r="G330" s="14">
        <v>7.7220313946898794E-2</v>
      </c>
      <c r="H330" s="14">
        <v>9.4376045261940406E-2</v>
      </c>
      <c r="I330" s="14">
        <v>8.4608022795017501E-2</v>
      </c>
      <c r="J330" s="14">
        <v>0.10348359986267699</v>
      </c>
      <c r="K330" s="14">
        <v>7.4559584791882502E-2</v>
      </c>
      <c r="L330" s="14">
        <v>7.9446025388387895E-2</v>
      </c>
      <c r="M330" s="14"/>
      <c r="N330" s="14">
        <v>5.05470219180656E-2</v>
      </c>
      <c r="O330" s="14">
        <v>7.1158994024791603E-2</v>
      </c>
      <c r="P330" s="14">
        <v>9.47371417282898E-2</v>
      </c>
      <c r="Q330" s="14">
        <v>0.130949814107401</v>
      </c>
      <c r="R330" s="14"/>
      <c r="S330" s="14">
        <v>9.2562451250597602E-2</v>
      </c>
      <c r="T330" s="14">
        <v>9.0112220015735003E-2</v>
      </c>
      <c r="U330" s="14">
        <v>6.2993962145679205E-2</v>
      </c>
      <c r="V330" s="14">
        <v>7.0415409621402206E-2</v>
      </c>
      <c r="W330" s="14">
        <v>0.11352558144105</v>
      </c>
      <c r="X330" s="14">
        <v>0.112169654181932</v>
      </c>
      <c r="Y330" s="14">
        <v>1.93372205622192E-2</v>
      </c>
      <c r="Z330" s="14">
        <v>0.1081354062484</v>
      </c>
      <c r="AA330" s="14">
        <v>8.4391221873069494E-2</v>
      </c>
      <c r="AB330" s="14">
        <v>0.11025453349563601</v>
      </c>
      <c r="AC330" s="14">
        <v>0.100982566468237</v>
      </c>
      <c r="AD330" s="14">
        <v>5.8272457402566098E-2</v>
      </c>
      <c r="AE330" s="14"/>
      <c r="AF330" s="14">
        <v>6.7473313838923299E-2</v>
      </c>
      <c r="AG330" s="14">
        <v>9.2920655092922896E-2</v>
      </c>
      <c r="AH330" s="14">
        <v>0.120411577359067</v>
      </c>
      <c r="AI330" s="14"/>
      <c r="AJ330" s="14" t="s">
        <v>79</v>
      </c>
      <c r="AK330" s="14" t="s">
        <v>79</v>
      </c>
      <c r="AL330" s="14" t="s">
        <v>79</v>
      </c>
      <c r="AM330" s="14" t="s">
        <v>79</v>
      </c>
      <c r="AN330" s="14" t="s">
        <v>79</v>
      </c>
      <c r="AO330" s="14"/>
      <c r="AP330" s="14">
        <v>4.6769502333090497E-2</v>
      </c>
      <c r="AQ330" s="14">
        <v>6.20878647708802E-2</v>
      </c>
      <c r="AR330" s="14">
        <v>0.120788619873719</v>
      </c>
      <c r="AS330" s="14"/>
      <c r="AT330" s="14">
        <v>7.2435473564962397E-2</v>
      </c>
      <c r="AU330" s="14">
        <v>7.5998421233438099E-2</v>
      </c>
      <c r="AV330" s="14">
        <v>7.4733040328602396E-2</v>
      </c>
      <c r="AW330" s="14">
        <v>4.0905826031167998E-2</v>
      </c>
      <c r="AX330" s="14">
        <v>5.4499901556355097E-2</v>
      </c>
    </row>
    <row r="331" spans="2:50" x14ac:dyDescent="0.25">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row>
    <row r="332" spans="2:50" x14ac:dyDescent="0.25">
      <c r="B332" s="6" t="s">
        <v>86</v>
      </c>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row>
    <row r="333" spans="2:50" x14ac:dyDescent="0.25">
      <c r="B333" s="26" t="s">
        <v>538</v>
      </c>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row>
    <row r="334" spans="2:50" x14ac:dyDescent="0.25">
      <c r="B334" t="s">
        <v>205</v>
      </c>
      <c r="C334" s="14">
        <v>0.19563613539674399</v>
      </c>
      <c r="D334" s="14">
        <v>0.21337373698605899</v>
      </c>
      <c r="E334" s="14">
        <v>0.179263105019624</v>
      </c>
      <c r="F334" s="14"/>
      <c r="G334" s="14">
        <v>0.23134646161018299</v>
      </c>
      <c r="H334" s="14">
        <v>0.21397715043228299</v>
      </c>
      <c r="I334" s="14">
        <v>0.18475323864609799</v>
      </c>
      <c r="J334" s="14">
        <v>0.21427298836589001</v>
      </c>
      <c r="K334" s="14">
        <v>0.154955040050828</v>
      </c>
      <c r="L334" s="14">
        <v>0.17676646176403901</v>
      </c>
      <c r="M334" s="14"/>
      <c r="N334" s="14">
        <v>0.23529396378680101</v>
      </c>
      <c r="O334" s="14">
        <v>0.19177161699108</v>
      </c>
      <c r="P334" s="14">
        <v>0.185740967465297</v>
      </c>
      <c r="Q334" s="14">
        <v>0.16619194021936601</v>
      </c>
      <c r="R334" s="14"/>
      <c r="S334" s="14">
        <v>0.18866966089048401</v>
      </c>
      <c r="T334" s="14">
        <v>0.159537344861504</v>
      </c>
      <c r="U334" s="14">
        <v>0.182131905354737</v>
      </c>
      <c r="V334" s="14">
        <v>0.16671650871486601</v>
      </c>
      <c r="W334" s="14">
        <v>0.172502660945106</v>
      </c>
      <c r="X334" s="14">
        <v>0.30922940716404901</v>
      </c>
      <c r="Y334" s="14">
        <v>0.17420334276260499</v>
      </c>
      <c r="Z334" s="14">
        <v>0.176956106045394</v>
      </c>
      <c r="AA334" s="14">
        <v>0.16499232176509401</v>
      </c>
      <c r="AB334" s="14">
        <v>0.23342824173287</v>
      </c>
      <c r="AC334" s="14">
        <v>0.22949376844698399</v>
      </c>
      <c r="AD334" s="14">
        <v>0.26029982524311901</v>
      </c>
      <c r="AE334" s="14"/>
      <c r="AF334" s="14">
        <v>0.155583332150629</v>
      </c>
      <c r="AG334" s="14">
        <v>0.23530848558835199</v>
      </c>
      <c r="AH334" s="14">
        <v>0.21379216035244</v>
      </c>
      <c r="AI334" s="14"/>
      <c r="AJ334" s="14" t="s">
        <v>79</v>
      </c>
      <c r="AK334" s="14" t="s">
        <v>79</v>
      </c>
      <c r="AL334" s="14" t="s">
        <v>79</v>
      </c>
      <c r="AM334" s="14" t="s">
        <v>79</v>
      </c>
      <c r="AN334" s="14" t="s">
        <v>79</v>
      </c>
      <c r="AO334" s="14"/>
      <c r="AP334" s="14">
        <v>0.191572998448548</v>
      </c>
      <c r="AQ334" s="14">
        <v>0.23366821381500499</v>
      </c>
      <c r="AR334" s="14">
        <v>0.22444722568417799</v>
      </c>
      <c r="AS334" s="14"/>
      <c r="AT334" s="14">
        <v>0.186323313733048</v>
      </c>
      <c r="AU334" s="14">
        <v>0.13325606369961701</v>
      </c>
      <c r="AV334" s="14">
        <v>0.245209423079779</v>
      </c>
      <c r="AW334" s="14">
        <v>0.27874940549767002</v>
      </c>
      <c r="AX334" s="14">
        <v>0.28091405730442998</v>
      </c>
    </row>
    <row r="335" spans="2:50" x14ac:dyDescent="0.25">
      <c r="B335" t="s">
        <v>206</v>
      </c>
      <c r="C335" s="14">
        <v>0.57217621130636598</v>
      </c>
      <c r="D335" s="14">
        <v>0.56603078312388799</v>
      </c>
      <c r="E335" s="14">
        <v>0.57792654703697399</v>
      </c>
      <c r="F335" s="14"/>
      <c r="G335" s="14">
        <v>0.52211814857482697</v>
      </c>
      <c r="H335" s="14">
        <v>0.44849213139396998</v>
      </c>
      <c r="I335" s="14">
        <v>0.51291469986439098</v>
      </c>
      <c r="J335" s="14">
        <v>0.58071495629248304</v>
      </c>
      <c r="K335" s="14">
        <v>0.66278757421574597</v>
      </c>
      <c r="L335" s="14">
        <v>0.69240501212444805</v>
      </c>
      <c r="M335" s="14"/>
      <c r="N335" s="14">
        <v>0.55920716564044604</v>
      </c>
      <c r="O335" s="14">
        <v>0.58954088599330301</v>
      </c>
      <c r="P335" s="14">
        <v>0.56177094310519904</v>
      </c>
      <c r="Q335" s="14">
        <v>0.57343544504030697</v>
      </c>
      <c r="R335" s="14"/>
      <c r="S335" s="14">
        <v>0.52299339665326505</v>
      </c>
      <c r="T335" s="14">
        <v>0.612441611372888</v>
      </c>
      <c r="U335" s="14">
        <v>0.59176988774915396</v>
      </c>
      <c r="V335" s="14">
        <v>0.62653289842065296</v>
      </c>
      <c r="W335" s="14">
        <v>0.67884238380303397</v>
      </c>
      <c r="X335" s="14">
        <v>0.48635788110387701</v>
      </c>
      <c r="Y335" s="14">
        <v>0.55604189600628096</v>
      </c>
      <c r="Z335" s="14">
        <v>0.62314914801117305</v>
      </c>
      <c r="AA335" s="14">
        <v>0.55718817412807298</v>
      </c>
      <c r="AB335" s="14">
        <v>0.56171253307894697</v>
      </c>
      <c r="AC335" s="14">
        <v>0.617751004822372</v>
      </c>
      <c r="AD335" s="14">
        <v>0.43535457510336301</v>
      </c>
      <c r="AE335" s="14"/>
      <c r="AF335" s="14">
        <v>0.63471597343090702</v>
      </c>
      <c r="AG335" s="14">
        <v>0.54612931139315402</v>
      </c>
      <c r="AH335" s="14">
        <v>0.48851616408832998</v>
      </c>
      <c r="AI335" s="14"/>
      <c r="AJ335" s="14" t="s">
        <v>79</v>
      </c>
      <c r="AK335" s="14" t="s">
        <v>79</v>
      </c>
      <c r="AL335" s="14" t="s">
        <v>79</v>
      </c>
      <c r="AM335" s="14" t="s">
        <v>79</v>
      </c>
      <c r="AN335" s="14" t="s">
        <v>79</v>
      </c>
      <c r="AO335" s="14"/>
      <c r="AP335" s="14">
        <v>0.61283211455215003</v>
      </c>
      <c r="AQ335" s="14">
        <v>0.51892009485587298</v>
      </c>
      <c r="AR335" s="14">
        <v>0.66313391093478302</v>
      </c>
      <c r="AS335" s="14"/>
      <c r="AT335" s="14">
        <v>0.61604774040311205</v>
      </c>
      <c r="AU335" s="14">
        <v>0.59481682910059996</v>
      </c>
      <c r="AV335" s="14">
        <v>0.53579715286538998</v>
      </c>
      <c r="AW335" s="14">
        <v>0.44860701372423401</v>
      </c>
      <c r="AX335" s="14">
        <v>0.41804390888790799</v>
      </c>
    </row>
    <row r="336" spans="2:50" x14ac:dyDescent="0.25">
      <c r="B336" t="s">
        <v>207</v>
      </c>
      <c r="C336" s="14">
        <v>0.13596221390184199</v>
      </c>
      <c r="D336" s="14">
        <v>0.14551171798590801</v>
      </c>
      <c r="E336" s="14">
        <v>0.124276915243955</v>
      </c>
      <c r="F336" s="14"/>
      <c r="G336" s="14">
        <v>0.17804507219723401</v>
      </c>
      <c r="H336" s="14">
        <v>0.19499950042792</v>
      </c>
      <c r="I336" s="14">
        <v>0.20395790952718501</v>
      </c>
      <c r="J336" s="14">
        <v>0.103662543113028</v>
      </c>
      <c r="K336" s="14">
        <v>9.3052274224607101E-2</v>
      </c>
      <c r="L336" s="14">
        <v>5.43174153738952E-2</v>
      </c>
      <c r="M336" s="14"/>
      <c r="N336" s="14">
        <v>0.13422240394238699</v>
      </c>
      <c r="O336" s="14">
        <v>0.11237377125662799</v>
      </c>
      <c r="P336" s="14">
        <v>0.16007418171167501</v>
      </c>
      <c r="Q336" s="14">
        <v>0.14273845783283801</v>
      </c>
      <c r="R336" s="14"/>
      <c r="S336" s="14">
        <v>0.20209333319817599</v>
      </c>
      <c r="T336" s="14">
        <v>0.12123210824048999</v>
      </c>
      <c r="U336" s="14">
        <v>0.121745235430365</v>
      </c>
      <c r="V336" s="14">
        <v>0.12621934159487</v>
      </c>
      <c r="W336" s="14">
        <v>0.114559428281142</v>
      </c>
      <c r="X336" s="14">
        <v>0.132275894165926</v>
      </c>
      <c r="Y336" s="14">
        <v>0.16131844884890101</v>
      </c>
      <c r="Z336" s="14">
        <v>8.9339607176285196E-2</v>
      </c>
      <c r="AA336" s="14">
        <v>0.14050130650242901</v>
      </c>
      <c r="AB336" s="14">
        <v>0.100256316243758</v>
      </c>
      <c r="AC336" s="14">
        <v>4.5259412193679897E-2</v>
      </c>
      <c r="AD336" s="14">
        <v>0.21563234239694701</v>
      </c>
      <c r="AE336" s="14"/>
      <c r="AF336" s="14">
        <v>0.112164066996035</v>
      </c>
      <c r="AG336" s="14">
        <v>0.14122261127028901</v>
      </c>
      <c r="AH336" s="14">
        <v>0.15353011406307901</v>
      </c>
      <c r="AI336" s="14"/>
      <c r="AJ336" s="14" t="s">
        <v>79</v>
      </c>
      <c r="AK336" s="14" t="s">
        <v>79</v>
      </c>
      <c r="AL336" s="14" t="s">
        <v>79</v>
      </c>
      <c r="AM336" s="14" t="s">
        <v>79</v>
      </c>
      <c r="AN336" s="14" t="s">
        <v>79</v>
      </c>
      <c r="AO336" s="14"/>
      <c r="AP336" s="14">
        <v>0.130594828087648</v>
      </c>
      <c r="AQ336" s="14">
        <v>0.156002944519151</v>
      </c>
      <c r="AR336" s="14">
        <v>8.7236722347018805E-2</v>
      </c>
      <c r="AS336" s="14"/>
      <c r="AT336" s="14">
        <v>0.106254966971441</v>
      </c>
      <c r="AU336" s="14">
        <v>0.13971913321562701</v>
      </c>
      <c r="AV336" s="14">
        <v>0.12870433272829901</v>
      </c>
      <c r="AW336" s="14">
        <v>0.20475583959395699</v>
      </c>
      <c r="AX336" s="14">
        <v>0.17058787331658201</v>
      </c>
    </row>
    <row r="337" spans="2:50" x14ac:dyDescent="0.25">
      <c r="B337" t="s">
        <v>70</v>
      </c>
      <c r="C337" s="14">
        <v>9.6225439395047699E-2</v>
      </c>
      <c r="D337" s="14">
        <v>7.5083761904145702E-2</v>
      </c>
      <c r="E337" s="14">
        <v>0.11853343269944699</v>
      </c>
      <c r="F337" s="14"/>
      <c r="G337" s="14">
        <v>6.8490317617756105E-2</v>
      </c>
      <c r="H337" s="14">
        <v>0.142531217745828</v>
      </c>
      <c r="I337" s="14">
        <v>9.8374151962325407E-2</v>
      </c>
      <c r="J337" s="14">
        <v>0.101349512228599</v>
      </c>
      <c r="K337" s="14">
        <v>8.9205111508818796E-2</v>
      </c>
      <c r="L337" s="14">
        <v>7.6511110737617294E-2</v>
      </c>
      <c r="M337" s="14"/>
      <c r="N337" s="14">
        <v>7.1276466630366006E-2</v>
      </c>
      <c r="O337" s="14">
        <v>0.10631372575898899</v>
      </c>
      <c r="P337" s="14">
        <v>9.2413907717829105E-2</v>
      </c>
      <c r="Q337" s="14">
        <v>0.117634156907489</v>
      </c>
      <c r="R337" s="14"/>
      <c r="S337" s="14">
        <v>8.6243609258075907E-2</v>
      </c>
      <c r="T337" s="14">
        <v>0.10678893552511801</v>
      </c>
      <c r="U337" s="14">
        <v>0.104352971465744</v>
      </c>
      <c r="V337" s="14">
        <v>8.0531251269610304E-2</v>
      </c>
      <c r="W337" s="14">
        <v>3.4095526970718201E-2</v>
      </c>
      <c r="X337" s="14">
        <v>7.2136817566147093E-2</v>
      </c>
      <c r="Y337" s="14">
        <v>0.10843631238221201</v>
      </c>
      <c r="Z337" s="14">
        <v>0.11055513876714899</v>
      </c>
      <c r="AA337" s="14">
        <v>0.137318197604404</v>
      </c>
      <c r="AB337" s="14">
        <v>0.104602908944425</v>
      </c>
      <c r="AC337" s="14">
        <v>0.107495814536965</v>
      </c>
      <c r="AD337" s="14">
        <v>8.8713257256570699E-2</v>
      </c>
      <c r="AE337" s="14"/>
      <c r="AF337" s="14">
        <v>9.7536627422429106E-2</v>
      </c>
      <c r="AG337" s="14">
        <v>7.7339591748204706E-2</v>
      </c>
      <c r="AH337" s="14">
        <v>0.144161561496151</v>
      </c>
      <c r="AI337" s="14"/>
      <c r="AJ337" s="14" t="s">
        <v>79</v>
      </c>
      <c r="AK337" s="14" t="s">
        <v>79</v>
      </c>
      <c r="AL337" s="14" t="s">
        <v>79</v>
      </c>
      <c r="AM337" s="14" t="s">
        <v>79</v>
      </c>
      <c r="AN337" s="14" t="s">
        <v>79</v>
      </c>
      <c r="AO337" s="14"/>
      <c r="AP337" s="14">
        <v>6.5000058911653405E-2</v>
      </c>
      <c r="AQ337" s="14">
        <v>9.1408746809971006E-2</v>
      </c>
      <c r="AR337" s="14">
        <v>2.5182141034020701E-2</v>
      </c>
      <c r="AS337" s="14"/>
      <c r="AT337" s="14">
        <v>9.1373978892399996E-2</v>
      </c>
      <c r="AU337" s="14">
        <v>0.13220797398415601</v>
      </c>
      <c r="AV337" s="14">
        <v>9.0289091326532206E-2</v>
      </c>
      <c r="AW337" s="14">
        <v>6.7887741184139705E-2</v>
      </c>
      <c r="AX337" s="14">
        <v>0.13045416049108</v>
      </c>
    </row>
    <row r="338" spans="2:50" x14ac:dyDescent="0.25">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row>
    <row r="339" spans="2:50" x14ac:dyDescent="0.25">
      <c r="B339" s="6" t="s">
        <v>86</v>
      </c>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row>
    <row r="340" spans="2:50" x14ac:dyDescent="0.25">
      <c r="B340" s="26" t="s">
        <v>539</v>
      </c>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row>
    <row r="341" spans="2:50" x14ac:dyDescent="0.25">
      <c r="B341" t="s">
        <v>208</v>
      </c>
      <c r="C341" s="14">
        <v>0.17768821934926499</v>
      </c>
      <c r="D341" s="14">
        <v>0.19338344581414299</v>
      </c>
      <c r="E341" s="14">
        <v>0.15936001959354101</v>
      </c>
      <c r="F341" s="14"/>
      <c r="G341" s="14">
        <v>0.22319962588217901</v>
      </c>
      <c r="H341" s="14">
        <v>0.26319125526783099</v>
      </c>
      <c r="I341" s="14">
        <v>0.130480603128553</v>
      </c>
      <c r="J341" s="14">
        <v>0.16397792697191799</v>
      </c>
      <c r="K341" s="14">
        <v>0.17714112233172499</v>
      </c>
      <c r="L341" s="14">
        <v>0.128835276487164</v>
      </c>
      <c r="M341" s="14"/>
      <c r="N341" s="14">
        <v>0.16979293967231901</v>
      </c>
      <c r="O341" s="14">
        <v>0.21008288647620799</v>
      </c>
      <c r="P341" s="14">
        <v>0.175251897567922</v>
      </c>
      <c r="Q341" s="14">
        <v>0.15501906513710301</v>
      </c>
      <c r="R341" s="14"/>
      <c r="S341" s="14">
        <v>0.261271371567322</v>
      </c>
      <c r="T341" s="14">
        <v>0.14670645650283601</v>
      </c>
      <c r="U341" s="14">
        <v>0.13492885511769601</v>
      </c>
      <c r="V341" s="14">
        <v>0.190443759586086</v>
      </c>
      <c r="W341" s="14">
        <v>0.21659783046612499</v>
      </c>
      <c r="X341" s="14">
        <v>0.20910270463014299</v>
      </c>
      <c r="Y341" s="14">
        <v>0.20265486390062001</v>
      </c>
      <c r="Z341" s="14">
        <v>0.18398251192802501</v>
      </c>
      <c r="AA341" s="14">
        <v>0.14790317193758801</v>
      </c>
      <c r="AB341" s="14">
        <v>0.128013727796252</v>
      </c>
      <c r="AC341" s="14">
        <v>0.110201777926004</v>
      </c>
      <c r="AD341" s="14">
        <v>0.140762638200639</v>
      </c>
      <c r="AE341" s="14"/>
      <c r="AF341" s="14">
        <v>0.17701285891305199</v>
      </c>
      <c r="AG341" s="14">
        <v>0.16640851062074399</v>
      </c>
      <c r="AH341" s="14">
        <v>0.24782120738539301</v>
      </c>
      <c r="AI341" s="14"/>
      <c r="AJ341" s="14" t="s">
        <v>79</v>
      </c>
      <c r="AK341" s="14" t="s">
        <v>79</v>
      </c>
      <c r="AL341" s="14" t="s">
        <v>79</v>
      </c>
      <c r="AM341" s="14" t="s">
        <v>79</v>
      </c>
      <c r="AN341" s="14" t="s">
        <v>79</v>
      </c>
      <c r="AO341" s="14"/>
      <c r="AP341" s="14">
        <v>0.16733711742384699</v>
      </c>
      <c r="AQ341" s="14">
        <v>0.20409791558958301</v>
      </c>
      <c r="AR341" s="14">
        <v>0.188590070139182</v>
      </c>
      <c r="AS341" s="14"/>
      <c r="AT341" s="14">
        <v>0.14455574732089199</v>
      </c>
      <c r="AU341" s="14">
        <v>0.17105606893730299</v>
      </c>
      <c r="AV341" s="14">
        <v>0.19451292303779799</v>
      </c>
      <c r="AW341" s="14">
        <v>0.26433590437832299</v>
      </c>
      <c r="AX341" s="14">
        <v>0.201322146120992</v>
      </c>
    </row>
    <row r="342" spans="2:50" x14ac:dyDescent="0.25">
      <c r="B342" t="s">
        <v>209</v>
      </c>
      <c r="C342" s="14">
        <v>0.58558839297036602</v>
      </c>
      <c r="D342" s="14">
        <v>0.59828364911557796</v>
      </c>
      <c r="E342" s="14">
        <v>0.57600885417410397</v>
      </c>
      <c r="F342" s="14"/>
      <c r="G342" s="14">
        <v>0.52179682371651204</v>
      </c>
      <c r="H342" s="14">
        <v>0.50313962926840805</v>
      </c>
      <c r="I342" s="14">
        <v>0.61505260734518996</v>
      </c>
      <c r="J342" s="14">
        <v>0.59285983829210598</v>
      </c>
      <c r="K342" s="14">
        <v>0.59797342470603598</v>
      </c>
      <c r="L342" s="14">
        <v>0.65477605201461098</v>
      </c>
      <c r="M342" s="14"/>
      <c r="N342" s="14">
        <v>0.63732887328987897</v>
      </c>
      <c r="O342" s="14">
        <v>0.58228301376622804</v>
      </c>
      <c r="P342" s="14">
        <v>0.53227638735378602</v>
      </c>
      <c r="Q342" s="14">
        <v>0.57879551277499697</v>
      </c>
      <c r="R342" s="14"/>
      <c r="S342" s="14">
        <v>0.49191684746825898</v>
      </c>
      <c r="T342" s="14">
        <v>0.67572321513510403</v>
      </c>
      <c r="U342" s="14">
        <v>0.60731651825775501</v>
      </c>
      <c r="V342" s="14">
        <v>0.55565048808955397</v>
      </c>
      <c r="W342" s="14">
        <v>0.56916086867920701</v>
      </c>
      <c r="X342" s="14">
        <v>0.513953966415994</v>
      </c>
      <c r="Y342" s="14">
        <v>0.59216654577186401</v>
      </c>
      <c r="Z342" s="14">
        <v>0.50110521231496796</v>
      </c>
      <c r="AA342" s="14">
        <v>0.64509910366183398</v>
      </c>
      <c r="AB342" s="14">
        <v>0.62884576611512699</v>
      </c>
      <c r="AC342" s="14">
        <v>0.64507139433428495</v>
      </c>
      <c r="AD342" s="14">
        <v>0.51292254885825606</v>
      </c>
      <c r="AE342" s="14"/>
      <c r="AF342" s="14">
        <v>0.60316600441863</v>
      </c>
      <c r="AG342" s="14">
        <v>0.60826268988603605</v>
      </c>
      <c r="AH342" s="14">
        <v>0.43571566031097902</v>
      </c>
      <c r="AI342" s="14"/>
      <c r="AJ342" s="14" t="s">
        <v>79</v>
      </c>
      <c r="AK342" s="14" t="s">
        <v>79</v>
      </c>
      <c r="AL342" s="14" t="s">
        <v>79</v>
      </c>
      <c r="AM342" s="14" t="s">
        <v>79</v>
      </c>
      <c r="AN342" s="14" t="s">
        <v>79</v>
      </c>
      <c r="AO342" s="14"/>
      <c r="AP342" s="14">
        <v>0.64114173964972498</v>
      </c>
      <c r="AQ342" s="14">
        <v>0.57969717665595599</v>
      </c>
      <c r="AR342" s="14">
        <v>0.52234473945568305</v>
      </c>
      <c r="AS342" s="14"/>
      <c r="AT342" s="14">
        <v>0.59905176624716105</v>
      </c>
      <c r="AU342" s="14">
        <v>0.63461458652652003</v>
      </c>
      <c r="AV342" s="14">
        <v>0.59775684027903198</v>
      </c>
      <c r="AW342" s="14">
        <v>0.52580888591189701</v>
      </c>
      <c r="AX342" s="14">
        <v>0.69563872096555601</v>
      </c>
    </row>
    <row r="343" spans="2:50" x14ac:dyDescent="0.25">
      <c r="B343" t="s">
        <v>210</v>
      </c>
      <c r="C343" s="14">
        <v>0.13084564237739901</v>
      </c>
      <c r="D343" s="14">
        <v>0.133162691744838</v>
      </c>
      <c r="E343" s="14">
        <v>0.129606603638141</v>
      </c>
      <c r="F343" s="14"/>
      <c r="G343" s="14">
        <v>0.14807982803126099</v>
      </c>
      <c r="H343" s="14">
        <v>0.14443094570235401</v>
      </c>
      <c r="I343" s="14">
        <v>0.135329769194653</v>
      </c>
      <c r="J343" s="14">
        <v>0.14294578163025001</v>
      </c>
      <c r="K343" s="14">
        <v>0.119029919633777</v>
      </c>
      <c r="L343" s="14">
        <v>0.103148346117457</v>
      </c>
      <c r="M343" s="14"/>
      <c r="N343" s="14">
        <v>0.130211948773862</v>
      </c>
      <c r="O343" s="14">
        <v>0.101896232995495</v>
      </c>
      <c r="P343" s="14">
        <v>0.17196099479267099</v>
      </c>
      <c r="Q343" s="14">
        <v>0.12679849701989701</v>
      </c>
      <c r="R343" s="14"/>
      <c r="S343" s="14">
        <v>0.154844741453567</v>
      </c>
      <c r="T343" s="14">
        <v>8.9723938326192798E-2</v>
      </c>
      <c r="U343" s="14">
        <v>0.136379833030118</v>
      </c>
      <c r="V343" s="14">
        <v>0.146145727178186</v>
      </c>
      <c r="W343" s="14">
        <v>8.3442704010053895E-2</v>
      </c>
      <c r="X343" s="14">
        <v>0.15448709533379601</v>
      </c>
      <c r="Y343" s="14">
        <v>0.13930999648072101</v>
      </c>
      <c r="Z343" s="14">
        <v>0.174654542210088</v>
      </c>
      <c r="AA343" s="14">
        <v>0.115478676148731</v>
      </c>
      <c r="AB343" s="14">
        <v>0.14514014072331</v>
      </c>
      <c r="AC343" s="14">
        <v>0.15066347469149599</v>
      </c>
      <c r="AD343" s="14">
        <v>9.8437730459697101E-2</v>
      </c>
      <c r="AE343" s="14"/>
      <c r="AF343" s="14">
        <v>0.13931183264661401</v>
      </c>
      <c r="AG343" s="14">
        <v>0.116215457306869</v>
      </c>
      <c r="AH343" s="14">
        <v>0.13333759394337</v>
      </c>
      <c r="AI343" s="14"/>
      <c r="AJ343" s="14" t="s">
        <v>79</v>
      </c>
      <c r="AK343" s="14" t="s">
        <v>79</v>
      </c>
      <c r="AL343" s="14" t="s">
        <v>79</v>
      </c>
      <c r="AM343" s="14" t="s">
        <v>79</v>
      </c>
      <c r="AN343" s="14" t="s">
        <v>79</v>
      </c>
      <c r="AO343" s="14"/>
      <c r="AP343" s="14">
        <v>0.13814033202144399</v>
      </c>
      <c r="AQ343" s="14">
        <v>0.12853652950602301</v>
      </c>
      <c r="AR343" s="14">
        <v>0.14746635451477899</v>
      </c>
      <c r="AS343" s="14"/>
      <c r="AT343" s="14">
        <v>0.14146430462033599</v>
      </c>
      <c r="AU343" s="14">
        <v>0.112422286009081</v>
      </c>
      <c r="AV343" s="14">
        <v>0.130885342504234</v>
      </c>
      <c r="AW343" s="14">
        <v>0.12705135932096401</v>
      </c>
      <c r="AX343" s="14">
        <v>4.8539231357096597E-2</v>
      </c>
    </row>
    <row r="344" spans="2:50" x14ac:dyDescent="0.25">
      <c r="B344" t="s">
        <v>70</v>
      </c>
      <c r="C344" s="14">
        <v>0.10587774530297001</v>
      </c>
      <c r="D344" s="14">
        <v>7.5170213325441299E-2</v>
      </c>
      <c r="E344" s="14">
        <v>0.13502452259421399</v>
      </c>
      <c r="F344" s="14"/>
      <c r="G344" s="14">
        <v>0.106923722370049</v>
      </c>
      <c r="H344" s="14">
        <v>8.9238169761407096E-2</v>
      </c>
      <c r="I344" s="14">
        <v>0.119137020331604</v>
      </c>
      <c r="J344" s="14">
        <v>0.10021645310572699</v>
      </c>
      <c r="K344" s="14">
        <v>0.105855533328462</v>
      </c>
      <c r="L344" s="14">
        <v>0.113240325380768</v>
      </c>
      <c r="M344" s="14"/>
      <c r="N344" s="14">
        <v>6.2666238263939703E-2</v>
      </c>
      <c r="O344" s="14">
        <v>0.10573786676207</v>
      </c>
      <c r="P344" s="14">
        <v>0.120510720285622</v>
      </c>
      <c r="Q344" s="14">
        <v>0.13938692506800299</v>
      </c>
      <c r="R344" s="14"/>
      <c r="S344" s="14">
        <v>9.1967039510851806E-2</v>
      </c>
      <c r="T344" s="14">
        <v>8.7846390035867597E-2</v>
      </c>
      <c r="U344" s="14">
        <v>0.121374793594431</v>
      </c>
      <c r="V344" s="14">
        <v>0.107760025146174</v>
      </c>
      <c r="W344" s="14">
        <v>0.13079859684461401</v>
      </c>
      <c r="X344" s="14">
        <v>0.122456233620067</v>
      </c>
      <c r="Y344" s="14">
        <v>6.5868593846795595E-2</v>
      </c>
      <c r="Z344" s="14">
        <v>0.14025773354691901</v>
      </c>
      <c r="AA344" s="14">
        <v>9.1519048251846494E-2</v>
      </c>
      <c r="AB344" s="14">
        <v>9.8000365365309997E-2</v>
      </c>
      <c r="AC344" s="14">
        <v>9.4063353048215198E-2</v>
      </c>
      <c r="AD344" s="14">
        <v>0.247877082481408</v>
      </c>
      <c r="AE344" s="14"/>
      <c r="AF344" s="14">
        <v>8.0509304021703795E-2</v>
      </c>
      <c r="AG344" s="14">
        <v>0.10911334218635101</v>
      </c>
      <c r="AH344" s="14">
        <v>0.18312553836025799</v>
      </c>
      <c r="AI344" s="14"/>
      <c r="AJ344" s="14" t="s">
        <v>79</v>
      </c>
      <c r="AK344" s="14" t="s">
        <v>79</v>
      </c>
      <c r="AL344" s="14" t="s">
        <v>79</v>
      </c>
      <c r="AM344" s="14" t="s">
        <v>79</v>
      </c>
      <c r="AN344" s="14" t="s">
        <v>79</v>
      </c>
      <c r="AO344" s="14"/>
      <c r="AP344" s="14">
        <v>5.3380810904984997E-2</v>
      </c>
      <c r="AQ344" s="14">
        <v>8.76683782484379E-2</v>
      </c>
      <c r="AR344" s="14">
        <v>0.14159883589035599</v>
      </c>
      <c r="AS344" s="14"/>
      <c r="AT344" s="14">
        <v>0.114928181811611</v>
      </c>
      <c r="AU344" s="14">
        <v>8.1907058527096593E-2</v>
      </c>
      <c r="AV344" s="14">
        <v>7.6844894178936599E-2</v>
      </c>
      <c r="AW344" s="14">
        <v>8.2803850388815894E-2</v>
      </c>
      <c r="AX344" s="14">
        <v>5.4499901556355097E-2</v>
      </c>
    </row>
    <row r="345" spans="2:50" x14ac:dyDescent="0.25">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row>
    <row r="346" spans="2:50" x14ac:dyDescent="0.25">
      <c r="B346" s="6" t="s">
        <v>218</v>
      </c>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row>
    <row r="347" spans="2:50" x14ac:dyDescent="0.25">
      <c r="B347" s="26" t="s">
        <v>538</v>
      </c>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row>
    <row r="348" spans="2:50" x14ac:dyDescent="0.25">
      <c r="B348" t="s">
        <v>211</v>
      </c>
      <c r="C348" s="14">
        <v>0.56753498293978499</v>
      </c>
      <c r="D348" s="14">
        <v>0.57231740496642802</v>
      </c>
      <c r="E348" s="14">
        <v>0.56052192132330203</v>
      </c>
      <c r="F348" s="14"/>
      <c r="G348" s="14">
        <v>0.52122704883557402</v>
      </c>
      <c r="H348" s="14">
        <v>0.52392715428301295</v>
      </c>
      <c r="I348" s="14">
        <v>0.47606067131327801</v>
      </c>
      <c r="J348" s="14">
        <v>0.54673883183531102</v>
      </c>
      <c r="K348" s="14">
        <v>0.63578694865827001</v>
      </c>
      <c r="L348" s="14">
        <v>0.68258284109178102</v>
      </c>
      <c r="M348" s="14"/>
      <c r="N348" s="14">
        <v>0.62308923806121097</v>
      </c>
      <c r="O348" s="14">
        <v>0.61553364253480303</v>
      </c>
      <c r="P348" s="14">
        <v>0.50543915750910895</v>
      </c>
      <c r="Q348" s="14">
        <v>0.51108079361768799</v>
      </c>
      <c r="R348" s="14"/>
      <c r="S348" s="14">
        <v>0.46091615125876301</v>
      </c>
      <c r="T348" s="14">
        <v>0.58578807491319895</v>
      </c>
      <c r="U348" s="14">
        <v>0.58458673832788899</v>
      </c>
      <c r="V348" s="14">
        <v>0.62596998222710998</v>
      </c>
      <c r="W348" s="14">
        <v>0.52150836887505003</v>
      </c>
      <c r="X348" s="14">
        <v>0.53803903433289302</v>
      </c>
      <c r="Y348" s="14">
        <v>0.55141301580416902</v>
      </c>
      <c r="Z348" s="14">
        <v>0.67503562184240895</v>
      </c>
      <c r="AA348" s="14">
        <v>0.51432706851290599</v>
      </c>
      <c r="AB348" s="14">
        <v>0.67242867199675904</v>
      </c>
      <c r="AC348" s="14">
        <v>0.62020458417524604</v>
      </c>
      <c r="AD348" s="14">
        <v>0.66533046986246003</v>
      </c>
      <c r="AE348" s="14"/>
      <c r="AF348" s="14">
        <v>0.55791771452172401</v>
      </c>
      <c r="AG348" s="14">
        <v>0.62794207360815701</v>
      </c>
      <c r="AH348" s="14">
        <v>0.44095700901549301</v>
      </c>
      <c r="AI348" s="14"/>
      <c r="AJ348" s="14" t="s">
        <v>79</v>
      </c>
      <c r="AK348" s="14" t="s">
        <v>79</v>
      </c>
      <c r="AL348" s="14" t="s">
        <v>79</v>
      </c>
      <c r="AM348" s="14" t="s">
        <v>79</v>
      </c>
      <c r="AN348" s="14" t="s">
        <v>79</v>
      </c>
      <c r="AO348" s="14"/>
      <c r="AP348" s="14">
        <v>0.64042839854931599</v>
      </c>
      <c r="AQ348" s="14">
        <v>0.52974388563316099</v>
      </c>
      <c r="AR348" s="14">
        <v>0.62596649003174798</v>
      </c>
      <c r="AS348" s="14"/>
      <c r="AT348" s="14">
        <v>0.52469852418508001</v>
      </c>
      <c r="AU348" s="14">
        <v>0.60426898354482395</v>
      </c>
      <c r="AV348" s="14">
        <v>0.56213116914906602</v>
      </c>
      <c r="AW348" s="14">
        <v>0.67462615741388898</v>
      </c>
      <c r="AX348" s="14">
        <v>0.61287556995255699</v>
      </c>
    </row>
    <row r="349" spans="2:50" x14ac:dyDescent="0.25">
      <c r="B349" t="s">
        <v>212</v>
      </c>
      <c r="C349" s="14">
        <v>0.50351005846272101</v>
      </c>
      <c r="D349" s="14">
        <v>0.51503056559662796</v>
      </c>
      <c r="E349" s="14">
        <v>0.48960854921547597</v>
      </c>
      <c r="F349" s="14"/>
      <c r="G349" s="14">
        <v>0.49417152828196398</v>
      </c>
      <c r="H349" s="14">
        <v>0.40096932586916101</v>
      </c>
      <c r="I349" s="14">
        <v>0.51145458737654703</v>
      </c>
      <c r="J349" s="14">
        <v>0.48976208966088802</v>
      </c>
      <c r="K349" s="14">
        <v>0.50529697042158095</v>
      </c>
      <c r="L349" s="14">
        <v>0.59737407979509205</v>
      </c>
      <c r="M349" s="14"/>
      <c r="N349" s="14">
        <v>0.50504743498395699</v>
      </c>
      <c r="O349" s="14">
        <v>0.57186316982790297</v>
      </c>
      <c r="P349" s="14">
        <v>0.48403468182437598</v>
      </c>
      <c r="Q349" s="14">
        <v>0.44799147032882097</v>
      </c>
      <c r="R349" s="14"/>
      <c r="S349" s="14">
        <v>0.417607646583044</v>
      </c>
      <c r="T349" s="14">
        <v>0.47375251551900599</v>
      </c>
      <c r="U349" s="14">
        <v>0.49002343407190402</v>
      </c>
      <c r="V349" s="14">
        <v>0.52068027372621595</v>
      </c>
      <c r="W349" s="14">
        <v>0.56414123773928404</v>
      </c>
      <c r="X349" s="14">
        <v>0.43720182505862398</v>
      </c>
      <c r="Y349" s="14">
        <v>0.49292081719181802</v>
      </c>
      <c r="Z349" s="14">
        <v>0.445001973816601</v>
      </c>
      <c r="AA349" s="14">
        <v>0.56391196736925497</v>
      </c>
      <c r="AB349" s="14">
        <v>0.563151969457239</v>
      </c>
      <c r="AC349" s="14">
        <v>0.53684034102247302</v>
      </c>
      <c r="AD349" s="14">
        <v>0.72337601954932296</v>
      </c>
      <c r="AE349" s="14"/>
      <c r="AF349" s="14">
        <v>0.50166447213397203</v>
      </c>
      <c r="AG349" s="14">
        <v>0.510555403469377</v>
      </c>
      <c r="AH349" s="14">
        <v>0.49630550266531598</v>
      </c>
      <c r="AI349" s="14"/>
      <c r="AJ349" s="14" t="s">
        <v>79</v>
      </c>
      <c r="AK349" s="14" t="s">
        <v>79</v>
      </c>
      <c r="AL349" s="14" t="s">
        <v>79</v>
      </c>
      <c r="AM349" s="14" t="s">
        <v>79</v>
      </c>
      <c r="AN349" s="14" t="s">
        <v>79</v>
      </c>
      <c r="AO349" s="14"/>
      <c r="AP349" s="14">
        <v>0.55195872326166795</v>
      </c>
      <c r="AQ349" s="14">
        <v>0.49008968672942199</v>
      </c>
      <c r="AR349" s="14">
        <v>0.54345821345494105</v>
      </c>
      <c r="AS349" s="14"/>
      <c r="AT349" s="14">
        <v>0.47927318770746502</v>
      </c>
      <c r="AU349" s="14">
        <v>0.47908212573183101</v>
      </c>
      <c r="AV349" s="14">
        <v>0.498671502978836</v>
      </c>
      <c r="AW349" s="14">
        <v>0.62758796935862204</v>
      </c>
      <c r="AX349" s="14">
        <v>0.44310009596015898</v>
      </c>
    </row>
    <row r="350" spans="2:50" x14ac:dyDescent="0.25">
      <c r="B350" t="s">
        <v>213</v>
      </c>
      <c r="C350" s="14">
        <v>0.44450146044926198</v>
      </c>
      <c r="D350" s="14">
        <v>0.45163142661410299</v>
      </c>
      <c r="E350" s="14">
        <v>0.43456741755737499</v>
      </c>
      <c r="F350" s="14"/>
      <c r="G350" s="14">
        <v>0.468227662160284</v>
      </c>
      <c r="H350" s="14">
        <v>0.36582351832402099</v>
      </c>
      <c r="I350" s="14">
        <v>0.45006094995398099</v>
      </c>
      <c r="J350" s="14">
        <v>0.45133830691903498</v>
      </c>
      <c r="K350" s="14">
        <v>0.46254141475882099</v>
      </c>
      <c r="L350" s="14">
        <v>0.47092887822284202</v>
      </c>
      <c r="M350" s="14"/>
      <c r="N350" s="14">
        <v>0.44875150466241598</v>
      </c>
      <c r="O350" s="14">
        <v>0.48175436064340599</v>
      </c>
      <c r="P350" s="14">
        <v>0.44878856368590098</v>
      </c>
      <c r="Q350" s="14">
        <v>0.392225074332407</v>
      </c>
      <c r="R350" s="14"/>
      <c r="S350" s="14">
        <v>0.41246375024748499</v>
      </c>
      <c r="T350" s="14">
        <v>0.45168487842580801</v>
      </c>
      <c r="U350" s="14">
        <v>0.43908513413141897</v>
      </c>
      <c r="V350" s="14">
        <v>0.438076972992406</v>
      </c>
      <c r="W350" s="14">
        <v>0.45151083874380898</v>
      </c>
      <c r="X350" s="14">
        <v>0.51499247814151705</v>
      </c>
      <c r="Y350" s="14">
        <v>0.432647525238544</v>
      </c>
      <c r="Z350" s="14">
        <v>0.514010125410019</v>
      </c>
      <c r="AA350" s="14">
        <v>0.40536591877247102</v>
      </c>
      <c r="AB350" s="14">
        <v>0.417184618769321</v>
      </c>
      <c r="AC350" s="14">
        <v>0.47223922080993003</v>
      </c>
      <c r="AD350" s="14">
        <v>0.52116713566780704</v>
      </c>
      <c r="AE350" s="14"/>
      <c r="AF350" s="14">
        <v>0.43060006053684402</v>
      </c>
      <c r="AG350" s="14">
        <v>0.45453811277297801</v>
      </c>
      <c r="AH350" s="14">
        <v>0.41417096627760103</v>
      </c>
      <c r="AI350" s="14"/>
      <c r="AJ350" s="14" t="s">
        <v>79</v>
      </c>
      <c r="AK350" s="14" t="s">
        <v>79</v>
      </c>
      <c r="AL350" s="14" t="s">
        <v>79</v>
      </c>
      <c r="AM350" s="14" t="s">
        <v>79</v>
      </c>
      <c r="AN350" s="14" t="s">
        <v>79</v>
      </c>
      <c r="AO350" s="14"/>
      <c r="AP350" s="14">
        <v>0.48848442676951098</v>
      </c>
      <c r="AQ350" s="14">
        <v>0.42929056337502802</v>
      </c>
      <c r="AR350" s="14">
        <v>0.44873491216505101</v>
      </c>
      <c r="AS350" s="14"/>
      <c r="AT350" s="14">
        <v>0.40155510530630201</v>
      </c>
      <c r="AU350" s="14">
        <v>0.42228214967845701</v>
      </c>
      <c r="AV350" s="14">
        <v>0.49379802617584501</v>
      </c>
      <c r="AW350" s="14">
        <v>0.50644541218091998</v>
      </c>
      <c r="AX350" s="14">
        <v>0.47121054049210198</v>
      </c>
    </row>
    <row r="351" spans="2:50" x14ac:dyDescent="0.25">
      <c r="B351" t="s">
        <v>214</v>
      </c>
      <c r="C351" s="14">
        <v>0.44161352829291001</v>
      </c>
      <c r="D351" s="14">
        <v>0.42985197927107599</v>
      </c>
      <c r="E351" s="14">
        <v>0.45368722894184199</v>
      </c>
      <c r="F351" s="14"/>
      <c r="G351" s="14">
        <v>0.43500192594861198</v>
      </c>
      <c r="H351" s="14">
        <v>0.37256609130096202</v>
      </c>
      <c r="I351" s="14">
        <v>0.38038494246497701</v>
      </c>
      <c r="J351" s="14">
        <v>0.44048660059468298</v>
      </c>
      <c r="K351" s="14">
        <v>0.47370754364020701</v>
      </c>
      <c r="L351" s="14">
        <v>0.53346451898542502</v>
      </c>
      <c r="M351" s="14"/>
      <c r="N351" s="14">
        <v>0.52521914615540599</v>
      </c>
      <c r="O351" s="14">
        <v>0.45613388498663499</v>
      </c>
      <c r="P351" s="14">
        <v>0.387953041103342</v>
      </c>
      <c r="Q351" s="14">
        <v>0.376219410062542</v>
      </c>
      <c r="R351" s="14"/>
      <c r="S351" s="14">
        <v>0.465099338153588</v>
      </c>
      <c r="T351" s="14">
        <v>0.42760808458604099</v>
      </c>
      <c r="U351" s="14">
        <v>0.39600216949127998</v>
      </c>
      <c r="V351" s="14">
        <v>0.50458350029848997</v>
      </c>
      <c r="W351" s="14">
        <v>0.46814220228995201</v>
      </c>
      <c r="X351" s="14">
        <v>0.51081297158890204</v>
      </c>
      <c r="Y351" s="14">
        <v>0.41365548982723499</v>
      </c>
      <c r="Z351" s="14">
        <v>0.380019317019061</v>
      </c>
      <c r="AA351" s="14">
        <v>0.32189145362799598</v>
      </c>
      <c r="AB351" s="14">
        <v>0.52844658975407299</v>
      </c>
      <c r="AC351" s="14">
        <v>0.471952187069617</v>
      </c>
      <c r="AD351" s="14">
        <v>0.31974556041640101</v>
      </c>
      <c r="AE351" s="14"/>
      <c r="AF351" s="14">
        <v>0.40188201008277802</v>
      </c>
      <c r="AG351" s="14">
        <v>0.48990128017735501</v>
      </c>
      <c r="AH351" s="14">
        <v>0.393294511157469</v>
      </c>
      <c r="AI351" s="14"/>
      <c r="AJ351" s="14" t="s">
        <v>79</v>
      </c>
      <c r="AK351" s="14" t="s">
        <v>79</v>
      </c>
      <c r="AL351" s="14" t="s">
        <v>79</v>
      </c>
      <c r="AM351" s="14" t="s">
        <v>79</v>
      </c>
      <c r="AN351" s="14" t="s">
        <v>79</v>
      </c>
      <c r="AO351" s="14"/>
      <c r="AP351" s="14">
        <v>0.47951698390389502</v>
      </c>
      <c r="AQ351" s="14">
        <v>0.42721027993604199</v>
      </c>
      <c r="AR351" s="14">
        <v>0.50223166533233898</v>
      </c>
      <c r="AS351" s="14"/>
      <c r="AT351" s="14">
        <v>0.42200680580247402</v>
      </c>
      <c r="AU351" s="14">
        <v>0.41873159984414099</v>
      </c>
      <c r="AV351" s="14">
        <v>0.479687048826277</v>
      </c>
      <c r="AW351" s="14">
        <v>0.42466802762464301</v>
      </c>
      <c r="AX351" s="14">
        <v>0.57783182390230303</v>
      </c>
    </row>
    <row r="352" spans="2:50" x14ac:dyDescent="0.25">
      <c r="B352" t="s">
        <v>215</v>
      </c>
      <c r="C352" s="14">
        <v>0.348965192098663</v>
      </c>
      <c r="D352" s="14">
        <v>0.34333787300741803</v>
      </c>
      <c r="E352" s="14">
        <v>0.35068939913429098</v>
      </c>
      <c r="F352" s="14"/>
      <c r="G352" s="14">
        <v>0.35997466959288499</v>
      </c>
      <c r="H352" s="14">
        <v>0.37802186842514601</v>
      </c>
      <c r="I352" s="14">
        <v>0.29507158223845797</v>
      </c>
      <c r="J352" s="14">
        <v>0.32976869650705698</v>
      </c>
      <c r="K352" s="14">
        <v>0.40485478862598101</v>
      </c>
      <c r="L352" s="14">
        <v>0.33956567241059998</v>
      </c>
      <c r="M352" s="14"/>
      <c r="N352" s="14">
        <v>0.42389680709074301</v>
      </c>
      <c r="O352" s="14">
        <v>0.35932428081790901</v>
      </c>
      <c r="P352" s="14">
        <v>0.33824862015405599</v>
      </c>
      <c r="Q352" s="14">
        <v>0.26544056987975001</v>
      </c>
      <c r="R352" s="14"/>
      <c r="S352" s="14">
        <v>0.318751281680972</v>
      </c>
      <c r="T352" s="14">
        <v>0.35811567521421001</v>
      </c>
      <c r="U352" s="14">
        <v>0.332273607740318</v>
      </c>
      <c r="V352" s="14">
        <v>0.35178861074801698</v>
      </c>
      <c r="W352" s="14">
        <v>0.37821333659399398</v>
      </c>
      <c r="X352" s="14">
        <v>0.319891263656088</v>
      </c>
      <c r="Y352" s="14">
        <v>0.27769801559811103</v>
      </c>
      <c r="Z352" s="14">
        <v>0.312765395501448</v>
      </c>
      <c r="AA352" s="14">
        <v>0.36710164690935099</v>
      </c>
      <c r="AB352" s="14">
        <v>0.42067662897990998</v>
      </c>
      <c r="AC352" s="14">
        <v>0.36456378283153301</v>
      </c>
      <c r="AD352" s="14">
        <v>0.426790643872348</v>
      </c>
      <c r="AE352" s="14"/>
      <c r="AF352" s="14">
        <v>0.31214045218761999</v>
      </c>
      <c r="AG352" s="14">
        <v>0.38154264895894402</v>
      </c>
      <c r="AH352" s="14">
        <v>0.30538675592410303</v>
      </c>
      <c r="AI352" s="14"/>
      <c r="AJ352" s="14" t="s">
        <v>79</v>
      </c>
      <c r="AK352" s="14" t="s">
        <v>79</v>
      </c>
      <c r="AL352" s="14" t="s">
        <v>79</v>
      </c>
      <c r="AM352" s="14" t="s">
        <v>79</v>
      </c>
      <c r="AN352" s="14" t="s">
        <v>79</v>
      </c>
      <c r="AO352" s="14"/>
      <c r="AP352" s="14">
        <v>0.33952108484805699</v>
      </c>
      <c r="AQ352" s="14">
        <v>0.32639471257785202</v>
      </c>
      <c r="AR352" s="14">
        <v>0.40435764177811201</v>
      </c>
      <c r="AS352" s="14"/>
      <c r="AT352" s="14">
        <v>0.30164131991746801</v>
      </c>
      <c r="AU352" s="14">
        <v>0.33262436337505502</v>
      </c>
      <c r="AV352" s="14">
        <v>0.36236018937356701</v>
      </c>
      <c r="AW352" s="14">
        <v>0.404877824734381</v>
      </c>
      <c r="AX352" s="14">
        <v>0.48246503739641</v>
      </c>
    </row>
    <row r="353" spans="2:50" x14ac:dyDescent="0.25">
      <c r="B353" t="s">
        <v>216</v>
      </c>
      <c r="C353" s="14">
        <v>0.294477474120871</v>
      </c>
      <c r="D353" s="14">
        <v>0.28953848124635001</v>
      </c>
      <c r="E353" s="14">
        <v>0.29708860493546702</v>
      </c>
      <c r="F353" s="14"/>
      <c r="G353" s="14">
        <v>0.30230017307260698</v>
      </c>
      <c r="H353" s="14">
        <v>0.257793846326072</v>
      </c>
      <c r="I353" s="14">
        <v>0.30863829857253999</v>
      </c>
      <c r="J353" s="14">
        <v>0.34574136589257998</v>
      </c>
      <c r="K353" s="14">
        <v>0.29543068822156399</v>
      </c>
      <c r="L353" s="14">
        <v>0.26778355284341498</v>
      </c>
      <c r="M353" s="14"/>
      <c r="N353" s="14">
        <v>0.29397167709942901</v>
      </c>
      <c r="O353" s="14">
        <v>0.29899491478437901</v>
      </c>
      <c r="P353" s="14">
        <v>0.26877977974280298</v>
      </c>
      <c r="Q353" s="14">
        <v>0.31149048365648702</v>
      </c>
      <c r="R353" s="14"/>
      <c r="S353" s="14">
        <v>0.28921958134620801</v>
      </c>
      <c r="T353" s="14">
        <v>0.29559365185354902</v>
      </c>
      <c r="U353" s="14">
        <v>0.23851059394625701</v>
      </c>
      <c r="V353" s="14">
        <v>0.32710990493377101</v>
      </c>
      <c r="W353" s="14">
        <v>0.26675388357850699</v>
      </c>
      <c r="X353" s="14">
        <v>0.29879333990984702</v>
      </c>
      <c r="Y353" s="14">
        <v>0.42158300262898202</v>
      </c>
      <c r="Z353" s="14">
        <v>0.26655106805293499</v>
      </c>
      <c r="AA353" s="14">
        <v>0.30029487076691702</v>
      </c>
      <c r="AB353" s="14">
        <v>0.27307777791270899</v>
      </c>
      <c r="AC353" s="14">
        <v>0.21577462110311199</v>
      </c>
      <c r="AD353" s="14">
        <v>0.28305425716318</v>
      </c>
      <c r="AE353" s="14"/>
      <c r="AF353" s="14">
        <v>0.30999278606637398</v>
      </c>
      <c r="AG353" s="14">
        <v>0.28212563608818703</v>
      </c>
      <c r="AH353" s="14">
        <v>0.257908378676244</v>
      </c>
      <c r="AI353" s="14"/>
      <c r="AJ353" s="14" t="s">
        <v>79</v>
      </c>
      <c r="AK353" s="14" t="s">
        <v>79</v>
      </c>
      <c r="AL353" s="14" t="s">
        <v>79</v>
      </c>
      <c r="AM353" s="14" t="s">
        <v>79</v>
      </c>
      <c r="AN353" s="14" t="s">
        <v>79</v>
      </c>
      <c r="AO353" s="14"/>
      <c r="AP353" s="14">
        <v>0.28288696017943898</v>
      </c>
      <c r="AQ353" s="14">
        <v>0.30203854092222399</v>
      </c>
      <c r="AR353" s="14">
        <v>0.36103782681879398</v>
      </c>
      <c r="AS353" s="14"/>
      <c r="AT353" s="14">
        <v>0.31102886052213702</v>
      </c>
      <c r="AU353" s="14">
        <v>0.29975265560613401</v>
      </c>
      <c r="AV353" s="14">
        <v>0.25743837464561897</v>
      </c>
      <c r="AW353" s="14">
        <v>0.31224003827827801</v>
      </c>
      <c r="AX353" s="14">
        <v>0.55436137177103095</v>
      </c>
    </row>
    <row r="354" spans="2:50" x14ac:dyDescent="0.25">
      <c r="B354" t="s">
        <v>217</v>
      </c>
      <c r="C354" s="14">
        <v>0.256045509834958</v>
      </c>
      <c r="D354" s="14">
        <v>0.26408738206980098</v>
      </c>
      <c r="E354" s="14">
        <v>0.25003764509472898</v>
      </c>
      <c r="F354" s="14"/>
      <c r="G354" s="14">
        <v>0.19822883572738501</v>
      </c>
      <c r="H354" s="14">
        <v>0.23097971276927801</v>
      </c>
      <c r="I354" s="14">
        <v>0.22670831120607099</v>
      </c>
      <c r="J354" s="14">
        <v>0.22208767430870799</v>
      </c>
      <c r="K354" s="14">
        <v>0.25882181224818102</v>
      </c>
      <c r="L354" s="14">
        <v>0.36579378475522401</v>
      </c>
      <c r="M354" s="14"/>
      <c r="N354" s="14">
        <v>0.24778793785929601</v>
      </c>
      <c r="O354" s="14">
        <v>0.28120389326748002</v>
      </c>
      <c r="P354" s="14">
        <v>0.24696284590122</v>
      </c>
      <c r="Q354" s="14">
        <v>0.244674012136846</v>
      </c>
      <c r="R354" s="14"/>
      <c r="S354" s="14">
        <v>0.19090013690124499</v>
      </c>
      <c r="T354" s="14">
        <v>0.31750002866649502</v>
      </c>
      <c r="U354" s="14">
        <v>0.210895915759754</v>
      </c>
      <c r="V354" s="14">
        <v>0.29353249334404902</v>
      </c>
      <c r="W354" s="14">
        <v>0.23193807670376701</v>
      </c>
      <c r="X354" s="14">
        <v>0.204686058743621</v>
      </c>
      <c r="Y354" s="14">
        <v>0.28916956325826099</v>
      </c>
      <c r="Z354" s="14">
        <v>0.37774762531223399</v>
      </c>
      <c r="AA354" s="14">
        <v>0.28341446368504802</v>
      </c>
      <c r="AB354" s="14">
        <v>0.30094367940394101</v>
      </c>
      <c r="AC354" s="14">
        <v>0.26656205956863999</v>
      </c>
      <c r="AD354" s="14">
        <v>4.3594931435592198E-2</v>
      </c>
      <c r="AE354" s="14"/>
      <c r="AF354" s="14">
        <v>0.29542202671282197</v>
      </c>
      <c r="AG354" s="14">
        <v>0.231601043178042</v>
      </c>
      <c r="AH354" s="14">
        <v>0.26141955366971298</v>
      </c>
      <c r="AI354" s="14"/>
      <c r="AJ354" s="14" t="s">
        <v>79</v>
      </c>
      <c r="AK354" s="14" t="s">
        <v>79</v>
      </c>
      <c r="AL354" s="14" t="s">
        <v>79</v>
      </c>
      <c r="AM354" s="14" t="s">
        <v>79</v>
      </c>
      <c r="AN354" s="14" t="s">
        <v>79</v>
      </c>
      <c r="AO354" s="14"/>
      <c r="AP354" s="14">
        <v>0.32622448314882901</v>
      </c>
      <c r="AQ354" s="14">
        <v>0.23633388144814901</v>
      </c>
      <c r="AR354" s="14">
        <v>0.245118725692474</v>
      </c>
      <c r="AS354" s="14"/>
      <c r="AT354" s="14">
        <v>0.30858942847402498</v>
      </c>
      <c r="AU354" s="14">
        <v>0.25038459344424602</v>
      </c>
      <c r="AV354" s="14">
        <v>0.22815337854284601</v>
      </c>
      <c r="AW354" s="14">
        <v>0.24122607932265799</v>
      </c>
      <c r="AX354" s="14">
        <v>0.21340371127074401</v>
      </c>
    </row>
    <row r="355" spans="2:50" x14ac:dyDescent="0.25">
      <c r="B355" t="s">
        <v>103</v>
      </c>
      <c r="C355" s="14">
        <v>8.4499693349932903E-2</v>
      </c>
      <c r="D355" s="14">
        <v>7.9310836062566795E-2</v>
      </c>
      <c r="E355" s="14">
        <v>9.0501030287802806E-2</v>
      </c>
      <c r="F355" s="14"/>
      <c r="G355" s="14">
        <v>6.2711400155786204E-2</v>
      </c>
      <c r="H355" s="14">
        <v>0.11582001299193199</v>
      </c>
      <c r="I355" s="14">
        <v>6.1523578515398601E-2</v>
      </c>
      <c r="J355" s="14">
        <v>9.9307122123408906E-2</v>
      </c>
      <c r="K355" s="14">
        <v>8.7825126306877194E-2</v>
      </c>
      <c r="L355" s="14">
        <v>7.9542701034015798E-2</v>
      </c>
      <c r="M355" s="14"/>
      <c r="N355" s="14">
        <v>5.4237593687840799E-2</v>
      </c>
      <c r="O355" s="14">
        <v>7.0374881068559603E-2</v>
      </c>
      <c r="P355" s="14">
        <v>0.101747416359198</v>
      </c>
      <c r="Q355" s="14">
        <v>0.119143783055976</v>
      </c>
      <c r="R355" s="14"/>
      <c r="S355" s="14">
        <v>8.2963474905572501E-2</v>
      </c>
      <c r="T355" s="14">
        <v>7.7044408557783703E-2</v>
      </c>
      <c r="U355" s="14">
        <v>9.7657774759582802E-2</v>
      </c>
      <c r="V355" s="14">
        <v>8.6645583547204197E-2</v>
      </c>
      <c r="W355" s="14">
        <v>5.0652940501711999E-2</v>
      </c>
      <c r="X355" s="14">
        <v>5.3649722416758E-2</v>
      </c>
      <c r="Y355" s="14">
        <v>7.8190977471047099E-2</v>
      </c>
      <c r="Z355" s="14">
        <v>0.164670488005423</v>
      </c>
      <c r="AA355" s="14">
        <v>0.118807464193325</v>
      </c>
      <c r="AB355" s="14">
        <v>4.9043176987927498E-2</v>
      </c>
      <c r="AC355" s="14">
        <v>5.6907623632982997E-2</v>
      </c>
      <c r="AD355" s="14">
        <v>0.17495895514865201</v>
      </c>
      <c r="AE355" s="14"/>
      <c r="AF355" s="14">
        <v>0.10484053835790801</v>
      </c>
      <c r="AG355" s="14">
        <v>4.9169889878752503E-2</v>
      </c>
      <c r="AH355" s="14">
        <v>0.13013317174323899</v>
      </c>
      <c r="AI355" s="14"/>
      <c r="AJ355" s="14" t="s">
        <v>79</v>
      </c>
      <c r="AK355" s="14" t="s">
        <v>79</v>
      </c>
      <c r="AL355" s="14" t="s">
        <v>79</v>
      </c>
      <c r="AM355" s="14" t="s">
        <v>79</v>
      </c>
      <c r="AN355" s="14" t="s">
        <v>79</v>
      </c>
      <c r="AO355" s="14"/>
      <c r="AP355" s="14">
        <v>7.0493767102798893E-2</v>
      </c>
      <c r="AQ355" s="14">
        <v>7.1918307671931303E-2</v>
      </c>
      <c r="AR355" s="14">
        <v>2.45302260099695E-2</v>
      </c>
      <c r="AS355" s="14"/>
      <c r="AT355" s="14">
        <v>0.105195383347476</v>
      </c>
      <c r="AU355" s="14">
        <v>9.9974366015988206E-2</v>
      </c>
      <c r="AV355" s="14">
        <v>5.1072289893591499E-2</v>
      </c>
      <c r="AW355" s="14">
        <v>4.1581059854159198E-2</v>
      </c>
      <c r="AX355" s="14">
        <v>4.888888002873E-2</v>
      </c>
    </row>
    <row r="356" spans="2:50" x14ac:dyDescent="0.25">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row>
    <row r="357" spans="2:50" x14ac:dyDescent="0.25">
      <c r="B357" s="6" t="s">
        <v>220</v>
      </c>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row>
    <row r="358" spans="2:50" x14ac:dyDescent="0.25">
      <c r="B358" s="26" t="s">
        <v>539</v>
      </c>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row>
    <row r="359" spans="2:50" x14ac:dyDescent="0.25">
      <c r="B359" t="s">
        <v>211</v>
      </c>
      <c r="C359" s="14">
        <v>0.55376447700785203</v>
      </c>
      <c r="D359" s="14">
        <v>0.55886342985266102</v>
      </c>
      <c r="E359" s="14">
        <v>0.54769760374437704</v>
      </c>
      <c r="F359" s="14"/>
      <c r="G359" s="14">
        <v>0.47463632818928198</v>
      </c>
      <c r="H359" s="14">
        <v>0.55295052183363902</v>
      </c>
      <c r="I359" s="14">
        <v>0.49569581362007697</v>
      </c>
      <c r="J359" s="14">
        <v>0.610469667703192</v>
      </c>
      <c r="K359" s="14">
        <v>0.58761955036615798</v>
      </c>
      <c r="L359" s="14">
        <v>0.577826546603602</v>
      </c>
      <c r="M359" s="14"/>
      <c r="N359" s="14">
        <v>0.59632152246870496</v>
      </c>
      <c r="O359" s="14">
        <v>0.54885522601357695</v>
      </c>
      <c r="P359" s="14">
        <v>0.47284606032877002</v>
      </c>
      <c r="Q359" s="14">
        <v>0.57705324091402199</v>
      </c>
      <c r="R359" s="14"/>
      <c r="S359" s="14">
        <v>0.50888361744949295</v>
      </c>
      <c r="T359" s="14">
        <v>0.53031549081575602</v>
      </c>
      <c r="U359" s="14">
        <v>0.53362653548850403</v>
      </c>
      <c r="V359" s="14">
        <v>0.52510273156794995</v>
      </c>
      <c r="W359" s="14">
        <v>0.60383797471546596</v>
      </c>
      <c r="X359" s="14">
        <v>0.49527511201174201</v>
      </c>
      <c r="Y359" s="14">
        <v>0.65791339787431402</v>
      </c>
      <c r="Z359" s="14">
        <v>0.69796611045854395</v>
      </c>
      <c r="AA359" s="14">
        <v>0.50349435466885795</v>
      </c>
      <c r="AB359" s="14">
        <v>0.55262807369671096</v>
      </c>
      <c r="AC359" s="14">
        <v>0.63065145007985302</v>
      </c>
      <c r="AD359" s="14">
        <v>0.58051581869341096</v>
      </c>
      <c r="AE359" s="14"/>
      <c r="AF359" s="14">
        <v>0.564375401347471</v>
      </c>
      <c r="AG359" s="14">
        <v>0.54598652264706404</v>
      </c>
      <c r="AH359" s="14">
        <v>0.56962831613613396</v>
      </c>
      <c r="AI359" s="14"/>
      <c r="AJ359" s="14" t="s">
        <v>79</v>
      </c>
      <c r="AK359" s="14" t="s">
        <v>79</v>
      </c>
      <c r="AL359" s="14" t="s">
        <v>79</v>
      </c>
      <c r="AM359" s="14" t="s">
        <v>79</v>
      </c>
      <c r="AN359" s="14" t="s">
        <v>79</v>
      </c>
      <c r="AO359" s="14"/>
      <c r="AP359" s="14">
        <v>0.61539673742995005</v>
      </c>
      <c r="AQ359" s="14">
        <v>0.55600525499967501</v>
      </c>
      <c r="AR359" s="14">
        <v>0.55060374498322495</v>
      </c>
      <c r="AS359" s="14"/>
      <c r="AT359" s="14">
        <v>0.49598640599874499</v>
      </c>
      <c r="AU359" s="14">
        <v>0.609553788307302</v>
      </c>
      <c r="AV359" s="14">
        <v>0.56871382933056003</v>
      </c>
      <c r="AW359" s="14">
        <v>0.61862785664782205</v>
      </c>
      <c r="AX359" s="14">
        <v>0.681155864538176</v>
      </c>
    </row>
    <row r="360" spans="2:50" x14ac:dyDescent="0.25">
      <c r="B360" t="s">
        <v>212</v>
      </c>
      <c r="C360" s="14">
        <v>0.50361450203978197</v>
      </c>
      <c r="D360" s="14">
        <v>0.52990500723516598</v>
      </c>
      <c r="E360" s="14">
        <v>0.47913930880505901</v>
      </c>
      <c r="F360" s="14"/>
      <c r="G360" s="14">
        <v>0.46753510044086799</v>
      </c>
      <c r="H360" s="14">
        <v>0.49262852365741799</v>
      </c>
      <c r="I360" s="14">
        <v>0.45667503889746702</v>
      </c>
      <c r="J360" s="14">
        <v>0.52641094261919896</v>
      </c>
      <c r="K360" s="14">
        <v>0.58477266422434304</v>
      </c>
      <c r="L360" s="14">
        <v>0.49730811194826802</v>
      </c>
      <c r="M360" s="14"/>
      <c r="N360" s="14">
        <v>0.51036312865286604</v>
      </c>
      <c r="O360" s="14">
        <v>0.522067019885876</v>
      </c>
      <c r="P360" s="14">
        <v>0.47669850284474802</v>
      </c>
      <c r="Q360" s="14">
        <v>0.49745847202947302</v>
      </c>
      <c r="R360" s="14"/>
      <c r="S360" s="14">
        <v>0.484876177191363</v>
      </c>
      <c r="T360" s="14">
        <v>0.46716722877816902</v>
      </c>
      <c r="U360" s="14">
        <v>0.60583956759306501</v>
      </c>
      <c r="V360" s="14">
        <v>0.48069068720431701</v>
      </c>
      <c r="W360" s="14">
        <v>0.51529685761899502</v>
      </c>
      <c r="X360" s="14">
        <v>0.38979654307299</v>
      </c>
      <c r="Y360" s="14">
        <v>0.49398741432849802</v>
      </c>
      <c r="Z360" s="14">
        <v>0.643375803438893</v>
      </c>
      <c r="AA360" s="14">
        <v>0.52551367146430095</v>
      </c>
      <c r="AB360" s="14">
        <v>0.48150832941195798</v>
      </c>
      <c r="AC360" s="14">
        <v>0.52354617290531902</v>
      </c>
      <c r="AD360" s="14">
        <v>0.63680841339574301</v>
      </c>
      <c r="AE360" s="14"/>
      <c r="AF360" s="14">
        <v>0.51248705758816304</v>
      </c>
      <c r="AG360" s="14">
        <v>0.49400192033509399</v>
      </c>
      <c r="AH360" s="14">
        <v>0.52214949677534295</v>
      </c>
      <c r="AI360" s="14"/>
      <c r="AJ360" s="14" t="s">
        <v>79</v>
      </c>
      <c r="AK360" s="14" t="s">
        <v>79</v>
      </c>
      <c r="AL360" s="14" t="s">
        <v>79</v>
      </c>
      <c r="AM360" s="14" t="s">
        <v>79</v>
      </c>
      <c r="AN360" s="14" t="s">
        <v>79</v>
      </c>
      <c r="AO360" s="14"/>
      <c r="AP360" s="14">
        <v>0.54503996368651997</v>
      </c>
      <c r="AQ360" s="14">
        <v>0.50726895549477602</v>
      </c>
      <c r="AR360" s="14">
        <v>0.51101746011430005</v>
      </c>
      <c r="AS360" s="14"/>
      <c r="AT360" s="14">
        <v>0.461019449350626</v>
      </c>
      <c r="AU360" s="14">
        <v>0.516773576469155</v>
      </c>
      <c r="AV360" s="14">
        <v>0.548361762135538</v>
      </c>
      <c r="AW360" s="14">
        <v>0.51733011256781003</v>
      </c>
      <c r="AX360" s="14">
        <v>0.76612062968042205</v>
      </c>
    </row>
    <row r="361" spans="2:50" x14ac:dyDescent="0.25">
      <c r="B361" t="s">
        <v>219</v>
      </c>
      <c r="C361" s="14">
        <v>0.42558369623306402</v>
      </c>
      <c r="D361" s="14">
        <v>0.42230390614545499</v>
      </c>
      <c r="E361" s="14">
        <v>0.42619328475009399</v>
      </c>
      <c r="F361" s="14"/>
      <c r="G361" s="14">
        <v>0.42372995784057299</v>
      </c>
      <c r="H361" s="14">
        <v>0.41608724218235799</v>
      </c>
      <c r="I361" s="14">
        <v>0.36535522319751901</v>
      </c>
      <c r="J361" s="14">
        <v>0.49489604172513002</v>
      </c>
      <c r="K361" s="14">
        <v>0.40589279305669601</v>
      </c>
      <c r="L361" s="14">
        <v>0.43611191125349502</v>
      </c>
      <c r="M361" s="14"/>
      <c r="N361" s="14">
        <v>0.423227107254735</v>
      </c>
      <c r="O361" s="14">
        <v>0.405108460358929</v>
      </c>
      <c r="P361" s="14">
        <v>0.39158667859033602</v>
      </c>
      <c r="Q361" s="14">
        <v>0.47119703089180698</v>
      </c>
      <c r="R361" s="14"/>
      <c r="S361" s="14">
        <v>0.48386574935908599</v>
      </c>
      <c r="T361" s="14">
        <v>0.43028400219624502</v>
      </c>
      <c r="U361" s="14">
        <v>0.355409303538893</v>
      </c>
      <c r="V361" s="14">
        <v>0.46041732344404501</v>
      </c>
      <c r="W361" s="14">
        <v>0.48272367083361001</v>
      </c>
      <c r="X361" s="14">
        <v>0.39909076824391898</v>
      </c>
      <c r="Y361" s="14">
        <v>0.45416881120297298</v>
      </c>
      <c r="Z361" s="14">
        <v>0.486596277093504</v>
      </c>
      <c r="AA361" s="14">
        <v>0.418616080941971</v>
      </c>
      <c r="AB361" s="14">
        <v>0.28511253799298603</v>
      </c>
      <c r="AC361" s="14">
        <v>0.51029101160906098</v>
      </c>
      <c r="AD361" s="14">
        <v>0.33736498987878799</v>
      </c>
      <c r="AE361" s="14"/>
      <c r="AF361" s="14">
        <v>0.439042064609456</v>
      </c>
      <c r="AG361" s="14">
        <v>0.41730000463817801</v>
      </c>
      <c r="AH361" s="14">
        <v>0.40448560613689799</v>
      </c>
      <c r="AI361" s="14"/>
      <c r="AJ361" s="14" t="s">
        <v>79</v>
      </c>
      <c r="AK361" s="14" t="s">
        <v>79</v>
      </c>
      <c r="AL361" s="14" t="s">
        <v>79</v>
      </c>
      <c r="AM361" s="14" t="s">
        <v>79</v>
      </c>
      <c r="AN361" s="14" t="s">
        <v>79</v>
      </c>
      <c r="AO361" s="14"/>
      <c r="AP361" s="14">
        <v>0.41807833346081202</v>
      </c>
      <c r="AQ361" s="14">
        <v>0.45941617921459899</v>
      </c>
      <c r="AR361" s="14">
        <v>0.440166826404158</v>
      </c>
      <c r="AS361" s="14"/>
      <c r="AT361" s="14">
        <v>0.40318537644216002</v>
      </c>
      <c r="AU361" s="14">
        <v>0.47680877649654602</v>
      </c>
      <c r="AV361" s="14">
        <v>0.44028259884085502</v>
      </c>
      <c r="AW361" s="14">
        <v>0.389999877066177</v>
      </c>
      <c r="AX361" s="14">
        <v>0.24650203512485699</v>
      </c>
    </row>
    <row r="362" spans="2:50" x14ac:dyDescent="0.25">
      <c r="B362" t="s">
        <v>214</v>
      </c>
      <c r="C362" s="14">
        <v>0.41588509819716901</v>
      </c>
      <c r="D362" s="14">
        <v>0.40861280819395501</v>
      </c>
      <c r="E362" s="14">
        <v>0.42012197099989201</v>
      </c>
      <c r="F362" s="14"/>
      <c r="G362" s="14">
        <v>0.35099294053451602</v>
      </c>
      <c r="H362" s="14">
        <v>0.37412329419799301</v>
      </c>
      <c r="I362" s="14">
        <v>0.39441721296201099</v>
      </c>
      <c r="J362" s="14">
        <v>0.39919132502374499</v>
      </c>
      <c r="K362" s="14">
        <v>0.45095641697191502</v>
      </c>
      <c r="L362" s="14">
        <v>0.49778184999774</v>
      </c>
      <c r="M362" s="14"/>
      <c r="N362" s="14">
        <v>0.50753191649116103</v>
      </c>
      <c r="O362" s="14">
        <v>0.43813724657595299</v>
      </c>
      <c r="P362" s="14">
        <v>0.325559586553757</v>
      </c>
      <c r="Q362" s="14">
        <v>0.37236495460794899</v>
      </c>
      <c r="R362" s="14"/>
      <c r="S362" s="14">
        <v>0.43224103091527899</v>
      </c>
      <c r="T362" s="14">
        <v>0.46904695967805399</v>
      </c>
      <c r="U362" s="14">
        <v>0.439622305786109</v>
      </c>
      <c r="V362" s="14">
        <v>0.373299954850557</v>
      </c>
      <c r="W362" s="14">
        <v>0.37434489263833498</v>
      </c>
      <c r="X362" s="14">
        <v>0.26832889289070899</v>
      </c>
      <c r="Y362" s="14">
        <v>0.474277054600385</v>
      </c>
      <c r="Z362" s="14">
        <v>0.44274361555102398</v>
      </c>
      <c r="AA362" s="14">
        <v>0.42563747251005402</v>
      </c>
      <c r="AB362" s="14">
        <v>0.43514827975446702</v>
      </c>
      <c r="AC362" s="14">
        <v>0.416285032207099</v>
      </c>
      <c r="AD362" s="14">
        <v>0.43062219629969001</v>
      </c>
      <c r="AE362" s="14"/>
      <c r="AF362" s="14">
        <v>0.39979305199993798</v>
      </c>
      <c r="AG362" s="14">
        <v>0.45962511983208398</v>
      </c>
      <c r="AH362" s="14">
        <v>0.331066315757792</v>
      </c>
      <c r="AI362" s="14"/>
      <c r="AJ362" s="14" t="s">
        <v>79</v>
      </c>
      <c r="AK362" s="14" t="s">
        <v>79</v>
      </c>
      <c r="AL362" s="14" t="s">
        <v>79</v>
      </c>
      <c r="AM362" s="14" t="s">
        <v>79</v>
      </c>
      <c r="AN362" s="14" t="s">
        <v>79</v>
      </c>
      <c r="AO362" s="14"/>
      <c r="AP362" s="14">
        <v>0.52321254604410605</v>
      </c>
      <c r="AQ362" s="14">
        <v>0.39023667240751397</v>
      </c>
      <c r="AR362" s="14">
        <v>0.48010229903438201</v>
      </c>
      <c r="AS362" s="14"/>
      <c r="AT362" s="14">
        <v>0.36751006284376098</v>
      </c>
      <c r="AU362" s="14">
        <v>0.42219576833605899</v>
      </c>
      <c r="AV362" s="14">
        <v>0.45036272367908298</v>
      </c>
      <c r="AW362" s="14">
        <v>0.45132976970161598</v>
      </c>
      <c r="AX362" s="14">
        <v>0.36823657747549499</v>
      </c>
    </row>
    <row r="363" spans="2:50" x14ac:dyDescent="0.25">
      <c r="B363" t="s">
        <v>215</v>
      </c>
      <c r="C363" s="14">
        <v>0.344202427596695</v>
      </c>
      <c r="D363" s="14">
        <v>0.33876048112163198</v>
      </c>
      <c r="E363" s="14">
        <v>0.34987001335131201</v>
      </c>
      <c r="F363" s="14"/>
      <c r="G363" s="14">
        <v>0.34738618841473901</v>
      </c>
      <c r="H363" s="14">
        <v>0.38147335842910302</v>
      </c>
      <c r="I363" s="14">
        <v>0.30449890985973599</v>
      </c>
      <c r="J363" s="14">
        <v>0.35242968182522599</v>
      </c>
      <c r="K363" s="14">
        <v>0.362842067798399</v>
      </c>
      <c r="L363" s="14">
        <v>0.32333879739989602</v>
      </c>
      <c r="M363" s="14"/>
      <c r="N363" s="14">
        <v>0.372617219739593</v>
      </c>
      <c r="O363" s="14">
        <v>0.362253977487205</v>
      </c>
      <c r="P363" s="14">
        <v>0.28199954932278798</v>
      </c>
      <c r="Q363" s="14">
        <v>0.346586951385214</v>
      </c>
      <c r="R363" s="14"/>
      <c r="S363" s="14">
        <v>0.328675518273151</v>
      </c>
      <c r="T363" s="14">
        <v>0.39681169578125802</v>
      </c>
      <c r="U363" s="14">
        <v>0.31115923841138898</v>
      </c>
      <c r="V363" s="14">
        <v>0.26966801375617699</v>
      </c>
      <c r="W363" s="14">
        <v>0.38462659119700399</v>
      </c>
      <c r="X363" s="14">
        <v>0.266068509638963</v>
      </c>
      <c r="Y363" s="14">
        <v>0.38968187268041998</v>
      </c>
      <c r="Z363" s="14">
        <v>0.37018095745686802</v>
      </c>
      <c r="AA363" s="14">
        <v>0.356953024885453</v>
      </c>
      <c r="AB363" s="14">
        <v>0.31283128023679801</v>
      </c>
      <c r="AC363" s="14">
        <v>0.40814521025217698</v>
      </c>
      <c r="AD363" s="14">
        <v>0.37110348698838902</v>
      </c>
      <c r="AE363" s="14"/>
      <c r="AF363" s="14">
        <v>0.36157911028318601</v>
      </c>
      <c r="AG363" s="14">
        <v>0.32928250982733798</v>
      </c>
      <c r="AH363" s="14">
        <v>0.31197229701074902</v>
      </c>
      <c r="AI363" s="14"/>
      <c r="AJ363" s="14" t="s">
        <v>79</v>
      </c>
      <c r="AK363" s="14" t="s">
        <v>79</v>
      </c>
      <c r="AL363" s="14" t="s">
        <v>79</v>
      </c>
      <c r="AM363" s="14" t="s">
        <v>79</v>
      </c>
      <c r="AN363" s="14" t="s">
        <v>79</v>
      </c>
      <c r="AO363" s="14"/>
      <c r="AP363" s="14">
        <v>0.37258725268726001</v>
      </c>
      <c r="AQ363" s="14">
        <v>0.38617166283495002</v>
      </c>
      <c r="AR363" s="14">
        <v>0.28986963442550001</v>
      </c>
      <c r="AS363" s="14"/>
      <c r="AT363" s="14">
        <v>0.29268434137890498</v>
      </c>
      <c r="AU363" s="14">
        <v>0.36499186383466298</v>
      </c>
      <c r="AV363" s="14">
        <v>0.35805158790491498</v>
      </c>
      <c r="AW363" s="14">
        <v>0.37974048595149301</v>
      </c>
      <c r="AX363" s="14">
        <v>0.42418925979762301</v>
      </c>
    </row>
    <row r="364" spans="2:50" x14ac:dyDescent="0.25">
      <c r="B364" t="s">
        <v>216</v>
      </c>
      <c r="C364" s="14">
        <v>0.28439791479902299</v>
      </c>
      <c r="D364" s="14">
        <v>0.261144030633925</v>
      </c>
      <c r="E364" s="14">
        <v>0.30439602902625001</v>
      </c>
      <c r="F364" s="14"/>
      <c r="G364" s="14">
        <v>0.28998029140714998</v>
      </c>
      <c r="H364" s="14">
        <v>0.26538954653499403</v>
      </c>
      <c r="I364" s="14">
        <v>0.288463458312265</v>
      </c>
      <c r="J364" s="14">
        <v>0.30995018272387198</v>
      </c>
      <c r="K364" s="14">
        <v>0.27025800642015901</v>
      </c>
      <c r="L364" s="14">
        <v>0.28101008903258801</v>
      </c>
      <c r="M364" s="14"/>
      <c r="N364" s="14">
        <v>0.26013653780895801</v>
      </c>
      <c r="O364" s="14">
        <v>0.29287196070771199</v>
      </c>
      <c r="P364" s="14">
        <v>0.298054869443661</v>
      </c>
      <c r="Q364" s="14">
        <v>0.28914253143691199</v>
      </c>
      <c r="R364" s="14"/>
      <c r="S364" s="14">
        <v>0.28703884771923799</v>
      </c>
      <c r="T364" s="14">
        <v>0.23721567822905501</v>
      </c>
      <c r="U364" s="14">
        <v>0.237929310039663</v>
      </c>
      <c r="V364" s="14">
        <v>0.32045879723749998</v>
      </c>
      <c r="W364" s="14">
        <v>0.33350381732564999</v>
      </c>
      <c r="X364" s="14">
        <v>0.26700665548617297</v>
      </c>
      <c r="Y364" s="14">
        <v>0.34434713794879901</v>
      </c>
      <c r="Z364" s="14">
        <v>0.36776124456713799</v>
      </c>
      <c r="AA364" s="14">
        <v>0.28485697112482999</v>
      </c>
      <c r="AB364" s="14">
        <v>0.24456138507431399</v>
      </c>
      <c r="AC364" s="14">
        <v>0.22199920038288601</v>
      </c>
      <c r="AD364" s="14">
        <v>0.38752315675467702</v>
      </c>
      <c r="AE364" s="14"/>
      <c r="AF364" s="14">
        <v>0.32088993041410602</v>
      </c>
      <c r="AG364" s="14">
        <v>0.27242701119692903</v>
      </c>
      <c r="AH364" s="14">
        <v>0.226211102418888</v>
      </c>
      <c r="AI364" s="14"/>
      <c r="AJ364" s="14" t="s">
        <v>79</v>
      </c>
      <c r="AK364" s="14" t="s">
        <v>79</v>
      </c>
      <c r="AL364" s="14" t="s">
        <v>79</v>
      </c>
      <c r="AM364" s="14" t="s">
        <v>79</v>
      </c>
      <c r="AN364" s="14" t="s">
        <v>79</v>
      </c>
      <c r="AO364" s="14"/>
      <c r="AP364" s="14">
        <v>0.360204540209067</v>
      </c>
      <c r="AQ364" s="14">
        <v>0.30675454387942902</v>
      </c>
      <c r="AR364" s="14">
        <v>0.171832403759938</v>
      </c>
      <c r="AS364" s="14"/>
      <c r="AT364" s="14">
        <v>0.297797629030077</v>
      </c>
      <c r="AU364" s="14">
        <v>0.29492855468997198</v>
      </c>
      <c r="AV364" s="14">
        <v>0.30693417223598302</v>
      </c>
      <c r="AW364" s="14">
        <v>0.167921359707183</v>
      </c>
      <c r="AX364" s="14">
        <v>0.42124738555053998</v>
      </c>
    </row>
    <row r="365" spans="2:50" x14ac:dyDescent="0.25">
      <c r="B365" t="s">
        <v>217</v>
      </c>
      <c r="C365" s="14">
        <v>0.22371113856800801</v>
      </c>
      <c r="D365" s="14">
        <v>0.24611019717188001</v>
      </c>
      <c r="E365" s="14">
        <v>0.202783345180406</v>
      </c>
      <c r="F365" s="14"/>
      <c r="G365" s="14">
        <v>0.14942911671999801</v>
      </c>
      <c r="H365" s="14">
        <v>0.25110630910760201</v>
      </c>
      <c r="I365" s="14">
        <v>0.197703107183163</v>
      </c>
      <c r="J365" s="14">
        <v>0.243385641406512</v>
      </c>
      <c r="K365" s="14">
        <v>0.26494979378542399</v>
      </c>
      <c r="L365" s="14">
        <v>0.223039528415551</v>
      </c>
      <c r="M365" s="14"/>
      <c r="N365" s="14">
        <v>0.27004120156127998</v>
      </c>
      <c r="O365" s="14">
        <v>0.21427428185313599</v>
      </c>
      <c r="P365" s="14">
        <v>0.22211856924412299</v>
      </c>
      <c r="Q365" s="14">
        <v>0.18480318378934599</v>
      </c>
      <c r="R365" s="14"/>
      <c r="S365" s="14">
        <v>0.165069801573233</v>
      </c>
      <c r="T365" s="14">
        <v>0.20081990202938299</v>
      </c>
      <c r="U365" s="14">
        <v>0.224343893250361</v>
      </c>
      <c r="V365" s="14">
        <v>0.20447037817993999</v>
      </c>
      <c r="W365" s="14">
        <v>0.23402368679233601</v>
      </c>
      <c r="X365" s="14">
        <v>0.13673697411615601</v>
      </c>
      <c r="Y365" s="14">
        <v>0.31739620533639301</v>
      </c>
      <c r="Z365" s="14">
        <v>0.29943872550247103</v>
      </c>
      <c r="AA365" s="14">
        <v>0.256489414413619</v>
      </c>
      <c r="AB365" s="14">
        <v>0.33048217632474902</v>
      </c>
      <c r="AC365" s="14">
        <v>0.243500542719398</v>
      </c>
      <c r="AD365" s="14">
        <v>0</v>
      </c>
      <c r="AE365" s="14"/>
      <c r="AF365" s="14">
        <v>0.24766250041497601</v>
      </c>
      <c r="AG365" s="14">
        <v>0.237017301283141</v>
      </c>
      <c r="AH365" s="14">
        <v>0.19625716903854601</v>
      </c>
      <c r="AI365" s="14"/>
      <c r="AJ365" s="14" t="s">
        <v>79</v>
      </c>
      <c r="AK365" s="14" t="s">
        <v>79</v>
      </c>
      <c r="AL365" s="14" t="s">
        <v>79</v>
      </c>
      <c r="AM365" s="14" t="s">
        <v>79</v>
      </c>
      <c r="AN365" s="14" t="s">
        <v>79</v>
      </c>
      <c r="AO365" s="14"/>
      <c r="AP365" s="14">
        <v>0.29870062433815697</v>
      </c>
      <c r="AQ365" s="14">
        <v>0.240979233628387</v>
      </c>
      <c r="AR365" s="14">
        <v>0.110688801131534</v>
      </c>
      <c r="AS365" s="14"/>
      <c r="AT365" s="14">
        <v>0.206221122255551</v>
      </c>
      <c r="AU365" s="14">
        <v>0.1922195623646</v>
      </c>
      <c r="AV365" s="14">
        <v>0.25435003147541102</v>
      </c>
      <c r="AW365" s="14">
        <v>0.19314549137047299</v>
      </c>
      <c r="AX365" s="14">
        <v>0.25443038099733101</v>
      </c>
    </row>
    <row r="366" spans="2:50" x14ac:dyDescent="0.25">
      <c r="B366" t="s">
        <v>103</v>
      </c>
      <c r="C366" s="14">
        <v>9.1603436716806499E-2</v>
      </c>
      <c r="D366" s="14">
        <v>9.0664512266680194E-2</v>
      </c>
      <c r="E366" s="14">
        <v>9.3105818586566899E-2</v>
      </c>
      <c r="F366" s="14"/>
      <c r="G366" s="14">
        <v>6.6199273184230203E-2</v>
      </c>
      <c r="H366" s="14">
        <v>7.8049317180442099E-2</v>
      </c>
      <c r="I366" s="14">
        <v>0.112544168614374</v>
      </c>
      <c r="J366" s="14">
        <v>0.101364467656611</v>
      </c>
      <c r="K366" s="14">
        <v>7.3861802055975506E-2</v>
      </c>
      <c r="L366" s="14">
        <v>0.10565408654386001</v>
      </c>
      <c r="M366" s="14"/>
      <c r="N366" s="14">
        <v>3.5835076632715998E-2</v>
      </c>
      <c r="O366" s="14">
        <v>8.2026216394558094E-2</v>
      </c>
      <c r="P366" s="14">
        <v>0.12997542737505199</v>
      </c>
      <c r="Q366" s="14">
        <v>0.12777167205832199</v>
      </c>
      <c r="R366" s="14"/>
      <c r="S366" s="14">
        <v>8.5801758619796498E-2</v>
      </c>
      <c r="T366" s="14">
        <v>0.105897680667281</v>
      </c>
      <c r="U366" s="14">
        <v>8.3404294954696007E-2</v>
      </c>
      <c r="V366" s="14">
        <v>5.67325522466091E-2</v>
      </c>
      <c r="W366" s="14">
        <v>0.124717694799346</v>
      </c>
      <c r="X366" s="14">
        <v>0.116926074717662</v>
      </c>
      <c r="Y366" s="14">
        <v>5.73194774977E-2</v>
      </c>
      <c r="Z366" s="14">
        <v>9.3871548640127603E-2</v>
      </c>
      <c r="AA366" s="14">
        <v>9.1391888339979299E-2</v>
      </c>
      <c r="AB366" s="14">
        <v>0.10154022478393</v>
      </c>
      <c r="AC366" s="14">
        <v>4.55676558441519E-2</v>
      </c>
      <c r="AD366" s="14">
        <v>0.139490826462949</v>
      </c>
      <c r="AE366" s="14"/>
      <c r="AF366" s="14">
        <v>8.8872559793564607E-2</v>
      </c>
      <c r="AG366" s="14">
        <v>7.8835678722514693E-2</v>
      </c>
      <c r="AH366" s="14">
        <v>0.13584233241902699</v>
      </c>
      <c r="AI366" s="14"/>
      <c r="AJ366" s="14" t="s">
        <v>79</v>
      </c>
      <c r="AK366" s="14" t="s">
        <v>79</v>
      </c>
      <c r="AL366" s="14" t="s">
        <v>79</v>
      </c>
      <c r="AM366" s="14" t="s">
        <v>79</v>
      </c>
      <c r="AN366" s="14" t="s">
        <v>79</v>
      </c>
      <c r="AO366" s="14"/>
      <c r="AP366" s="14">
        <v>4.86230557353362E-2</v>
      </c>
      <c r="AQ366" s="14">
        <v>5.7306988260876497E-2</v>
      </c>
      <c r="AR366" s="14">
        <v>6.7033604379380204E-2</v>
      </c>
      <c r="AS366" s="14"/>
      <c r="AT366" s="14">
        <v>0.12514043235160599</v>
      </c>
      <c r="AU366" s="14">
        <v>8.9761942375264497E-2</v>
      </c>
      <c r="AV366" s="14">
        <v>4.5282473308907598E-2</v>
      </c>
      <c r="AW366" s="14">
        <v>6.0199338248627401E-2</v>
      </c>
      <c r="AX366" s="14">
        <v>0</v>
      </c>
    </row>
    <row r="367" spans="2:50" x14ac:dyDescent="0.25">
      <c r="B367" t="s">
        <v>97</v>
      </c>
      <c r="C367" s="14">
        <v>3.03653829417173E-3</v>
      </c>
      <c r="D367" s="14">
        <v>4.1982239829025199E-3</v>
      </c>
      <c r="E367" s="14">
        <v>1.9826023363693599E-3</v>
      </c>
      <c r="F367" s="14"/>
      <c r="G367" s="14">
        <v>0</v>
      </c>
      <c r="H367" s="14">
        <v>0</v>
      </c>
      <c r="I367" s="14">
        <v>0</v>
      </c>
      <c r="J367" s="14">
        <v>5.7087628519689199E-3</v>
      </c>
      <c r="K367" s="14">
        <v>8.1055178327256901E-3</v>
      </c>
      <c r="L367" s="14">
        <v>4.0663940993986699E-3</v>
      </c>
      <c r="M367" s="14"/>
      <c r="N367" s="14">
        <v>3.1474274942693398E-3</v>
      </c>
      <c r="O367" s="14">
        <v>0</v>
      </c>
      <c r="P367" s="14">
        <v>4.8233133727487998E-3</v>
      </c>
      <c r="Q367" s="14">
        <v>4.3995666761168202E-3</v>
      </c>
      <c r="R367" s="14"/>
      <c r="S367" s="14">
        <v>0</v>
      </c>
      <c r="T367" s="14">
        <v>0</v>
      </c>
      <c r="U367" s="14">
        <v>2.2481927248698502E-2</v>
      </c>
      <c r="V367" s="14">
        <v>0</v>
      </c>
      <c r="W367" s="14">
        <v>0</v>
      </c>
      <c r="X367" s="14">
        <v>1.2047883362859601E-2</v>
      </c>
      <c r="Y367" s="14">
        <v>0</v>
      </c>
      <c r="Z367" s="14">
        <v>0</v>
      </c>
      <c r="AA367" s="14">
        <v>0</v>
      </c>
      <c r="AB367" s="14">
        <v>0</v>
      </c>
      <c r="AC367" s="14">
        <v>0</v>
      </c>
      <c r="AD367" s="14">
        <v>0</v>
      </c>
      <c r="AE367" s="14"/>
      <c r="AF367" s="14">
        <v>5.3687617677095102E-3</v>
      </c>
      <c r="AG367" s="14">
        <v>0</v>
      </c>
      <c r="AH367" s="14">
        <v>9.3487298372959791E-3</v>
      </c>
      <c r="AI367" s="14"/>
      <c r="AJ367" s="14" t="s">
        <v>79</v>
      </c>
      <c r="AK367" s="14" t="s">
        <v>79</v>
      </c>
      <c r="AL367" s="14" t="s">
        <v>79</v>
      </c>
      <c r="AM367" s="14" t="s">
        <v>79</v>
      </c>
      <c r="AN367" s="14" t="s">
        <v>79</v>
      </c>
      <c r="AO367" s="14"/>
      <c r="AP367" s="14">
        <v>3.8752876222109202E-3</v>
      </c>
      <c r="AQ367" s="14">
        <v>0</v>
      </c>
      <c r="AR367" s="14">
        <v>0</v>
      </c>
      <c r="AS367" s="14"/>
      <c r="AT367" s="14">
        <v>0</v>
      </c>
      <c r="AU367" s="14">
        <v>4.9157646621210797E-3</v>
      </c>
      <c r="AV367" s="14">
        <v>3.7008063981402999E-3</v>
      </c>
      <c r="AW367" s="14">
        <v>0</v>
      </c>
      <c r="AX367" s="14">
        <v>0</v>
      </c>
    </row>
    <row r="368" spans="2:50" x14ac:dyDescent="0.25">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row>
    <row r="369" spans="2:50" x14ac:dyDescent="0.25">
      <c r="B369" s="6" t="s">
        <v>228</v>
      </c>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row>
    <row r="370" spans="2:50" x14ac:dyDescent="0.25">
      <c r="B370" s="26" t="s">
        <v>538</v>
      </c>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row>
    <row r="371" spans="2:50" x14ac:dyDescent="0.25">
      <c r="B371" t="s">
        <v>221</v>
      </c>
      <c r="C371" s="14">
        <v>0.27243090510301199</v>
      </c>
      <c r="D371" s="14">
        <v>0.344968354557325</v>
      </c>
      <c r="E371" s="14">
        <v>0.19947072507107899</v>
      </c>
      <c r="F371" s="14"/>
      <c r="G371" s="14">
        <v>0.215098845485301</v>
      </c>
      <c r="H371" s="14">
        <v>0.22078655185381399</v>
      </c>
      <c r="I371" s="14">
        <v>0.23498313100829499</v>
      </c>
      <c r="J371" s="14">
        <v>0.28855536473358401</v>
      </c>
      <c r="K371" s="14">
        <v>0.29270505026910698</v>
      </c>
      <c r="L371" s="14">
        <v>0.36076328743602198</v>
      </c>
      <c r="M371" s="14"/>
      <c r="N371" s="14">
        <v>0.325403009299295</v>
      </c>
      <c r="O371" s="14">
        <v>0.29940307382927001</v>
      </c>
      <c r="P371" s="14">
        <v>0.23586255979902701</v>
      </c>
      <c r="Q371" s="14">
        <v>0.219276305328506</v>
      </c>
      <c r="R371" s="14"/>
      <c r="S371" s="14">
        <v>0.28150371284603498</v>
      </c>
      <c r="T371" s="14">
        <v>0.237763273963084</v>
      </c>
      <c r="U371" s="14">
        <v>0.23931277338979301</v>
      </c>
      <c r="V371" s="14">
        <v>0.23039843029754101</v>
      </c>
      <c r="W371" s="14">
        <v>0.27258576277137397</v>
      </c>
      <c r="X371" s="14">
        <v>0.32423629783271302</v>
      </c>
      <c r="Y371" s="14">
        <v>0.238480967208858</v>
      </c>
      <c r="Z371" s="14">
        <v>0.26960662068459901</v>
      </c>
      <c r="AA371" s="14">
        <v>0.28663212299530799</v>
      </c>
      <c r="AB371" s="14">
        <v>0.32718423185960799</v>
      </c>
      <c r="AC371" s="14">
        <v>0.29688048659530503</v>
      </c>
      <c r="AD371" s="14">
        <v>0.28421507598561002</v>
      </c>
      <c r="AE371" s="14"/>
      <c r="AF371" s="14">
        <v>0.27716920457382499</v>
      </c>
      <c r="AG371" s="14">
        <v>0.30965032791474201</v>
      </c>
      <c r="AH371" s="14">
        <v>0.213110464999131</v>
      </c>
      <c r="AI371" s="14"/>
      <c r="AJ371" s="14" t="s">
        <v>79</v>
      </c>
      <c r="AK371" s="14" t="s">
        <v>79</v>
      </c>
      <c r="AL371" s="14" t="s">
        <v>79</v>
      </c>
      <c r="AM371" s="14" t="s">
        <v>79</v>
      </c>
      <c r="AN371" s="14" t="s">
        <v>79</v>
      </c>
      <c r="AO371" s="14"/>
      <c r="AP371" s="14">
        <v>0.351972673383386</v>
      </c>
      <c r="AQ371" s="14">
        <v>0.23952179675754401</v>
      </c>
      <c r="AR371" s="14">
        <v>0.36037382032989701</v>
      </c>
      <c r="AS371" s="14"/>
      <c r="AT371" s="14">
        <v>0.200823271505607</v>
      </c>
      <c r="AU371" s="14">
        <v>0.262805255932829</v>
      </c>
      <c r="AV371" s="14">
        <v>0.32853975542508501</v>
      </c>
      <c r="AW371" s="14">
        <v>0.32878844727524797</v>
      </c>
      <c r="AX371" s="14">
        <v>0.37682848153678999</v>
      </c>
    </row>
    <row r="372" spans="2:50" x14ac:dyDescent="0.25">
      <c r="B372" t="s">
        <v>222</v>
      </c>
      <c r="C372" s="14">
        <v>0.43083281860739903</v>
      </c>
      <c r="D372" s="14">
        <v>0.40776785589553199</v>
      </c>
      <c r="E372" s="14">
        <v>0.45302830545735601</v>
      </c>
      <c r="F372" s="14"/>
      <c r="G372" s="14">
        <v>0.45383500965559598</v>
      </c>
      <c r="H372" s="14">
        <v>0.44834284400380098</v>
      </c>
      <c r="I372" s="14">
        <v>0.47636426367113299</v>
      </c>
      <c r="J372" s="14">
        <v>0.43190516083290498</v>
      </c>
      <c r="K372" s="14">
        <v>0.36294690245218503</v>
      </c>
      <c r="L372" s="14">
        <v>0.40623490311424099</v>
      </c>
      <c r="M372" s="14"/>
      <c r="N372" s="14">
        <v>0.42267832356836299</v>
      </c>
      <c r="O372" s="14">
        <v>0.472634375749096</v>
      </c>
      <c r="P372" s="14">
        <v>0.39684264050645601</v>
      </c>
      <c r="Q372" s="14">
        <v>0.42032928803091202</v>
      </c>
      <c r="R372" s="14"/>
      <c r="S372" s="14">
        <v>0.41473089865431001</v>
      </c>
      <c r="T372" s="14">
        <v>0.41981643608348901</v>
      </c>
      <c r="U372" s="14">
        <v>0.49407670303239498</v>
      </c>
      <c r="V372" s="14">
        <v>0.46362368653628999</v>
      </c>
      <c r="W372" s="14">
        <v>0.47701217130366103</v>
      </c>
      <c r="X372" s="14">
        <v>0.42974653102361998</v>
      </c>
      <c r="Y372" s="14">
        <v>0.40971247027074598</v>
      </c>
      <c r="Z372" s="14">
        <v>0.34976171020222402</v>
      </c>
      <c r="AA372" s="14">
        <v>0.38790962807805801</v>
      </c>
      <c r="AB372" s="14">
        <v>0.43476750285669602</v>
      </c>
      <c r="AC372" s="14">
        <v>0.45700330370414199</v>
      </c>
      <c r="AD372" s="14">
        <v>0.445534293332978</v>
      </c>
      <c r="AE372" s="14"/>
      <c r="AF372" s="14">
        <v>0.41145908279183402</v>
      </c>
      <c r="AG372" s="14">
        <v>0.45590332923629101</v>
      </c>
      <c r="AH372" s="14">
        <v>0.37924301834132601</v>
      </c>
      <c r="AI372" s="14"/>
      <c r="AJ372" s="14" t="s">
        <v>79</v>
      </c>
      <c r="AK372" s="14" t="s">
        <v>79</v>
      </c>
      <c r="AL372" s="14" t="s">
        <v>79</v>
      </c>
      <c r="AM372" s="14" t="s">
        <v>79</v>
      </c>
      <c r="AN372" s="14" t="s">
        <v>79</v>
      </c>
      <c r="AO372" s="14"/>
      <c r="AP372" s="14">
        <v>0.45315586929309998</v>
      </c>
      <c r="AQ372" s="14">
        <v>0.44415161493392802</v>
      </c>
      <c r="AR372" s="14">
        <v>0.47298778200637498</v>
      </c>
      <c r="AS372" s="14"/>
      <c r="AT372" s="14">
        <v>0.43721378016210399</v>
      </c>
      <c r="AU372" s="14">
        <v>0.43633504494393899</v>
      </c>
      <c r="AV372" s="14">
        <v>0.41072115086190503</v>
      </c>
      <c r="AW372" s="14">
        <v>0.481781680926614</v>
      </c>
      <c r="AX372" s="14">
        <v>0.32855162858644299</v>
      </c>
    </row>
    <row r="373" spans="2:50" x14ac:dyDescent="0.25">
      <c r="B373" t="s">
        <v>223</v>
      </c>
      <c r="C373" s="14">
        <v>0.213552150217964</v>
      </c>
      <c r="D373" s="14">
        <v>0.18562184042253599</v>
      </c>
      <c r="E373" s="14">
        <v>0.24171227737828599</v>
      </c>
      <c r="F373" s="14"/>
      <c r="G373" s="14">
        <v>0.2167134923771</v>
      </c>
      <c r="H373" s="14">
        <v>0.224260991343467</v>
      </c>
      <c r="I373" s="14">
        <v>0.20725197557688299</v>
      </c>
      <c r="J373" s="14">
        <v>0.216697947513107</v>
      </c>
      <c r="K373" s="14">
        <v>0.27644474895974203</v>
      </c>
      <c r="L373" s="14">
        <v>0.16387612449338401</v>
      </c>
      <c r="M373" s="14"/>
      <c r="N373" s="14">
        <v>0.17535905968993801</v>
      </c>
      <c r="O373" s="14">
        <v>0.164268047664827</v>
      </c>
      <c r="P373" s="14">
        <v>0.266213905420847</v>
      </c>
      <c r="Q373" s="14">
        <v>0.26406836178423998</v>
      </c>
      <c r="R373" s="14"/>
      <c r="S373" s="14">
        <v>0.22944619060976901</v>
      </c>
      <c r="T373" s="14">
        <v>0.20450336766096999</v>
      </c>
      <c r="U373" s="14">
        <v>0.21206563169999401</v>
      </c>
      <c r="V373" s="14">
        <v>0.196530224877981</v>
      </c>
      <c r="W373" s="14">
        <v>0.176011132549726</v>
      </c>
      <c r="X373" s="14">
        <v>0.15811065432317101</v>
      </c>
      <c r="Y373" s="14">
        <v>0.26626013619176703</v>
      </c>
      <c r="Z373" s="14">
        <v>0.24144647803215799</v>
      </c>
      <c r="AA373" s="14">
        <v>0.27202952909407302</v>
      </c>
      <c r="AB373" s="14">
        <v>0.159769204292984</v>
      </c>
      <c r="AC373" s="14">
        <v>0.19615914475672699</v>
      </c>
      <c r="AD373" s="14">
        <v>0.27025063068141197</v>
      </c>
      <c r="AE373" s="14"/>
      <c r="AF373" s="14">
        <v>0.21285135763847499</v>
      </c>
      <c r="AG373" s="14">
        <v>0.166494039694147</v>
      </c>
      <c r="AH373" s="14">
        <v>0.347972932504935</v>
      </c>
      <c r="AI373" s="14"/>
      <c r="AJ373" s="14" t="s">
        <v>79</v>
      </c>
      <c r="AK373" s="14" t="s">
        <v>79</v>
      </c>
      <c r="AL373" s="14" t="s">
        <v>79</v>
      </c>
      <c r="AM373" s="14" t="s">
        <v>79</v>
      </c>
      <c r="AN373" s="14" t="s">
        <v>79</v>
      </c>
      <c r="AO373" s="14"/>
      <c r="AP373" s="14">
        <v>0.14239091559518399</v>
      </c>
      <c r="AQ373" s="14">
        <v>0.228994863514902</v>
      </c>
      <c r="AR373" s="14">
        <v>0.13298114337994699</v>
      </c>
      <c r="AS373" s="14"/>
      <c r="AT373" s="14">
        <v>0.27952987559762099</v>
      </c>
      <c r="AU373" s="14">
        <v>0.203401610188853</v>
      </c>
      <c r="AV373" s="14">
        <v>0.202140686997276</v>
      </c>
      <c r="AW373" s="14">
        <v>0.105906211295395</v>
      </c>
      <c r="AX373" s="14">
        <v>0.204747189028013</v>
      </c>
    </row>
    <row r="374" spans="2:50" x14ac:dyDescent="0.25">
      <c r="B374" t="s">
        <v>224</v>
      </c>
      <c r="C374" s="14">
        <v>2.27560661323748E-2</v>
      </c>
      <c r="D374" s="14">
        <v>2.13563391846825E-2</v>
      </c>
      <c r="E374" s="14">
        <v>2.4371928443625301E-2</v>
      </c>
      <c r="F374" s="14"/>
      <c r="G374" s="14">
        <v>5.4943728818154403E-2</v>
      </c>
      <c r="H374" s="14">
        <v>1.63826716475814E-2</v>
      </c>
      <c r="I374" s="14">
        <v>1.29200709052375E-2</v>
      </c>
      <c r="J374" s="14">
        <v>1.5391242278277401E-2</v>
      </c>
      <c r="K374" s="14">
        <v>1.20002937873059E-2</v>
      </c>
      <c r="L374" s="14">
        <v>2.62335020078289E-2</v>
      </c>
      <c r="M374" s="14"/>
      <c r="N374" s="14">
        <v>2.4735881782471499E-2</v>
      </c>
      <c r="O374" s="14">
        <v>1.2913041061082301E-2</v>
      </c>
      <c r="P374" s="14">
        <v>1.78807955318315E-2</v>
      </c>
      <c r="Q374" s="14">
        <v>3.64138316973351E-2</v>
      </c>
      <c r="R374" s="14"/>
      <c r="S374" s="14">
        <v>1.5892122111880101E-2</v>
      </c>
      <c r="T374" s="14">
        <v>1.8595130698234E-2</v>
      </c>
      <c r="U374" s="14">
        <v>1.2070509789523899E-2</v>
      </c>
      <c r="V374" s="14">
        <v>5.3490470781453303E-2</v>
      </c>
      <c r="W374" s="14">
        <v>5.0318948065846497E-2</v>
      </c>
      <c r="X374" s="14">
        <v>2.04964974769597E-2</v>
      </c>
      <c r="Y374" s="14">
        <v>2.7282833313751999E-2</v>
      </c>
      <c r="Z374" s="14">
        <v>3.7903758405341798E-2</v>
      </c>
      <c r="AA374" s="14">
        <v>7.1365250388119297E-3</v>
      </c>
      <c r="AB374" s="14">
        <v>1.23299131407811E-2</v>
      </c>
      <c r="AC374" s="14">
        <v>2.7109516263665499E-2</v>
      </c>
      <c r="AD374" s="14">
        <v>0</v>
      </c>
      <c r="AE374" s="14"/>
      <c r="AF374" s="14">
        <v>2.6415009624987301E-2</v>
      </c>
      <c r="AG374" s="14">
        <v>1.5793589577211199E-2</v>
      </c>
      <c r="AH374" s="14">
        <v>1.3723537926278499E-2</v>
      </c>
      <c r="AI374" s="14"/>
      <c r="AJ374" s="14" t="s">
        <v>79</v>
      </c>
      <c r="AK374" s="14" t="s">
        <v>79</v>
      </c>
      <c r="AL374" s="14" t="s">
        <v>79</v>
      </c>
      <c r="AM374" s="14" t="s">
        <v>79</v>
      </c>
      <c r="AN374" s="14" t="s">
        <v>79</v>
      </c>
      <c r="AO374" s="14"/>
      <c r="AP374" s="14">
        <v>2.4175989612827901E-2</v>
      </c>
      <c r="AQ374" s="14">
        <v>2.2580050908838498E-2</v>
      </c>
      <c r="AR374" s="14">
        <v>1.17569427368504E-2</v>
      </c>
      <c r="AS374" s="14"/>
      <c r="AT374" s="14">
        <v>3.3190435415568001E-2</v>
      </c>
      <c r="AU374" s="14">
        <v>1.8194847920493199E-2</v>
      </c>
      <c r="AV374" s="14">
        <v>2.3343493157766199E-2</v>
      </c>
      <c r="AW374" s="14">
        <v>1.85011944497839E-2</v>
      </c>
      <c r="AX374" s="14">
        <v>0</v>
      </c>
    </row>
    <row r="375" spans="2:50" x14ac:dyDescent="0.25">
      <c r="B375" t="s">
        <v>225</v>
      </c>
      <c r="C375" s="14">
        <v>1.1960661632247901E-2</v>
      </c>
      <c r="D375" s="14">
        <v>8.0863391802536207E-3</v>
      </c>
      <c r="E375" s="14">
        <v>1.60006195884979E-2</v>
      </c>
      <c r="F375" s="14"/>
      <c r="G375" s="14">
        <v>1.88407156341984E-2</v>
      </c>
      <c r="H375" s="14">
        <v>2.5576619765904099E-2</v>
      </c>
      <c r="I375" s="14">
        <v>1.24511156561009E-2</v>
      </c>
      <c r="J375" s="14">
        <v>1.2041420300386199E-2</v>
      </c>
      <c r="K375" s="14">
        <v>4.9949385695638197E-3</v>
      </c>
      <c r="L375" s="14">
        <v>0</v>
      </c>
      <c r="M375" s="14"/>
      <c r="N375" s="14">
        <v>1.5369072950270299E-2</v>
      </c>
      <c r="O375" s="14">
        <v>1.0127077874982999E-2</v>
      </c>
      <c r="P375" s="14">
        <v>1.35073951273126E-2</v>
      </c>
      <c r="Q375" s="14">
        <v>8.7959088070286295E-3</v>
      </c>
      <c r="R375" s="14"/>
      <c r="S375" s="14">
        <v>1.1717617458793701E-2</v>
      </c>
      <c r="T375" s="14">
        <v>2.38500037748983E-2</v>
      </c>
      <c r="U375" s="14">
        <v>1.0888382305263299E-2</v>
      </c>
      <c r="V375" s="14">
        <v>1.08469779059921E-2</v>
      </c>
      <c r="W375" s="14">
        <v>0</v>
      </c>
      <c r="X375" s="14">
        <v>1.2872444852972301E-2</v>
      </c>
      <c r="Y375" s="14">
        <v>2.4469253234766401E-2</v>
      </c>
      <c r="Z375" s="14">
        <v>0</v>
      </c>
      <c r="AA375" s="14">
        <v>2.0695236151104399E-2</v>
      </c>
      <c r="AB375" s="14">
        <v>0</v>
      </c>
      <c r="AC375" s="14">
        <v>0</v>
      </c>
      <c r="AD375" s="14">
        <v>0</v>
      </c>
      <c r="AE375" s="14"/>
      <c r="AF375" s="14">
        <v>1.43213836556899E-2</v>
      </c>
      <c r="AG375" s="14">
        <v>8.7334544365662899E-3</v>
      </c>
      <c r="AH375" s="14">
        <v>8.0567249876361997E-3</v>
      </c>
      <c r="AI375" s="14"/>
      <c r="AJ375" s="14" t="s">
        <v>79</v>
      </c>
      <c r="AK375" s="14" t="s">
        <v>79</v>
      </c>
      <c r="AL375" s="14" t="s">
        <v>79</v>
      </c>
      <c r="AM375" s="14" t="s">
        <v>79</v>
      </c>
      <c r="AN375" s="14" t="s">
        <v>79</v>
      </c>
      <c r="AO375" s="14"/>
      <c r="AP375" s="14">
        <v>3.1066956151878399E-3</v>
      </c>
      <c r="AQ375" s="14">
        <v>1.7131772080930401E-2</v>
      </c>
      <c r="AR375" s="14">
        <v>0</v>
      </c>
      <c r="AS375" s="14"/>
      <c r="AT375" s="14">
        <v>8.0772025343909693E-3</v>
      </c>
      <c r="AU375" s="14">
        <v>1.8160041788665301E-2</v>
      </c>
      <c r="AV375" s="14">
        <v>9.3585217881579606E-3</v>
      </c>
      <c r="AW375" s="14">
        <v>8.7143148081465106E-3</v>
      </c>
      <c r="AX375" s="14">
        <v>8.9872700848753706E-2</v>
      </c>
    </row>
    <row r="376" spans="2:50" x14ac:dyDescent="0.25">
      <c r="B376" t="s">
        <v>70</v>
      </c>
      <c r="C376" s="14">
        <v>4.8467398307002002E-2</v>
      </c>
      <c r="D376" s="14">
        <v>3.2199270759670398E-2</v>
      </c>
      <c r="E376" s="14">
        <v>6.5416144061156006E-2</v>
      </c>
      <c r="F376" s="14"/>
      <c r="G376" s="14">
        <v>4.0568208029650603E-2</v>
      </c>
      <c r="H376" s="14">
        <v>6.4650321385433002E-2</v>
      </c>
      <c r="I376" s="14">
        <v>5.6029443182351701E-2</v>
      </c>
      <c r="J376" s="14">
        <v>3.5408864341740301E-2</v>
      </c>
      <c r="K376" s="14">
        <v>5.0908065962095898E-2</v>
      </c>
      <c r="L376" s="14">
        <v>4.2892182948524198E-2</v>
      </c>
      <c r="M376" s="14"/>
      <c r="N376" s="14">
        <v>3.6454652709662E-2</v>
      </c>
      <c r="O376" s="14">
        <v>4.0654383820742601E-2</v>
      </c>
      <c r="P376" s="14">
        <v>6.9692703614526105E-2</v>
      </c>
      <c r="Q376" s="14">
        <v>5.1116304351977601E-2</v>
      </c>
      <c r="R376" s="14"/>
      <c r="S376" s="14">
        <v>4.6709458319212201E-2</v>
      </c>
      <c r="T376" s="14">
        <v>9.5471787819325096E-2</v>
      </c>
      <c r="U376" s="14">
        <v>3.15859997830302E-2</v>
      </c>
      <c r="V376" s="14">
        <v>4.5110209600742801E-2</v>
      </c>
      <c r="W376" s="14">
        <v>2.4071985309392099E-2</v>
      </c>
      <c r="X376" s="14">
        <v>5.4537574490564303E-2</v>
      </c>
      <c r="Y376" s="14">
        <v>3.37943397801111E-2</v>
      </c>
      <c r="Z376" s="14">
        <v>0.10128143267567701</v>
      </c>
      <c r="AA376" s="14">
        <v>2.5596958642644298E-2</v>
      </c>
      <c r="AB376" s="14">
        <v>6.5949147849931597E-2</v>
      </c>
      <c r="AC376" s="14">
        <v>2.2847548680160701E-2</v>
      </c>
      <c r="AD376" s="14">
        <v>0</v>
      </c>
      <c r="AE376" s="14"/>
      <c r="AF376" s="14">
        <v>5.7783961715189E-2</v>
      </c>
      <c r="AG376" s="14">
        <v>4.3425259141041998E-2</v>
      </c>
      <c r="AH376" s="14">
        <v>3.7893321240693403E-2</v>
      </c>
      <c r="AI376" s="14"/>
      <c r="AJ376" s="14" t="s">
        <v>79</v>
      </c>
      <c r="AK376" s="14" t="s">
        <v>79</v>
      </c>
      <c r="AL376" s="14" t="s">
        <v>79</v>
      </c>
      <c r="AM376" s="14" t="s">
        <v>79</v>
      </c>
      <c r="AN376" s="14" t="s">
        <v>79</v>
      </c>
      <c r="AO376" s="14"/>
      <c r="AP376" s="14">
        <v>2.5197856500313299E-2</v>
      </c>
      <c r="AQ376" s="14">
        <v>4.76199018038568E-2</v>
      </c>
      <c r="AR376" s="14">
        <v>2.1900311546930298E-2</v>
      </c>
      <c r="AS376" s="14"/>
      <c r="AT376" s="14">
        <v>4.1165434784709597E-2</v>
      </c>
      <c r="AU376" s="14">
        <v>6.1103199225221401E-2</v>
      </c>
      <c r="AV376" s="14">
        <v>2.58963917698097E-2</v>
      </c>
      <c r="AW376" s="14">
        <v>5.6308151244813101E-2</v>
      </c>
      <c r="AX376" s="14">
        <v>0</v>
      </c>
    </row>
    <row r="377" spans="2:50" x14ac:dyDescent="0.25">
      <c r="B377" t="s">
        <v>226</v>
      </c>
      <c r="C377" s="14">
        <v>0.70326372371041102</v>
      </c>
      <c r="D377" s="14">
        <v>0.75273621045285699</v>
      </c>
      <c r="E377" s="14">
        <v>0.65249903052843405</v>
      </c>
      <c r="F377" s="14"/>
      <c r="G377" s="14">
        <v>0.66893385514089598</v>
      </c>
      <c r="H377" s="14">
        <v>0.66912939585761499</v>
      </c>
      <c r="I377" s="14">
        <v>0.71134739467942698</v>
      </c>
      <c r="J377" s="14">
        <v>0.72046052556648899</v>
      </c>
      <c r="K377" s="14">
        <v>0.65565195272129195</v>
      </c>
      <c r="L377" s="14">
        <v>0.76699819055026297</v>
      </c>
      <c r="M377" s="14"/>
      <c r="N377" s="14">
        <v>0.74808133286765799</v>
      </c>
      <c r="O377" s="14">
        <v>0.77203744957836595</v>
      </c>
      <c r="P377" s="14">
        <v>0.63270520030548305</v>
      </c>
      <c r="Q377" s="14">
        <v>0.63960559335941802</v>
      </c>
      <c r="R377" s="14"/>
      <c r="S377" s="14">
        <v>0.69623461150034505</v>
      </c>
      <c r="T377" s="14">
        <v>0.65757971004657201</v>
      </c>
      <c r="U377" s="14">
        <v>0.73338947642218799</v>
      </c>
      <c r="V377" s="14">
        <v>0.69402211683383097</v>
      </c>
      <c r="W377" s="14">
        <v>0.74959793407503506</v>
      </c>
      <c r="X377" s="14">
        <v>0.75398282885633205</v>
      </c>
      <c r="Y377" s="14">
        <v>0.64819343747960401</v>
      </c>
      <c r="Z377" s="14">
        <v>0.61936833088682297</v>
      </c>
      <c r="AA377" s="14">
        <v>0.674541751073366</v>
      </c>
      <c r="AB377" s="14">
        <v>0.76195173471630295</v>
      </c>
      <c r="AC377" s="14">
        <v>0.75388379029944697</v>
      </c>
      <c r="AD377" s="14">
        <v>0.72974936931858803</v>
      </c>
      <c r="AE377" s="14"/>
      <c r="AF377" s="14">
        <v>0.68862828736565895</v>
      </c>
      <c r="AG377" s="14">
        <v>0.76555365715103396</v>
      </c>
      <c r="AH377" s="14">
        <v>0.59235348334045701</v>
      </c>
      <c r="AI377" s="14"/>
      <c r="AJ377" s="14" t="s">
        <v>79</v>
      </c>
      <c r="AK377" s="14" t="s">
        <v>79</v>
      </c>
      <c r="AL377" s="14" t="s">
        <v>79</v>
      </c>
      <c r="AM377" s="14" t="s">
        <v>79</v>
      </c>
      <c r="AN377" s="14" t="s">
        <v>79</v>
      </c>
      <c r="AO377" s="14"/>
      <c r="AP377" s="14">
        <v>0.80512854267648604</v>
      </c>
      <c r="AQ377" s="14">
        <v>0.683673411691472</v>
      </c>
      <c r="AR377" s="14">
        <v>0.83336160233627199</v>
      </c>
      <c r="AS377" s="14"/>
      <c r="AT377" s="14">
        <v>0.63803705166771096</v>
      </c>
      <c r="AU377" s="14">
        <v>0.69914030087676704</v>
      </c>
      <c r="AV377" s="14">
        <v>0.73926090628699004</v>
      </c>
      <c r="AW377" s="14">
        <v>0.81057012820186203</v>
      </c>
      <c r="AX377" s="14">
        <v>0.70538011012323298</v>
      </c>
    </row>
    <row r="378" spans="2:50" x14ac:dyDescent="0.25">
      <c r="B378" t="s">
        <v>227</v>
      </c>
      <c r="C378" s="14">
        <v>3.4716727764622701E-2</v>
      </c>
      <c r="D378" s="14">
        <v>2.9442678364936199E-2</v>
      </c>
      <c r="E378" s="14">
        <v>4.0372548032123201E-2</v>
      </c>
      <c r="F378" s="14"/>
      <c r="G378" s="14">
        <v>7.3784444452352799E-2</v>
      </c>
      <c r="H378" s="14">
        <v>4.1959291413485499E-2</v>
      </c>
      <c r="I378" s="14">
        <v>2.53711865613384E-2</v>
      </c>
      <c r="J378" s="14">
        <v>2.74326625786636E-2</v>
      </c>
      <c r="K378" s="14">
        <v>1.6995232356869699E-2</v>
      </c>
      <c r="L378" s="14">
        <v>2.62335020078289E-2</v>
      </c>
      <c r="M378" s="14"/>
      <c r="N378" s="14">
        <v>4.0104954732741699E-2</v>
      </c>
      <c r="O378" s="14">
        <v>2.30401189360653E-2</v>
      </c>
      <c r="P378" s="14">
        <v>3.1388190659144E-2</v>
      </c>
      <c r="Q378" s="14">
        <v>4.5209740504363702E-2</v>
      </c>
      <c r="R378" s="14"/>
      <c r="S378" s="14">
        <v>2.7609739570673801E-2</v>
      </c>
      <c r="T378" s="14">
        <v>4.24451344731323E-2</v>
      </c>
      <c r="U378" s="14">
        <v>2.29588920947872E-2</v>
      </c>
      <c r="V378" s="14">
        <v>6.4337448687445398E-2</v>
      </c>
      <c r="W378" s="14">
        <v>5.0318948065846497E-2</v>
      </c>
      <c r="X378" s="14">
        <v>3.3368942329932101E-2</v>
      </c>
      <c r="Y378" s="14">
        <v>5.17520865485184E-2</v>
      </c>
      <c r="Z378" s="14">
        <v>3.7903758405341798E-2</v>
      </c>
      <c r="AA378" s="14">
        <v>2.7831761189916301E-2</v>
      </c>
      <c r="AB378" s="14">
        <v>1.23299131407811E-2</v>
      </c>
      <c r="AC378" s="14">
        <v>2.7109516263665499E-2</v>
      </c>
      <c r="AD378" s="14">
        <v>0</v>
      </c>
      <c r="AE378" s="14"/>
      <c r="AF378" s="14">
        <v>4.0736393280677199E-2</v>
      </c>
      <c r="AG378" s="14">
        <v>2.4527044013777501E-2</v>
      </c>
      <c r="AH378" s="14">
        <v>2.17802629139148E-2</v>
      </c>
      <c r="AI378" s="14"/>
      <c r="AJ378" s="14" t="s">
        <v>79</v>
      </c>
      <c r="AK378" s="14" t="s">
        <v>79</v>
      </c>
      <c r="AL378" s="14" t="s">
        <v>79</v>
      </c>
      <c r="AM378" s="14" t="s">
        <v>79</v>
      </c>
      <c r="AN378" s="14" t="s">
        <v>79</v>
      </c>
      <c r="AO378" s="14"/>
      <c r="AP378" s="14">
        <v>2.7282685228015802E-2</v>
      </c>
      <c r="AQ378" s="14">
        <v>3.97118229897689E-2</v>
      </c>
      <c r="AR378" s="14">
        <v>1.17569427368504E-2</v>
      </c>
      <c r="AS378" s="14"/>
      <c r="AT378" s="14">
        <v>4.1267637949958899E-2</v>
      </c>
      <c r="AU378" s="14">
        <v>3.6354889709158497E-2</v>
      </c>
      <c r="AV378" s="14">
        <v>3.2702014945924202E-2</v>
      </c>
      <c r="AW378" s="14">
        <v>2.7215509257930402E-2</v>
      </c>
      <c r="AX378" s="14">
        <v>8.9872700848753706E-2</v>
      </c>
    </row>
    <row r="379" spans="2:50" x14ac:dyDescent="0.25">
      <c r="B379" t="s">
        <v>73</v>
      </c>
      <c r="C379" s="14">
        <v>0.66854699594578904</v>
      </c>
      <c r="D379" s="14">
        <v>0.72329353208792102</v>
      </c>
      <c r="E379" s="14">
        <v>0.61212648249631096</v>
      </c>
      <c r="F379" s="14"/>
      <c r="G379" s="14">
        <v>0.59514941068854299</v>
      </c>
      <c r="H379" s="14">
        <v>0.62717010444412902</v>
      </c>
      <c r="I379" s="14">
        <v>0.68597620811808901</v>
      </c>
      <c r="J379" s="14">
        <v>0.69302786298782504</v>
      </c>
      <c r="K379" s="14">
        <v>0.638656720364422</v>
      </c>
      <c r="L379" s="14">
        <v>0.74076468854243405</v>
      </c>
      <c r="M379" s="14"/>
      <c r="N379" s="14">
        <v>0.70797637813491598</v>
      </c>
      <c r="O379" s="14">
        <v>0.74899733064230001</v>
      </c>
      <c r="P379" s="14">
        <v>0.60131700964633905</v>
      </c>
      <c r="Q379" s="14">
        <v>0.59439585285505503</v>
      </c>
      <c r="R379" s="14"/>
      <c r="S379" s="14">
        <v>0.66862487192967102</v>
      </c>
      <c r="T379" s="14">
        <v>0.61513457557343998</v>
      </c>
      <c r="U379" s="14">
        <v>0.71043058432740103</v>
      </c>
      <c r="V379" s="14">
        <v>0.62968466814638602</v>
      </c>
      <c r="W379" s="14">
        <v>0.69927898600918903</v>
      </c>
      <c r="X379" s="14">
        <v>0.72061388652640002</v>
      </c>
      <c r="Y379" s="14">
        <v>0.59644135093108497</v>
      </c>
      <c r="Z379" s="14">
        <v>0.58146457248148098</v>
      </c>
      <c r="AA379" s="14">
        <v>0.64670998988344996</v>
      </c>
      <c r="AB379" s="14">
        <v>0.74962182157552204</v>
      </c>
      <c r="AC379" s="14">
        <v>0.72677427403578099</v>
      </c>
      <c r="AD379" s="14">
        <v>0.72974936931858803</v>
      </c>
      <c r="AE379" s="14"/>
      <c r="AF379" s="14">
        <v>0.64789189408498205</v>
      </c>
      <c r="AG379" s="14">
        <v>0.74102661313725604</v>
      </c>
      <c r="AH379" s="14">
        <v>0.57057322042654202</v>
      </c>
      <c r="AI379" s="14"/>
      <c r="AJ379" s="14" t="s">
        <v>79</v>
      </c>
      <c r="AK379" s="14" t="s">
        <v>79</v>
      </c>
      <c r="AL379" s="14" t="s">
        <v>79</v>
      </c>
      <c r="AM379" s="14" t="s">
        <v>79</v>
      </c>
      <c r="AN379" s="14" t="s">
        <v>79</v>
      </c>
      <c r="AO379" s="14"/>
      <c r="AP379" s="14">
        <v>0.77784585744847101</v>
      </c>
      <c r="AQ379" s="14">
        <v>0.64396158870170295</v>
      </c>
      <c r="AR379" s="14">
        <v>0.82160465959942197</v>
      </c>
      <c r="AS379" s="14"/>
      <c r="AT379" s="14">
        <v>0.59676941371775205</v>
      </c>
      <c r="AU379" s="14">
        <v>0.66278541116760903</v>
      </c>
      <c r="AV379" s="14">
        <v>0.70655889134106598</v>
      </c>
      <c r="AW379" s="14">
        <v>0.78335461894393099</v>
      </c>
      <c r="AX379" s="14">
        <v>0.615507409274479</v>
      </c>
    </row>
    <row r="380" spans="2:50" x14ac:dyDescent="0.25">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row>
    <row r="381" spans="2:50" x14ac:dyDescent="0.25">
      <c r="B381" s="6" t="s">
        <v>229</v>
      </c>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row>
    <row r="382" spans="2:50" x14ac:dyDescent="0.25">
      <c r="B382" s="26" t="s">
        <v>539</v>
      </c>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row>
    <row r="383" spans="2:50" x14ac:dyDescent="0.25">
      <c r="B383" t="s">
        <v>221</v>
      </c>
      <c r="C383" s="14">
        <v>0.228835354409479</v>
      </c>
      <c r="D383" s="14">
        <v>0.272009802815734</v>
      </c>
      <c r="E383" s="14">
        <v>0.188920006008476</v>
      </c>
      <c r="F383" s="14"/>
      <c r="G383" s="14">
        <v>0.20120458856668599</v>
      </c>
      <c r="H383" s="14">
        <v>0.22213691698752</v>
      </c>
      <c r="I383" s="14">
        <v>0.182904403965261</v>
      </c>
      <c r="J383" s="14">
        <v>0.20481425346137599</v>
      </c>
      <c r="K383" s="14">
        <v>0.248793022062574</v>
      </c>
      <c r="L383" s="14">
        <v>0.29477810525428499</v>
      </c>
      <c r="M383" s="14"/>
      <c r="N383" s="14">
        <v>0.263910173961724</v>
      </c>
      <c r="O383" s="14">
        <v>0.24724987400054599</v>
      </c>
      <c r="P383" s="14">
        <v>0.19839679763986101</v>
      </c>
      <c r="Q383" s="14">
        <v>0.19756062477657901</v>
      </c>
      <c r="R383" s="14"/>
      <c r="S383" s="14">
        <v>0.255299879035774</v>
      </c>
      <c r="T383" s="14">
        <v>0.191908650730852</v>
      </c>
      <c r="U383" s="14">
        <v>0.19900063347235</v>
      </c>
      <c r="V383" s="14">
        <v>0.246277356187596</v>
      </c>
      <c r="W383" s="14">
        <v>0.31899096787909098</v>
      </c>
      <c r="X383" s="14">
        <v>0.15971058263928101</v>
      </c>
      <c r="Y383" s="14">
        <v>0.214383877776783</v>
      </c>
      <c r="Z383" s="14">
        <v>0.225379595225214</v>
      </c>
      <c r="AA383" s="14">
        <v>0.28082064070257801</v>
      </c>
      <c r="AB383" s="14">
        <v>0.25713182999114598</v>
      </c>
      <c r="AC383" s="14">
        <v>0.129232861556623</v>
      </c>
      <c r="AD383" s="14">
        <v>0.248739463156672</v>
      </c>
      <c r="AE383" s="14"/>
      <c r="AF383" s="14">
        <v>0.232442330868048</v>
      </c>
      <c r="AG383" s="14">
        <v>0.25046021429846299</v>
      </c>
      <c r="AH383" s="14">
        <v>0.20515011885006801</v>
      </c>
      <c r="AI383" s="14"/>
      <c r="AJ383" s="14" t="s">
        <v>79</v>
      </c>
      <c r="AK383" s="14" t="s">
        <v>79</v>
      </c>
      <c r="AL383" s="14" t="s">
        <v>79</v>
      </c>
      <c r="AM383" s="14" t="s">
        <v>79</v>
      </c>
      <c r="AN383" s="14" t="s">
        <v>79</v>
      </c>
      <c r="AO383" s="14"/>
      <c r="AP383" s="14">
        <v>0.294499658248843</v>
      </c>
      <c r="AQ383" s="14">
        <v>0.24402274494305801</v>
      </c>
      <c r="AR383" s="14">
        <v>0.30220830474965699</v>
      </c>
      <c r="AS383" s="14"/>
      <c r="AT383" s="14">
        <v>0.191590810524501</v>
      </c>
      <c r="AU383" s="14">
        <v>0.219360554929521</v>
      </c>
      <c r="AV383" s="14">
        <v>0.22780761866299201</v>
      </c>
      <c r="AW383" s="14">
        <v>0.33585893254421101</v>
      </c>
      <c r="AX383" s="14">
        <v>0.25670194632873</v>
      </c>
    </row>
    <row r="384" spans="2:50" x14ac:dyDescent="0.25">
      <c r="B384" t="s">
        <v>222</v>
      </c>
      <c r="C384" s="14">
        <v>0.44777796011211302</v>
      </c>
      <c r="D384" s="14">
        <v>0.433057294673169</v>
      </c>
      <c r="E384" s="14">
        <v>0.46086528054040898</v>
      </c>
      <c r="F384" s="14"/>
      <c r="G384" s="14">
        <v>0.43867162821714301</v>
      </c>
      <c r="H384" s="14">
        <v>0.42947565818245498</v>
      </c>
      <c r="I384" s="14">
        <v>0.48500380158700301</v>
      </c>
      <c r="J384" s="14">
        <v>0.42610204160410298</v>
      </c>
      <c r="K384" s="14">
        <v>0.47601399278957701</v>
      </c>
      <c r="L384" s="14">
        <v>0.438350280593724</v>
      </c>
      <c r="M384" s="14"/>
      <c r="N384" s="14">
        <v>0.46318500932025602</v>
      </c>
      <c r="O384" s="14">
        <v>0.472109214037569</v>
      </c>
      <c r="P384" s="14">
        <v>0.43970011448455498</v>
      </c>
      <c r="Q384" s="14">
        <v>0.41519545942178898</v>
      </c>
      <c r="R384" s="14"/>
      <c r="S384" s="14">
        <v>0.43847210840684703</v>
      </c>
      <c r="T384" s="14">
        <v>0.42597567816399401</v>
      </c>
      <c r="U384" s="14">
        <v>0.52192887213858996</v>
      </c>
      <c r="V384" s="14">
        <v>0.48316503758989798</v>
      </c>
      <c r="W384" s="14">
        <v>0.428609980090075</v>
      </c>
      <c r="X384" s="14">
        <v>0.44377161010765098</v>
      </c>
      <c r="Y384" s="14">
        <v>0.47558665395361299</v>
      </c>
      <c r="Z384" s="14">
        <v>0.51748785003605002</v>
      </c>
      <c r="AA384" s="14">
        <v>0.43741754088879597</v>
      </c>
      <c r="AB384" s="14">
        <v>0.37437901570042897</v>
      </c>
      <c r="AC384" s="14">
        <v>0.45080082507031499</v>
      </c>
      <c r="AD384" s="14">
        <v>0.42352838433852302</v>
      </c>
      <c r="AE384" s="14"/>
      <c r="AF384" s="14">
        <v>0.45637421843276199</v>
      </c>
      <c r="AG384" s="14">
        <v>0.44324497476121799</v>
      </c>
      <c r="AH384" s="14">
        <v>0.41340050715806798</v>
      </c>
      <c r="AI384" s="14"/>
      <c r="AJ384" s="14" t="s">
        <v>79</v>
      </c>
      <c r="AK384" s="14" t="s">
        <v>79</v>
      </c>
      <c r="AL384" s="14" t="s">
        <v>79</v>
      </c>
      <c r="AM384" s="14" t="s">
        <v>79</v>
      </c>
      <c r="AN384" s="14" t="s">
        <v>79</v>
      </c>
      <c r="AO384" s="14"/>
      <c r="AP384" s="14">
        <v>0.46768336338395999</v>
      </c>
      <c r="AQ384" s="14">
        <v>0.50729502035570495</v>
      </c>
      <c r="AR384" s="14">
        <v>0.362869570001982</v>
      </c>
      <c r="AS384" s="14"/>
      <c r="AT384" s="14">
        <v>0.44913014944277402</v>
      </c>
      <c r="AU384" s="14">
        <v>0.46362422903727701</v>
      </c>
      <c r="AV384" s="14">
        <v>0.46527015837400398</v>
      </c>
      <c r="AW384" s="14">
        <v>0.41584561137704601</v>
      </c>
      <c r="AX384" s="14">
        <v>0.47366285697520799</v>
      </c>
    </row>
    <row r="385" spans="2:50" x14ac:dyDescent="0.25">
      <c r="B385" t="s">
        <v>223</v>
      </c>
      <c r="C385" s="14">
        <v>0.22169234891855699</v>
      </c>
      <c r="D385" s="14">
        <v>0.204436208332755</v>
      </c>
      <c r="E385" s="14">
        <v>0.239193229365879</v>
      </c>
      <c r="F385" s="14"/>
      <c r="G385" s="14">
        <v>0.224897455091428</v>
      </c>
      <c r="H385" s="14">
        <v>0.26015135809072398</v>
      </c>
      <c r="I385" s="14">
        <v>0.206858928531855</v>
      </c>
      <c r="J385" s="14">
        <v>0.268614722416327</v>
      </c>
      <c r="K385" s="14">
        <v>0.21408494259549599</v>
      </c>
      <c r="L385" s="14">
        <v>0.16490189396309901</v>
      </c>
      <c r="M385" s="14"/>
      <c r="N385" s="14">
        <v>0.21289905162955</v>
      </c>
      <c r="O385" s="14">
        <v>0.203508842807542</v>
      </c>
      <c r="P385" s="14">
        <v>0.21483770152124901</v>
      </c>
      <c r="Q385" s="14">
        <v>0.25515176817845298</v>
      </c>
      <c r="R385" s="14"/>
      <c r="S385" s="14">
        <v>0.20751689125171</v>
      </c>
      <c r="T385" s="14">
        <v>0.29151142280525799</v>
      </c>
      <c r="U385" s="14">
        <v>0.19358516375697099</v>
      </c>
      <c r="V385" s="14">
        <v>0.198461310334413</v>
      </c>
      <c r="W385" s="14">
        <v>0.16150832643687499</v>
      </c>
      <c r="X385" s="14">
        <v>0.27448901386282398</v>
      </c>
      <c r="Y385" s="14">
        <v>0.199081494814739</v>
      </c>
      <c r="Z385" s="14">
        <v>0.13548331485204701</v>
      </c>
      <c r="AA385" s="14">
        <v>0.20273036662757801</v>
      </c>
      <c r="AB385" s="14">
        <v>0.26109430017733098</v>
      </c>
      <c r="AC385" s="14">
        <v>0.24740060723958099</v>
      </c>
      <c r="AD385" s="14">
        <v>0.18824132604185601</v>
      </c>
      <c r="AE385" s="14"/>
      <c r="AF385" s="14">
        <v>0.19267752447143699</v>
      </c>
      <c r="AG385" s="14">
        <v>0.23940101439846301</v>
      </c>
      <c r="AH385" s="14">
        <v>0.21579192420718599</v>
      </c>
      <c r="AI385" s="14"/>
      <c r="AJ385" s="14" t="s">
        <v>79</v>
      </c>
      <c r="AK385" s="14" t="s">
        <v>79</v>
      </c>
      <c r="AL385" s="14" t="s">
        <v>79</v>
      </c>
      <c r="AM385" s="14" t="s">
        <v>79</v>
      </c>
      <c r="AN385" s="14" t="s">
        <v>79</v>
      </c>
      <c r="AO385" s="14"/>
      <c r="AP385" s="14">
        <v>0.18255145271463699</v>
      </c>
      <c r="AQ385" s="14">
        <v>0.189805469275453</v>
      </c>
      <c r="AR385" s="14">
        <v>0.25185212252217198</v>
      </c>
      <c r="AS385" s="14"/>
      <c r="AT385" s="14">
        <v>0.24641139321205099</v>
      </c>
      <c r="AU385" s="14">
        <v>0.210463946549928</v>
      </c>
      <c r="AV385" s="14">
        <v>0.226175206825796</v>
      </c>
      <c r="AW385" s="14">
        <v>0.173146080880061</v>
      </c>
      <c r="AX385" s="14">
        <v>0.109912579419967</v>
      </c>
    </row>
    <row r="386" spans="2:50" x14ac:dyDescent="0.25">
      <c r="B386" t="s">
        <v>224</v>
      </c>
      <c r="C386" s="14">
        <v>2.4526614623575801E-2</v>
      </c>
      <c r="D386" s="14">
        <v>2.0935216972209701E-2</v>
      </c>
      <c r="E386" s="14">
        <v>2.62817790767907E-2</v>
      </c>
      <c r="F386" s="14"/>
      <c r="G386" s="14">
        <v>6.6536806550652694E-2</v>
      </c>
      <c r="H386" s="14">
        <v>1.7070811575761301E-2</v>
      </c>
      <c r="I386" s="14">
        <v>4.1046350513708398E-2</v>
      </c>
      <c r="J386" s="14">
        <v>0</v>
      </c>
      <c r="K386" s="14">
        <v>9.1975343384564992E-3</v>
      </c>
      <c r="L386" s="14">
        <v>2.2935005872505E-2</v>
      </c>
      <c r="M386" s="14"/>
      <c r="N386" s="14">
        <v>2.1441991622986201E-2</v>
      </c>
      <c r="O386" s="14">
        <v>2.4273329023560001E-2</v>
      </c>
      <c r="P386" s="14">
        <v>2.9648970347910499E-2</v>
      </c>
      <c r="Q386" s="14">
        <v>2.39685297728882E-2</v>
      </c>
      <c r="R386" s="14"/>
      <c r="S386" s="14">
        <v>3.4681761956360802E-2</v>
      </c>
      <c r="T386" s="14">
        <v>1.8224504133815701E-2</v>
      </c>
      <c r="U386" s="14">
        <v>2.36340939285315E-2</v>
      </c>
      <c r="V386" s="14">
        <v>2.0262236062277599E-2</v>
      </c>
      <c r="W386" s="14">
        <v>1.9375802507934199E-2</v>
      </c>
      <c r="X386" s="14">
        <v>0</v>
      </c>
      <c r="Y386" s="14">
        <v>6.2517661925335394E-2</v>
      </c>
      <c r="Z386" s="14">
        <v>2.7773721653058601E-2</v>
      </c>
      <c r="AA386" s="14">
        <v>2.2435867482054801E-2</v>
      </c>
      <c r="AB386" s="14">
        <v>1.31278006813334E-2</v>
      </c>
      <c r="AC386" s="14">
        <v>4.9936515232769998E-2</v>
      </c>
      <c r="AD386" s="14">
        <v>0</v>
      </c>
      <c r="AE386" s="14"/>
      <c r="AF386" s="14">
        <v>2.4850259766876801E-2</v>
      </c>
      <c r="AG386" s="14">
        <v>1.47220474600889E-2</v>
      </c>
      <c r="AH386" s="14">
        <v>3.8275184566213698E-2</v>
      </c>
      <c r="AI386" s="14"/>
      <c r="AJ386" s="14" t="s">
        <v>79</v>
      </c>
      <c r="AK386" s="14" t="s">
        <v>79</v>
      </c>
      <c r="AL386" s="14" t="s">
        <v>79</v>
      </c>
      <c r="AM386" s="14" t="s">
        <v>79</v>
      </c>
      <c r="AN386" s="14" t="s">
        <v>79</v>
      </c>
      <c r="AO386" s="14"/>
      <c r="AP386" s="14">
        <v>1.2796804118891199E-2</v>
      </c>
      <c r="AQ386" s="14">
        <v>1.27931398070854E-2</v>
      </c>
      <c r="AR386" s="14">
        <v>1.9713535884239901E-2</v>
      </c>
      <c r="AS386" s="14"/>
      <c r="AT386" s="14">
        <v>2.3926579231870599E-2</v>
      </c>
      <c r="AU386" s="14">
        <v>2.8417596290383498E-2</v>
      </c>
      <c r="AV386" s="14">
        <v>1.8886196756586999E-2</v>
      </c>
      <c r="AW386" s="14">
        <v>1.7968225865654299E-2</v>
      </c>
      <c r="AX386" s="14">
        <v>0</v>
      </c>
    </row>
    <row r="387" spans="2:50" x14ac:dyDescent="0.25">
      <c r="B387" t="s">
        <v>225</v>
      </c>
      <c r="C387" s="14">
        <v>2.4609317583800201E-2</v>
      </c>
      <c r="D387" s="14">
        <v>1.7952522693900401E-2</v>
      </c>
      <c r="E387" s="14">
        <v>3.0939232396202099E-2</v>
      </c>
      <c r="F387" s="14"/>
      <c r="G387" s="14">
        <v>2.04575044345881E-2</v>
      </c>
      <c r="H387" s="14">
        <v>1.6446456869632399E-2</v>
      </c>
      <c r="I387" s="14">
        <v>2.6460165215155301E-2</v>
      </c>
      <c r="J387" s="14">
        <v>4.5926502885720803E-2</v>
      </c>
      <c r="K387" s="14">
        <v>1.7963335483845998E-2</v>
      </c>
      <c r="L387" s="14">
        <v>1.8666014236571202E-2</v>
      </c>
      <c r="M387" s="14"/>
      <c r="N387" s="14">
        <v>8.4775829805450505E-3</v>
      </c>
      <c r="O387" s="14">
        <v>1.30061909207839E-2</v>
      </c>
      <c r="P387" s="14">
        <v>4.5361405801107098E-2</v>
      </c>
      <c r="Q387" s="14">
        <v>3.5694735509498698E-2</v>
      </c>
      <c r="R387" s="14"/>
      <c r="S387" s="14">
        <v>0</v>
      </c>
      <c r="T387" s="14">
        <v>3.1447465217946897E-2</v>
      </c>
      <c r="U387" s="14">
        <v>2.7885744886331099E-2</v>
      </c>
      <c r="V387" s="14">
        <v>1.15675253097398E-2</v>
      </c>
      <c r="W387" s="14">
        <v>1.99178955189682E-2</v>
      </c>
      <c r="X387" s="14">
        <v>1.3569532656034699E-2</v>
      </c>
      <c r="Y387" s="14">
        <v>8.3125661106035597E-3</v>
      </c>
      <c r="Z387" s="14">
        <v>1.7478466082980999E-2</v>
      </c>
      <c r="AA387" s="14">
        <v>3.84526380875643E-2</v>
      </c>
      <c r="AB387" s="14">
        <v>4.8931768788911402E-2</v>
      </c>
      <c r="AC387" s="14">
        <v>3.8607521721597898E-2</v>
      </c>
      <c r="AD387" s="14">
        <v>8.1218369060382697E-2</v>
      </c>
      <c r="AE387" s="14"/>
      <c r="AF387" s="14">
        <v>3.0412654405672E-2</v>
      </c>
      <c r="AG387" s="14">
        <v>1.5909090023046801E-2</v>
      </c>
      <c r="AH387" s="14">
        <v>4.7160131933378598E-2</v>
      </c>
      <c r="AI387" s="14"/>
      <c r="AJ387" s="14" t="s">
        <v>79</v>
      </c>
      <c r="AK387" s="14" t="s">
        <v>79</v>
      </c>
      <c r="AL387" s="14" t="s">
        <v>79</v>
      </c>
      <c r="AM387" s="14" t="s">
        <v>79</v>
      </c>
      <c r="AN387" s="14" t="s">
        <v>79</v>
      </c>
      <c r="AO387" s="14"/>
      <c r="AP387" s="14">
        <v>1.2345109694175901E-2</v>
      </c>
      <c r="AQ387" s="14">
        <v>1.98153211108822E-2</v>
      </c>
      <c r="AR387" s="14">
        <v>0</v>
      </c>
      <c r="AS387" s="14"/>
      <c r="AT387" s="14">
        <v>4.45574386844763E-2</v>
      </c>
      <c r="AU387" s="14">
        <v>1.5640768685492901E-2</v>
      </c>
      <c r="AV387" s="14">
        <v>1.01318914945457E-2</v>
      </c>
      <c r="AW387" s="14">
        <v>2.0810407867243599E-2</v>
      </c>
      <c r="AX387" s="14">
        <v>4.2462549589085199E-2</v>
      </c>
    </row>
    <row r="388" spans="2:50" x14ac:dyDescent="0.25">
      <c r="B388" t="s">
        <v>70</v>
      </c>
      <c r="C388" s="14">
        <v>5.2558404352474497E-2</v>
      </c>
      <c r="D388" s="14">
        <v>5.16089545122317E-2</v>
      </c>
      <c r="E388" s="14">
        <v>5.3800472612242703E-2</v>
      </c>
      <c r="F388" s="14"/>
      <c r="G388" s="14">
        <v>4.82320171395028E-2</v>
      </c>
      <c r="H388" s="14">
        <v>5.4718798293906599E-2</v>
      </c>
      <c r="I388" s="14">
        <v>5.77263501870178E-2</v>
      </c>
      <c r="J388" s="14">
        <v>5.4542479632473301E-2</v>
      </c>
      <c r="K388" s="14">
        <v>3.3947172730050698E-2</v>
      </c>
      <c r="L388" s="14">
        <v>6.03687000798157E-2</v>
      </c>
      <c r="M388" s="14"/>
      <c r="N388" s="14">
        <v>3.0086190484938598E-2</v>
      </c>
      <c r="O388" s="14">
        <v>3.9852549209999401E-2</v>
      </c>
      <c r="P388" s="14">
        <v>7.2055010205317502E-2</v>
      </c>
      <c r="Q388" s="14">
        <v>7.24288823407922E-2</v>
      </c>
      <c r="R388" s="14"/>
      <c r="S388" s="14">
        <v>6.4029359349307896E-2</v>
      </c>
      <c r="T388" s="14">
        <v>4.0932278948133102E-2</v>
      </c>
      <c r="U388" s="14">
        <v>3.3965491817226502E-2</v>
      </c>
      <c r="V388" s="14">
        <v>4.0266534516076098E-2</v>
      </c>
      <c r="W388" s="14">
        <v>5.15970275670566E-2</v>
      </c>
      <c r="X388" s="14">
        <v>0.108459260734209</v>
      </c>
      <c r="Y388" s="14">
        <v>4.01177454189263E-2</v>
      </c>
      <c r="Z388" s="14">
        <v>7.6397052150649694E-2</v>
      </c>
      <c r="AA388" s="14">
        <v>1.81429462114286E-2</v>
      </c>
      <c r="AB388" s="14">
        <v>4.5335284660849698E-2</v>
      </c>
      <c r="AC388" s="14">
        <v>8.4021669179112399E-2</v>
      </c>
      <c r="AD388" s="14">
        <v>5.8272457402566098E-2</v>
      </c>
      <c r="AE388" s="14"/>
      <c r="AF388" s="14">
        <v>6.3243012055204398E-2</v>
      </c>
      <c r="AG388" s="14">
        <v>3.62626590587199E-2</v>
      </c>
      <c r="AH388" s="14">
        <v>8.0222133285084998E-2</v>
      </c>
      <c r="AI388" s="14"/>
      <c r="AJ388" s="14" t="s">
        <v>79</v>
      </c>
      <c r="AK388" s="14" t="s">
        <v>79</v>
      </c>
      <c r="AL388" s="14" t="s">
        <v>79</v>
      </c>
      <c r="AM388" s="14" t="s">
        <v>79</v>
      </c>
      <c r="AN388" s="14" t="s">
        <v>79</v>
      </c>
      <c r="AO388" s="14"/>
      <c r="AP388" s="14">
        <v>3.0123611839493299E-2</v>
      </c>
      <c r="AQ388" s="14">
        <v>2.62683045078171E-2</v>
      </c>
      <c r="AR388" s="14">
        <v>6.3356466841949705E-2</v>
      </c>
      <c r="AS388" s="14"/>
      <c r="AT388" s="14">
        <v>4.43836289043264E-2</v>
      </c>
      <c r="AU388" s="14">
        <v>6.2492904507397501E-2</v>
      </c>
      <c r="AV388" s="14">
        <v>5.1728927886075103E-2</v>
      </c>
      <c r="AW388" s="14">
        <v>3.6370741465784499E-2</v>
      </c>
      <c r="AX388" s="14">
        <v>0.11726006768701</v>
      </c>
    </row>
    <row r="389" spans="2:50" x14ac:dyDescent="0.25">
      <c r="B389" t="s">
        <v>226</v>
      </c>
      <c r="C389" s="14">
        <v>0.67661331452159201</v>
      </c>
      <c r="D389" s="14">
        <v>0.70506709748890295</v>
      </c>
      <c r="E389" s="14">
        <v>0.64978528654888501</v>
      </c>
      <c r="F389" s="14"/>
      <c r="G389" s="14">
        <v>0.639876216783829</v>
      </c>
      <c r="H389" s="14">
        <v>0.65161257516997495</v>
      </c>
      <c r="I389" s="14">
        <v>0.66790820555226404</v>
      </c>
      <c r="J389" s="14">
        <v>0.63091629506547897</v>
      </c>
      <c r="K389" s="14">
        <v>0.72480701485215104</v>
      </c>
      <c r="L389" s="14">
        <v>0.73312838584800899</v>
      </c>
      <c r="M389" s="14"/>
      <c r="N389" s="14">
        <v>0.72709518328197997</v>
      </c>
      <c r="O389" s="14">
        <v>0.71935908803811399</v>
      </c>
      <c r="P389" s="14">
        <v>0.63809691212441599</v>
      </c>
      <c r="Q389" s="14">
        <v>0.61275608419836802</v>
      </c>
      <c r="R389" s="14"/>
      <c r="S389" s="14">
        <v>0.69377198744262103</v>
      </c>
      <c r="T389" s="14">
        <v>0.61788432889484601</v>
      </c>
      <c r="U389" s="14">
        <v>0.72092950561093905</v>
      </c>
      <c r="V389" s="14">
        <v>0.72944239377749398</v>
      </c>
      <c r="W389" s="14">
        <v>0.74760094796916499</v>
      </c>
      <c r="X389" s="14">
        <v>0.60348219274693204</v>
      </c>
      <c r="Y389" s="14">
        <v>0.68997053173039602</v>
      </c>
      <c r="Z389" s="14">
        <v>0.74286744526126303</v>
      </c>
      <c r="AA389" s="14">
        <v>0.71823818159137398</v>
      </c>
      <c r="AB389" s="14">
        <v>0.63151084569157501</v>
      </c>
      <c r="AC389" s="14">
        <v>0.58003368662693799</v>
      </c>
      <c r="AD389" s="14">
        <v>0.67226784749519497</v>
      </c>
      <c r="AE389" s="14"/>
      <c r="AF389" s="14">
        <v>0.68881654930081004</v>
      </c>
      <c r="AG389" s="14">
        <v>0.69370518905968104</v>
      </c>
      <c r="AH389" s="14">
        <v>0.61855062600813704</v>
      </c>
      <c r="AI389" s="14"/>
      <c r="AJ389" s="14" t="s">
        <v>79</v>
      </c>
      <c r="AK389" s="14" t="s">
        <v>79</v>
      </c>
      <c r="AL389" s="14" t="s">
        <v>79</v>
      </c>
      <c r="AM389" s="14" t="s">
        <v>79</v>
      </c>
      <c r="AN389" s="14" t="s">
        <v>79</v>
      </c>
      <c r="AO389" s="14"/>
      <c r="AP389" s="14">
        <v>0.76218302163280305</v>
      </c>
      <c r="AQ389" s="14">
        <v>0.75131776529876204</v>
      </c>
      <c r="AR389" s="14">
        <v>0.66507787475163804</v>
      </c>
      <c r="AS389" s="14"/>
      <c r="AT389" s="14">
        <v>0.64072095996727596</v>
      </c>
      <c r="AU389" s="14">
        <v>0.68298478396679796</v>
      </c>
      <c r="AV389" s="14">
        <v>0.69307777703699602</v>
      </c>
      <c r="AW389" s="14">
        <v>0.75170454392125696</v>
      </c>
      <c r="AX389" s="14">
        <v>0.73036480330393805</v>
      </c>
    </row>
    <row r="390" spans="2:50" x14ac:dyDescent="0.25">
      <c r="B390" t="s">
        <v>227</v>
      </c>
      <c r="C390" s="14">
        <v>4.9135932207376103E-2</v>
      </c>
      <c r="D390" s="14">
        <v>3.8887739666110102E-2</v>
      </c>
      <c r="E390" s="14">
        <v>5.7221011472992897E-2</v>
      </c>
      <c r="F390" s="14"/>
      <c r="G390" s="14">
        <v>8.6994310985240797E-2</v>
      </c>
      <c r="H390" s="14">
        <v>3.3517268445393697E-2</v>
      </c>
      <c r="I390" s="14">
        <v>6.7506515728863806E-2</v>
      </c>
      <c r="J390" s="14">
        <v>4.5926502885720803E-2</v>
      </c>
      <c r="K390" s="14">
        <v>2.7160869822302501E-2</v>
      </c>
      <c r="L390" s="14">
        <v>4.1601020109076299E-2</v>
      </c>
      <c r="M390" s="14"/>
      <c r="N390" s="14">
        <v>2.9919574603531202E-2</v>
      </c>
      <c r="O390" s="14">
        <v>3.7279519944344003E-2</v>
      </c>
      <c r="P390" s="14">
        <v>7.5010376149017594E-2</v>
      </c>
      <c r="Q390" s="14">
        <v>5.9663265282386899E-2</v>
      </c>
      <c r="R390" s="14"/>
      <c r="S390" s="14">
        <v>3.4681761956360802E-2</v>
      </c>
      <c r="T390" s="14">
        <v>4.9671969351762497E-2</v>
      </c>
      <c r="U390" s="14">
        <v>5.1519838814862599E-2</v>
      </c>
      <c r="V390" s="14">
        <v>3.1829761372017297E-2</v>
      </c>
      <c r="W390" s="14">
        <v>3.9293698026902399E-2</v>
      </c>
      <c r="X390" s="14">
        <v>1.3569532656034699E-2</v>
      </c>
      <c r="Y390" s="14">
        <v>7.08302280359389E-2</v>
      </c>
      <c r="Z390" s="14">
        <v>4.5252187736039597E-2</v>
      </c>
      <c r="AA390" s="14">
        <v>6.0888505569619097E-2</v>
      </c>
      <c r="AB390" s="14">
        <v>6.2059569470244803E-2</v>
      </c>
      <c r="AC390" s="14">
        <v>8.8544036954367994E-2</v>
      </c>
      <c r="AD390" s="14">
        <v>8.1218369060382697E-2</v>
      </c>
      <c r="AE390" s="14"/>
      <c r="AF390" s="14">
        <v>5.5262914172548798E-2</v>
      </c>
      <c r="AG390" s="14">
        <v>3.0631137483135701E-2</v>
      </c>
      <c r="AH390" s="14">
        <v>8.5435316499592295E-2</v>
      </c>
      <c r="AI390" s="14"/>
      <c r="AJ390" s="14" t="s">
        <v>79</v>
      </c>
      <c r="AK390" s="14" t="s">
        <v>79</v>
      </c>
      <c r="AL390" s="14" t="s">
        <v>79</v>
      </c>
      <c r="AM390" s="14" t="s">
        <v>79</v>
      </c>
      <c r="AN390" s="14" t="s">
        <v>79</v>
      </c>
      <c r="AO390" s="14"/>
      <c r="AP390" s="14">
        <v>2.5141913813067102E-2</v>
      </c>
      <c r="AQ390" s="14">
        <v>3.2608460917967597E-2</v>
      </c>
      <c r="AR390" s="14">
        <v>1.9713535884239901E-2</v>
      </c>
      <c r="AS390" s="14"/>
      <c r="AT390" s="14">
        <v>6.8484017916346895E-2</v>
      </c>
      <c r="AU390" s="14">
        <v>4.4058364975876403E-2</v>
      </c>
      <c r="AV390" s="14">
        <v>2.9018088251132699E-2</v>
      </c>
      <c r="AW390" s="14">
        <v>3.8778633732897902E-2</v>
      </c>
      <c r="AX390" s="14">
        <v>4.2462549589085199E-2</v>
      </c>
    </row>
    <row r="391" spans="2:50" x14ac:dyDescent="0.25">
      <c r="B391" t="s">
        <v>73</v>
      </c>
      <c r="C391" s="14">
        <v>0.62747738231421601</v>
      </c>
      <c r="D391" s="14">
        <v>0.66617935782279303</v>
      </c>
      <c r="E391" s="14">
        <v>0.59256427507589204</v>
      </c>
      <c r="F391" s="14"/>
      <c r="G391" s="14">
        <v>0.55288190579858798</v>
      </c>
      <c r="H391" s="14">
        <v>0.61809530672458202</v>
      </c>
      <c r="I391" s="14">
        <v>0.60040168982340003</v>
      </c>
      <c r="J391" s="14">
        <v>0.58498979217975799</v>
      </c>
      <c r="K391" s="14">
        <v>0.69764614502984801</v>
      </c>
      <c r="L391" s="14">
        <v>0.69152736573893303</v>
      </c>
      <c r="M391" s="14"/>
      <c r="N391" s="14">
        <v>0.69717560867844897</v>
      </c>
      <c r="O391" s="14">
        <v>0.68207956809377002</v>
      </c>
      <c r="P391" s="14">
        <v>0.56308653597539804</v>
      </c>
      <c r="Q391" s="14">
        <v>0.55309281891598105</v>
      </c>
      <c r="R391" s="14"/>
      <c r="S391" s="14">
        <v>0.65909022548625995</v>
      </c>
      <c r="T391" s="14">
        <v>0.56821235954308402</v>
      </c>
      <c r="U391" s="14">
        <v>0.66940966679607705</v>
      </c>
      <c r="V391" s="14">
        <v>0.697612632405476</v>
      </c>
      <c r="W391" s="14">
        <v>0.70830724994226302</v>
      </c>
      <c r="X391" s="14">
        <v>0.58991266009089705</v>
      </c>
      <c r="Y391" s="14">
        <v>0.61914030369445705</v>
      </c>
      <c r="Z391" s="14">
        <v>0.69761525752522402</v>
      </c>
      <c r="AA391" s="14">
        <v>0.65734967602175498</v>
      </c>
      <c r="AB391" s="14">
        <v>0.56945127622132996</v>
      </c>
      <c r="AC391" s="14">
        <v>0.49148964967256997</v>
      </c>
      <c r="AD391" s="14">
        <v>0.59104947843481204</v>
      </c>
      <c r="AE391" s="14"/>
      <c r="AF391" s="14">
        <v>0.63355363512826102</v>
      </c>
      <c r="AG391" s="14">
        <v>0.66307405157654498</v>
      </c>
      <c r="AH391" s="14">
        <v>0.53311530950854402</v>
      </c>
      <c r="AI391" s="14"/>
      <c r="AJ391" s="14" t="s">
        <v>79</v>
      </c>
      <c r="AK391" s="14" t="s">
        <v>79</v>
      </c>
      <c r="AL391" s="14" t="s">
        <v>79</v>
      </c>
      <c r="AM391" s="14" t="s">
        <v>79</v>
      </c>
      <c r="AN391" s="14" t="s">
        <v>79</v>
      </c>
      <c r="AO391" s="14"/>
      <c r="AP391" s="14">
        <v>0.73704110781973597</v>
      </c>
      <c r="AQ391" s="14">
        <v>0.71870930438079506</v>
      </c>
      <c r="AR391" s="14">
        <v>0.64536433886739897</v>
      </c>
      <c r="AS391" s="14"/>
      <c r="AT391" s="14">
        <v>0.57223694205092901</v>
      </c>
      <c r="AU391" s="14">
        <v>0.63892641899092195</v>
      </c>
      <c r="AV391" s="14">
        <v>0.66405968878586297</v>
      </c>
      <c r="AW391" s="14">
        <v>0.71292591018835905</v>
      </c>
      <c r="AX391" s="14">
        <v>0.68790225371485303</v>
      </c>
    </row>
    <row r="392" spans="2:50" x14ac:dyDescent="0.25">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row>
    <row r="393" spans="2:50" x14ac:dyDescent="0.25">
      <c r="B393" s="6" t="s">
        <v>244</v>
      </c>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row>
    <row r="394" spans="2:50" x14ac:dyDescent="0.25">
      <c r="B394" s="26" t="s">
        <v>538</v>
      </c>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row>
    <row r="395" spans="2:50" x14ac:dyDescent="0.25">
      <c r="B395" t="s">
        <v>230</v>
      </c>
      <c r="C395" s="14">
        <v>0.643386418467363</v>
      </c>
      <c r="D395" s="14">
        <v>0.66190334607493595</v>
      </c>
      <c r="E395" s="14">
        <v>0.62313938824308102</v>
      </c>
      <c r="F395" s="14"/>
      <c r="G395" s="14">
        <v>0.53370652929357998</v>
      </c>
      <c r="H395" s="14">
        <v>0.50547473471782101</v>
      </c>
      <c r="I395" s="14">
        <v>0.58648738032040004</v>
      </c>
      <c r="J395" s="14">
        <v>0.71469939241884595</v>
      </c>
      <c r="K395" s="14">
        <v>0.70271135094050297</v>
      </c>
      <c r="L395" s="14">
        <v>0.78761103483991901</v>
      </c>
      <c r="M395" s="14"/>
      <c r="N395" s="14">
        <v>0.69245693954675802</v>
      </c>
      <c r="O395" s="14">
        <v>0.66096807258770396</v>
      </c>
      <c r="P395" s="14">
        <v>0.62136109197838096</v>
      </c>
      <c r="Q395" s="14">
        <v>0.58578559862134705</v>
      </c>
      <c r="R395" s="14"/>
      <c r="S395" s="14">
        <v>0.61440510618965805</v>
      </c>
      <c r="T395" s="14">
        <v>0.65693031498794496</v>
      </c>
      <c r="U395" s="14">
        <v>0.64475496369263496</v>
      </c>
      <c r="V395" s="14">
        <v>0.69332757501234399</v>
      </c>
      <c r="W395" s="14">
        <v>0.64120554839860899</v>
      </c>
      <c r="X395" s="14">
        <v>0.63761753526623499</v>
      </c>
      <c r="Y395" s="14">
        <v>0.66160507936403801</v>
      </c>
      <c r="Z395" s="14">
        <v>0.63888456400164695</v>
      </c>
      <c r="AA395" s="14">
        <v>0.63310232984519899</v>
      </c>
      <c r="AB395" s="14">
        <v>0.63677735437775496</v>
      </c>
      <c r="AC395" s="14">
        <v>0.62063048012441402</v>
      </c>
      <c r="AD395" s="14">
        <v>0.636995410077284</v>
      </c>
      <c r="AE395" s="14"/>
      <c r="AF395" s="14">
        <v>0.66958228473083203</v>
      </c>
      <c r="AG395" s="14">
        <v>0.65644778823743699</v>
      </c>
      <c r="AH395" s="14">
        <v>0.58049226103255103</v>
      </c>
      <c r="AI395" s="14"/>
      <c r="AJ395" s="14" t="s">
        <v>79</v>
      </c>
      <c r="AK395" s="14" t="s">
        <v>79</v>
      </c>
      <c r="AL395" s="14" t="s">
        <v>79</v>
      </c>
      <c r="AM395" s="14" t="s">
        <v>79</v>
      </c>
      <c r="AN395" s="14" t="s">
        <v>79</v>
      </c>
      <c r="AO395" s="14"/>
      <c r="AP395" s="14">
        <v>0.72295623387290697</v>
      </c>
      <c r="AQ395" s="14">
        <v>0.62064502316998005</v>
      </c>
      <c r="AR395" s="14">
        <v>0.72785837887670601</v>
      </c>
      <c r="AS395" s="14"/>
      <c r="AT395" s="14">
        <v>0.62816450991107398</v>
      </c>
      <c r="AU395" s="14">
        <v>0.62949666118671099</v>
      </c>
      <c r="AV395" s="14">
        <v>0.64285364492311103</v>
      </c>
      <c r="AW395" s="14">
        <v>0.72379569114714004</v>
      </c>
      <c r="AX395" s="14">
        <v>0.55608861198102899</v>
      </c>
    </row>
    <row r="396" spans="2:50" x14ac:dyDescent="0.25">
      <c r="B396" t="s">
        <v>231</v>
      </c>
      <c r="C396" s="14">
        <v>0.59768249040353405</v>
      </c>
      <c r="D396" s="14">
        <v>0.58766356372781003</v>
      </c>
      <c r="E396" s="14">
        <v>0.60929069713676898</v>
      </c>
      <c r="F396" s="14"/>
      <c r="G396" s="14">
        <v>0.45339048930049197</v>
      </c>
      <c r="H396" s="14">
        <v>0.43704118177106299</v>
      </c>
      <c r="I396" s="14">
        <v>0.57967133509577695</v>
      </c>
      <c r="J396" s="14">
        <v>0.62769088003593598</v>
      </c>
      <c r="K396" s="14">
        <v>0.69755911805855098</v>
      </c>
      <c r="L396" s="14">
        <v>0.75793997807168501</v>
      </c>
      <c r="M396" s="14"/>
      <c r="N396" s="14">
        <v>0.67121254413979803</v>
      </c>
      <c r="O396" s="14">
        <v>0.60799054461275903</v>
      </c>
      <c r="P396" s="14">
        <v>0.55574233685986396</v>
      </c>
      <c r="Q396" s="14">
        <v>0.53906686630213596</v>
      </c>
      <c r="R396" s="14"/>
      <c r="S396" s="14">
        <v>0.52956664670561804</v>
      </c>
      <c r="T396" s="14">
        <v>0.65266465141413399</v>
      </c>
      <c r="U396" s="14">
        <v>0.728315277997031</v>
      </c>
      <c r="V396" s="14">
        <v>0.611984018078365</v>
      </c>
      <c r="W396" s="14">
        <v>0.66093322791045295</v>
      </c>
      <c r="X396" s="14">
        <v>0.55658097588009303</v>
      </c>
      <c r="Y396" s="14">
        <v>0.63862700512326798</v>
      </c>
      <c r="Z396" s="14">
        <v>0.48856711081415499</v>
      </c>
      <c r="AA396" s="14">
        <v>0.57044600972920401</v>
      </c>
      <c r="AB396" s="14">
        <v>0.58893527991466499</v>
      </c>
      <c r="AC396" s="14">
        <v>0.62420309465824098</v>
      </c>
      <c r="AD396" s="14">
        <v>0.43962856217728902</v>
      </c>
      <c r="AE396" s="14"/>
      <c r="AF396" s="14">
        <v>0.61193511896660402</v>
      </c>
      <c r="AG396" s="14">
        <v>0.624105404790955</v>
      </c>
      <c r="AH396" s="14">
        <v>0.54890997521139995</v>
      </c>
      <c r="AI396" s="14"/>
      <c r="AJ396" s="14" t="s">
        <v>79</v>
      </c>
      <c r="AK396" s="14" t="s">
        <v>79</v>
      </c>
      <c r="AL396" s="14" t="s">
        <v>79</v>
      </c>
      <c r="AM396" s="14" t="s">
        <v>79</v>
      </c>
      <c r="AN396" s="14" t="s">
        <v>79</v>
      </c>
      <c r="AO396" s="14"/>
      <c r="AP396" s="14">
        <v>0.68302244714094196</v>
      </c>
      <c r="AQ396" s="14">
        <v>0.53097264230514496</v>
      </c>
      <c r="AR396" s="14">
        <v>0.65983244905251304</v>
      </c>
      <c r="AS396" s="14"/>
      <c r="AT396" s="14">
        <v>0.61592368834793698</v>
      </c>
      <c r="AU396" s="14">
        <v>0.59642788899545895</v>
      </c>
      <c r="AV396" s="14">
        <v>0.612904558429758</v>
      </c>
      <c r="AW396" s="14">
        <v>0.62894501382934798</v>
      </c>
      <c r="AX396" s="14">
        <v>0.58399658494166395</v>
      </c>
    </row>
    <row r="397" spans="2:50" x14ac:dyDescent="0.25">
      <c r="B397" t="s">
        <v>232</v>
      </c>
      <c r="C397" s="14">
        <v>0.31650001979988601</v>
      </c>
      <c r="D397" s="14">
        <v>0.336855941438502</v>
      </c>
      <c r="E397" s="14">
        <v>0.29331601763992499</v>
      </c>
      <c r="F397" s="14"/>
      <c r="G397" s="14">
        <v>0.30587867730007501</v>
      </c>
      <c r="H397" s="14">
        <v>0.28859226949739403</v>
      </c>
      <c r="I397" s="14">
        <v>0.27512740912599298</v>
      </c>
      <c r="J397" s="14">
        <v>0.28190501215449598</v>
      </c>
      <c r="K397" s="14">
        <v>0.413770968606333</v>
      </c>
      <c r="L397" s="14">
        <v>0.34399704881703402</v>
      </c>
      <c r="M397" s="14"/>
      <c r="N397" s="14">
        <v>0.321665987062693</v>
      </c>
      <c r="O397" s="14">
        <v>0.34103159513183701</v>
      </c>
      <c r="P397" s="14">
        <v>0.28034636713602901</v>
      </c>
      <c r="Q397" s="14">
        <v>0.31684980415226099</v>
      </c>
      <c r="R397" s="14"/>
      <c r="S397" s="14">
        <v>0.23977179335321799</v>
      </c>
      <c r="T397" s="14">
        <v>0.32409636425857202</v>
      </c>
      <c r="U397" s="14">
        <v>0.29230265900041902</v>
      </c>
      <c r="V397" s="14">
        <v>0.30340252266976098</v>
      </c>
      <c r="W397" s="14">
        <v>0.35357245418595601</v>
      </c>
      <c r="X397" s="14">
        <v>0.37996794307946802</v>
      </c>
      <c r="Y397" s="14">
        <v>0.29622654523241099</v>
      </c>
      <c r="Z397" s="14">
        <v>0.23082822723753299</v>
      </c>
      <c r="AA397" s="14">
        <v>0.32930762565185501</v>
      </c>
      <c r="AB397" s="14">
        <v>0.39718701279382201</v>
      </c>
      <c r="AC397" s="14">
        <v>0.41140339686774402</v>
      </c>
      <c r="AD397" s="14">
        <v>0.239371981123771</v>
      </c>
      <c r="AE397" s="14"/>
      <c r="AF397" s="14">
        <v>0.35328920202000003</v>
      </c>
      <c r="AG397" s="14">
        <v>0.30770465504585798</v>
      </c>
      <c r="AH397" s="14">
        <v>0.29458378350254499</v>
      </c>
      <c r="AI397" s="14"/>
      <c r="AJ397" s="14" t="s">
        <v>79</v>
      </c>
      <c r="AK397" s="14" t="s">
        <v>79</v>
      </c>
      <c r="AL397" s="14" t="s">
        <v>79</v>
      </c>
      <c r="AM397" s="14" t="s">
        <v>79</v>
      </c>
      <c r="AN397" s="14" t="s">
        <v>79</v>
      </c>
      <c r="AO397" s="14"/>
      <c r="AP397" s="14">
        <v>0.34414827453852398</v>
      </c>
      <c r="AQ397" s="14">
        <v>0.29438708598060298</v>
      </c>
      <c r="AR397" s="14">
        <v>0.31209578668327997</v>
      </c>
      <c r="AS397" s="14"/>
      <c r="AT397" s="14">
        <v>0.371531659565697</v>
      </c>
      <c r="AU397" s="14">
        <v>0.25730894161472501</v>
      </c>
      <c r="AV397" s="14">
        <v>0.33660716708806099</v>
      </c>
      <c r="AW397" s="14">
        <v>0.31426039700705499</v>
      </c>
      <c r="AX397" s="14">
        <v>0.28505335512727897</v>
      </c>
    </row>
    <row r="398" spans="2:50" x14ac:dyDescent="0.25">
      <c r="B398" t="s">
        <v>233</v>
      </c>
      <c r="C398" s="14">
        <v>0.275837717509964</v>
      </c>
      <c r="D398" s="14">
        <v>0.285478679726688</v>
      </c>
      <c r="E398" s="14">
        <v>0.26524533278812401</v>
      </c>
      <c r="F398" s="14"/>
      <c r="G398" s="14">
        <v>0.363559795745453</v>
      </c>
      <c r="H398" s="14">
        <v>0.28954360263455398</v>
      </c>
      <c r="I398" s="14">
        <v>0.278532620426785</v>
      </c>
      <c r="J398" s="14">
        <v>0.25142078135106</v>
      </c>
      <c r="K398" s="14">
        <v>0.24651480050023</v>
      </c>
      <c r="L398" s="14">
        <v>0.23855704584066101</v>
      </c>
      <c r="M398" s="14"/>
      <c r="N398" s="14">
        <v>0.27162683883137301</v>
      </c>
      <c r="O398" s="14">
        <v>0.348183903694681</v>
      </c>
      <c r="P398" s="14">
        <v>0.24336568507152601</v>
      </c>
      <c r="Q398" s="14">
        <v>0.23260884751237901</v>
      </c>
      <c r="R398" s="14"/>
      <c r="S398" s="14">
        <v>0.34737713416942201</v>
      </c>
      <c r="T398" s="14">
        <v>0.25020595438353699</v>
      </c>
      <c r="U398" s="14">
        <v>0.25074662926901897</v>
      </c>
      <c r="V398" s="14">
        <v>0.27222723889494699</v>
      </c>
      <c r="W398" s="14">
        <v>0.257419178689832</v>
      </c>
      <c r="X398" s="14">
        <v>0.24242512291062299</v>
      </c>
      <c r="Y398" s="14">
        <v>0.22892231172570601</v>
      </c>
      <c r="Z398" s="14">
        <v>0.29696407185968499</v>
      </c>
      <c r="AA398" s="14">
        <v>0.27745091843383901</v>
      </c>
      <c r="AB398" s="14">
        <v>0.277393990821651</v>
      </c>
      <c r="AC398" s="14">
        <v>0.330983863156603</v>
      </c>
      <c r="AD398" s="14">
        <v>0.21938432211620701</v>
      </c>
      <c r="AE398" s="14"/>
      <c r="AF398" s="14">
        <v>0.248598861449433</v>
      </c>
      <c r="AG398" s="14">
        <v>0.28046201639729101</v>
      </c>
      <c r="AH398" s="14">
        <v>0.27360570672900397</v>
      </c>
      <c r="AI398" s="14"/>
      <c r="AJ398" s="14" t="s">
        <v>79</v>
      </c>
      <c r="AK398" s="14" t="s">
        <v>79</v>
      </c>
      <c r="AL398" s="14" t="s">
        <v>79</v>
      </c>
      <c r="AM398" s="14" t="s">
        <v>79</v>
      </c>
      <c r="AN398" s="14" t="s">
        <v>79</v>
      </c>
      <c r="AO398" s="14"/>
      <c r="AP398" s="14">
        <v>0.31083083765852698</v>
      </c>
      <c r="AQ398" s="14">
        <v>0.29576703963344297</v>
      </c>
      <c r="AR398" s="14">
        <v>0.26781722178105499</v>
      </c>
      <c r="AS398" s="14"/>
      <c r="AT398" s="14">
        <v>0.26112308615014901</v>
      </c>
      <c r="AU398" s="14">
        <v>0.25736769250095498</v>
      </c>
      <c r="AV398" s="14">
        <v>0.29655422326556102</v>
      </c>
      <c r="AW398" s="14">
        <v>0.37758596213655998</v>
      </c>
      <c r="AX398" s="14">
        <v>0.52821881471147802</v>
      </c>
    </row>
    <row r="399" spans="2:50" x14ac:dyDescent="0.25">
      <c r="B399" t="s">
        <v>234</v>
      </c>
      <c r="C399" s="14">
        <v>0.26023455168922099</v>
      </c>
      <c r="D399" s="14">
        <v>0.30867527321550903</v>
      </c>
      <c r="E399" s="14">
        <v>0.21319706190540999</v>
      </c>
      <c r="F399" s="14"/>
      <c r="G399" s="14">
        <v>0.17835727185942399</v>
      </c>
      <c r="H399" s="14">
        <v>0.127718352889439</v>
      </c>
      <c r="I399" s="14">
        <v>0.232805334767097</v>
      </c>
      <c r="J399" s="14">
        <v>0.228670122932979</v>
      </c>
      <c r="K399" s="14">
        <v>0.35619852385332201</v>
      </c>
      <c r="L399" s="14">
        <v>0.41118517876057797</v>
      </c>
      <c r="M399" s="14"/>
      <c r="N399" s="14">
        <v>0.333172395837945</v>
      </c>
      <c r="O399" s="14">
        <v>0.286789805023967</v>
      </c>
      <c r="P399" s="14">
        <v>0.193752856309788</v>
      </c>
      <c r="Q399" s="14">
        <v>0.21325210722361701</v>
      </c>
      <c r="R399" s="14"/>
      <c r="S399" s="14">
        <v>0.28880815589564302</v>
      </c>
      <c r="T399" s="14">
        <v>0.26283820598700303</v>
      </c>
      <c r="U399" s="14">
        <v>0.204471767411358</v>
      </c>
      <c r="V399" s="14">
        <v>0.309278444576286</v>
      </c>
      <c r="W399" s="14">
        <v>0.22412192732719899</v>
      </c>
      <c r="X399" s="14">
        <v>0.191709846495909</v>
      </c>
      <c r="Y399" s="14">
        <v>0.22529543915835401</v>
      </c>
      <c r="Z399" s="14">
        <v>0.34610919459142903</v>
      </c>
      <c r="AA399" s="14">
        <v>0.229837303649607</v>
      </c>
      <c r="AB399" s="14">
        <v>0.26577098276938399</v>
      </c>
      <c r="AC399" s="14">
        <v>0.234974524518518</v>
      </c>
      <c r="AD399" s="14">
        <v>0.45289845673978801</v>
      </c>
      <c r="AE399" s="14"/>
      <c r="AF399" s="14">
        <v>0.27303810238963</v>
      </c>
      <c r="AG399" s="14">
        <v>0.272178528540929</v>
      </c>
      <c r="AH399" s="14">
        <v>0.226516521291351</v>
      </c>
      <c r="AI399" s="14"/>
      <c r="AJ399" s="14" t="s">
        <v>79</v>
      </c>
      <c r="AK399" s="14" t="s">
        <v>79</v>
      </c>
      <c r="AL399" s="14" t="s">
        <v>79</v>
      </c>
      <c r="AM399" s="14" t="s">
        <v>79</v>
      </c>
      <c r="AN399" s="14" t="s">
        <v>79</v>
      </c>
      <c r="AO399" s="14"/>
      <c r="AP399" s="14">
        <v>0.32879061723381803</v>
      </c>
      <c r="AQ399" s="14">
        <v>0.23487668808498899</v>
      </c>
      <c r="AR399" s="14">
        <v>0.28676795741575001</v>
      </c>
      <c r="AS399" s="14"/>
      <c r="AT399" s="14">
        <v>0.23400709518347099</v>
      </c>
      <c r="AU399" s="14">
        <v>0.217417223947722</v>
      </c>
      <c r="AV399" s="14">
        <v>0.29400843625591599</v>
      </c>
      <c r="AW399" s="14">
        <v>0.35316018387605902</v>
      </c>
      <c r="AX399" s="14">
        <v>0.13846018988191</v>
      </c>
    </row>
    <row r="400" spans="2:50" x14ac:dyDescent="0.25">
      <c r="B400" t="s">
        <v>235</v>
      </c>
      <c r="C400" s="14">
        <v>0.25488638439279598</v>
      </c>
      <c r="D400" s="14">
        <v>0.257873391341851</v>
      </c>
      <c r="E400" s="14">
        <v>0.25088063947065498</v>
      </c>
      <c r="F400" s="14"/>
      <c r="G400" s="14">
        <v>0.32137090023186698</v>
      </c>
      <c r="H400" s="14">
        <v>0.20847725608756601</v>
      </c>
      <c r="I400" s="14">
        <v>0.203066195184922</v>
      </c>
      <c r="J400" s="14">
        <v>0.19269844846895201</v>
      </c>
      <c r="K400" s="14">
        <v>0.28924088767787998</v>
      </c>
      <c r="L400" s="14">
        <v>0.31463508829610998</v>
      </c>
      <c r="M400" s="14"/>
      <c r="N400" s="14">
        <v>0.25625984427291598</v>
      </c>
      <c r="O400" s="14">
        <v>0.22579227481904901</v>
      </c>
      <c r="P400" s="14">
        <v>0.27031053057002302</v>
      </c>
      <c r="Q400" s="14">
        <v>0.27364060339017399</v>
      </c>
      <c r="R400" s="14"/>
      <c r="S400" s="14">
        <v>0.24295049338205299</v>
      </c>
      <c r="T400" s="14">
        <v>0.25410184023888499</v>
      </c>
      <c r="U400" s="14">
        <v>0.250172335800039</v>
      </c>
      <c r="V400" s="14">
        <v>0.28871623361168802</v>
      </c>
      <c r="W400" s="14">
        <v>0.30146170545257001</v>
      </c>
      <c r="X400" s="14">
        <v>0.19586853602408399</v>
      </c>
      <c r="Y400" s="14">
        <v>0.235336256441222</v>
      </c>
      <c r="Z400" s="14">
        <v>0.253614182743785</v>
      </c>
      <c r="AA400" s="14">
        <v>0.274815364983865</v>
      </c>
      <c r="AB400" s="14">
        <v>0.233818363875229</v>
      </c>
      <c r="AC400" s="14">
        <v>0.26214149624730498</v>
      </c>
      <c r="AD400" s="14">
        <v>0.30767041410974</v>
      </c>
      <c r="AE400" s="14"/>
      <c r="AF400" s="14">
        <v>0.26336811929345399</v>
      </c>
      <c r="AG400" s="14">
        <v>0.244868607374116</v>
      </c>
      <c r="AH400" s="14">
        <v>0.22992836888101001</v>
      </c>
      <c r="AI400" s="14"/>
      <c r="AJ400" s="14" t="s">
        <v>79</v>
      </c>
      <c r="AK400" s="14" t="s">
        <v>79</v>
      </c>
      <c r="AL400" s="14" t="s">
        <v>79</v>
      </c>
      <c r="AM400" s="14" t="s">
        <v>79</v>
      </c>
      <c r="AN400" s="14" t="s">
        <v>79</v>
      </c>
      <c r="AO400" s="14"/>
      <c r="AP400" s="14">
        <v>0.308488415429159</v>
      </c>
      <c r="AQ400" s="14">
        <v>0.22526131357871301</v>
      </c>
      <c r="AR400" s="14">
        <v>0.23787972189867701</v>
      </c>
      <c r="AS400" s="14"/>
      <c r="AT400" s="14">
        <v>0.25878619756179</v>
      </c>
      <c r="AU400" s="14">
        <v>0.27316157663540602</v>
      </c>
      <c r="AV400" s="14">
        <v>0.22451420182738399</v>
      </c>
      <c r="AW400" s="14">
        <v>0.21504813699847899</v>
      </c>
      <c r="AX400" s="14">
        <v>0.27402968645224401</v>
      </c>
    </row>
    <row r="401" spans="2:50" x14ac:dyDescent="0.25">
      <c r="B401" t="s">
        <v>236</v>
      </c>
      <c r="C401" s="14">
        <v>0.15758065641858901</v>
      </c>
      <c r="D401" s="14">
        <v>0.15335665077473001</v>
      </c>
      <c r="E401" s="14">
        <v>0.15830615051497399</v>
      </c>
      <c r="F401" s="14"/>
      <c r="G401" s="14">
        <v>0.27545965106272202</v>
      </c>
      <c r="H401" s="14">
        <v>0.16259682956965801</v>
      </c>
      <c r="I401" s="14">
        <v>0.12503387905572599</v>
      </c>
      <c r="J401" s="14">
        <v>0.12934423917670401</v>
      </c>
      <c r="K401" s="14">
        <v>0.17511595008253</v>
      </c>
      <c r="L401" s="14">
        <v>0.10753829666358</v>
      </c>
      <c r="M401" s="14"/>
      <c r="N401" s="14">
        <v>0.15955041959015701</v>
      </c>
      <c r="O401" s="14">
        <v>0.12611574214573901</v>
      </c>
      <c r="P401" s="14">
        <v>0.18499038050064101</v>
      </c>
      <c r="Q401" s="14">
        <v>0.16606500508514799</v>
      </c>
      <c r="R401" s="14"/>
      <c r="S401" s="14">
        <v>0.14287916964092301</v>
      </c>
      <c r="T401" s="14">
        <v>0.15883814673056701</v>
      </c>
      <c r="U401" s="14">
        <v>0.12331324164021901</v>
      </c>
      <c r="V401" s="14">
        <v>0.11777789224855099</v>
      </c>
      <c r="W401" s="14">
        <v>0.137331569605433</v>
      </c>
      <c r="X401" s="14">
        <v>0.150482446728578</v>
      </c>
      <c r="Y401" s="14">
        <v>0.15519266511712601</v>
      </c>
      <c r="Z401" s="14">
        <v>0.13414998682950299</v>
      </c>
      <c r="AA401" s="14">
        <v>0.19388120595835601</v>
      </c>
      <c r="AB401" s="14">
        <v>0.183635701617446</v>
      </c>
      <c r="AC401" s="14">
        <v>0.17913062796813001</v>
      </c>
      <c r="AD401" s="14">
        <v>0.289638168475359</v>
      </c>
      <c r="AE401" s="14"/>
      <c r="AF401" s="14">
        <v>0.13489788192565899</v>
      </c>
      <c r="AG401" s="14">
        <v>0.12875530444415401</v>
      </c>
      <c r="AH401" s="14">
        <v>0.169821567048205</v>
      </c>
      <c r="AI401" s="14"/>
      <c r="AJ401" s="14" t="s">
        <v>79</v>
      </c>
      <c r="AK401" s="14" t="s">
        <v>79</v>
      </c>
      <c r="AL401" s="14" t="s">
        <v>79</v>
      </c>
      <c r="AM401" s="14" t="s">
        <v>79</v>
      </c>
      <c r="AN401" s="14" t="s">
        <v>79</v>
      </c>
      <c r="AO401" s="14"/>
      <c r="AP401" s="14">
        <v>0.10493836727266601</v>
      </c>
      <c r="AQ401" s="14">
        <v>0.14443419028724599</v>
      </c>
      <c r="AR401" s="14">
        <v>0.23269626717846101</v>
      </c>
      <c r="AS401" s="14"/>
      <c r="AT401" s="14">
        <v>0.158749279672627</v>
      </c>
      <c r="AU401" s="14">
        <v>0.194040901396589</v>
      </c>
      <c r="AV401" s="14">
        <v>0.130991279299077</v>
      </c>
      <c r="AW401" s="14">
        <v>0.162761533591435</v>
      </c>
      <c r="AX401" s="14">
        <v>0.14062775106238501</v>
      </c>
    </row>
    <row r="402" spans="2:50" x14ac:dyDescent="0.25">
      <c r="B402" t="s">
        <v>237</v>
      </c>
      <c r="C402" s="14">
        <v>5.8008487261090397E-2</v>
      </c>
      <c r="D402" s="14">
        <v>6.1470102407806398E-2</v>
      </c>
      <c r="E402" s="14">
        <v>5.0076753668535298E-2</v>
      </c>
      <c r="F402" s="14"/>
      <c r="G402" s="14">
        <v>0.121824569158684</v>
      </c>
      <c r="H402" s="14">
        <v>8.0390195236350007E-2</v>
      </c>
      <c r="I402" s="14">
        <v>4.83973692276694E-2</v>
      </c>
      <c r="J402" s="14">
        <v>3.9899016674553499E-2</v>
      </c>
      <c r="K402" s="14">
        <v>5.4778352457077698E-2</v>
      </c>
      <c r="L402" s="14">
        <v>1.8613161559778799E-2</v>
      </c>
      <c r="M402" s="14"/>
      <c r="N402" s="14">
        <v>6.4243622542873802E-2</v>
      </c>
      <c r="O402" s="14">
        <v>5.12185704562328E-2</v>
      </c>
      <c r="P402" s="14">
        <v>7.2998676851348601E-2</v>
      </c>
      <c r="Q402" s="14">
        <v>3.9348143651763201E-2</v>
      </c>
      <c r="R402" s="14"/>
      <c r="S402" s="14">
        <v>6.4225253465883203E-2</v>
      </c>
      <c r="T402" s="14">
        <v>5.49817311151133E-2</v>
      </c>
      <c r="U402" s="14">
        <v>4.6064257900097501E-2</v>
      </c>
      <c r="V402" s="14">
        <v>7.9624664996662597E-2</v>
      </c>
      <c r="W402" s="14">
        <v>5.49575844804698E-2</v>
      </c>
      <c r="X402" s="14">
        <v>6.9911030872530297E-2</v>
      </c>
      <c r="Y402" s="14">
        <v>2.41283627518473E-2</v>
      </c>
      <c r="Z402" s="14">
        <v>3.7903758405341798E-2</v>
      </c>
      <c r="AA402" s="14">
        <v>3.0372295410882499E-2</v>
      </c>
      <c r="AB402" s="14">
        <v>8.04431273644204E-2</v>
      </c>
      <c r="AC402" s="14">
        <v>6.2196776590494197E-2</v>
      </c>
      <c r="AD402" s="14">
        <v>0.102416109905268</v>
      </c>
      <c r="AE402" s="14"/>
      <c r="AF402" s="14">
        <v>3.5689391173737497E-2</v>
      </c>
      <c r="AG402" s="14">
        <v>5.1748761681324702E-2</v>
      </c>
      <c r="AH402" s="14">
        <v>7.7761187784966504E-2</v>
      </c>
      <c r="AI402" s="14"/>
      <c r="AJ402" s="14" t="s">
        <v>79</v>
      </c>
      <c r="AK402" s="14" t="s">
        <v>79</v>
      </c>
      <c r="AL402" s="14" t="s">
        <v>79</v>
      </c>
      <c r="AM402" s="14" t="s">
        <v>79</v>
      </c>
      <c r="AN402" s="14" t="s">
        <v>79</v>
      </c>
      <c r="AO402" s="14"/>
      <c r="AP402" s="14">
        <v>2.9767502700539999E-2</v>
      </c>
      <c r="AQ402" s="14">
        <v>7.2943465519773695E-2</v>
      </c>
      <c r="AR402" s="14">
        <v>0.112805069488067</v>
      </c>
      <c r="AS402" s="14"/>
      <c r="AT402" s="14">
        <v>2.3256862893495399E-2</v>
      </c>
      <c r="AU402" s="14">
        <v>6.8468994553411905E-2</v>
      </c>
      <c r="AV402" s="14">
        <v>6.7768716349706298E-2</v>
      </c>
      <c r="AW402" s="14">
        <v>4.8624082199105197E-2</v>
      </c>
      <c r="AX402" s="14">
        <v>6.1260195362374398E-2</v>
      </c>
    </row>
    <row r="403" spans="2:50" x14ac:dyDescent="0.25">
      <c r="B403" t="s">
        <v>238</v>
      </c>
      <c r="C403" s="14">
        <v>5.6038242622676399E-2</v>
      </c>
      <c r="D403" s="14">
        <v>7.2960821471550197E-2</v>
      </c>
      <c r="E403" s="14">
        <v>3.93102122630841E-2</v>
      </c>
      <c r="F403" s="14"/>
      <c r="G403" s="14">
        <v>7.6757087130325502E-2</v>
      </c>
      <c r="H403" s="14">
        <v>0.122298962657527</v>
      </c>
      <c r="I403" s="14">
        <v>7.6887425181661306E-2</v>
      </c>
      <c r="J403" s="14">
        <v>4.3781680498301903E-2</v>
      </c>
      <c r="K403" s="14">
        <v>5.5452204714035698E-3</v>
      </c>
      <c r="L403" s="14">
        <v>1.2197479962008E-2</v>
      </c>
      <c r="M403" s="14"/>
      <c r="N403" s="14">
        <v>4.6422013928644701E-2</v>
      </c>
      <c r="O403" s="14">
        <v>4.42209878546359E-2</v>
      </c>
      <c r="P403" s="14">
        <v>8.8603575801336806E-2</v>
      </c>
      <c r="Q403" s="14">
        <v>4.9760618866851597E-2</v>
      </c>
      <c r="R403" s="14"/>
      <c r="S403" s="14">
        <v>0.11470757631004599</v>
      </c>
      <c r="T403" s="14">
        <v>2.3717180146100501E-2</v>
      </c>
      <c r="U403" s="14">
        <v>5.2090251819127201E-2</v>
      </c>
      <c r="V403" s="14">
        <v>9.1582998529887202E-2</v>
      </c>
      <c r="W403" s="14">
        <v>5.4971599975817402E-2</v>
      </c>
      <c r="X403" s="14">
        <v>2.5681424428489402E-2</v>
      </c>
      <c r="Y403" s="14">
        <v>7.8018242930926393E-2</v>
      </c>
      <c r="Z403" s="14">
        <v>7.1505037134703506E-2</v>
      </c>
      <c r="AA403" s="14">
        <v>2.6933812951354299E-2</v>
      </c>
      <c r="AB403" s="14">
        <v>2.4579321322886399E-2</v>
      </c>
      <c r="AC403" s="14">
        <v>2.1146907150060502E-2</v>
      </c>
      <c r="AD403" s="14">
        <v>5.5280017536681499E-2</v>
      </c>
      <c r="AE403" s="14"/>
      <c r="AF403" s="14">
        <v>5.0865762355502497E-2</v>
      </c>
      <c r="AG403" s="14">
        <v>6.2084788046014E-2</v>
      </c>
      <c r="AH403" s="14">
        <v>4.7591988652572102E-2</v>
      </c>
      <c r="AI403" s="14"/>
      <c r="AJ403" s="14" t="s">
        <v>79</v>
      </c>
      <c r="AK403" s="14" t="s">
        <v>79</v>
      </c>
      <c r="AL403" s="14" t="s">
        <v>79</v>
      </c>
      <c r="AM403" s="14" t="s">
        <v>79</v>
      </c>
      <c r="AN403" s="14" t="s">
        <v>79</v>
      </c>
      <c r="AO403" s="14"/>
      <c r="AP403" s="14">
        <v>8.8620864508752603E-2</v>
      </c>
      <c r="AQ403" s="14">
        <v>6.3490281907587098E-2</v>
      </c>
      <c r="AR403" s="14">
        <v>7.5919529963956303E-2</v>
      </c>
      <c r="AS403" s="14"/>
      <c r="AT403" s="14">
        <v>3.6674733877679097E-2</v>
      </c>
      <c r="AU403" s="14">
        <v>4.73953234152968E-2</v>
      </c>
      <c r="AV403" s="14">
        <v>6.5126523807767206E-2</v>
      </c>
      <c r="AW403" s="14">
        <v>8.9635654194765504E-2</v>
      </c>
      <c r="AX403" s="14">
        <v>0.15611571607205099</v>
      </c>
    </row>
    <row r="404" spans="2:50" x14ac:dyDescent="0.25">
      <c r="B404" t="s">
        <v>239</v>
      </c>
      <c r="C404" s="14">
        <v>3.9857389270410298E-2</v>
      </c>
      <c r="D404" s="14">
        <v>2.8754140479314301E-2</v>
      </c>
      <c r="E404" s="14">
        <v>4.6578097089007002E-2</v>
      </c>
      <c r="F404" s="14"/>
      <c r="G404" s="14">
        <v>7.1211958279331994E-2</v>
      </c>
      <c r="H404" s="14">
        <v>9.2194636144322106E-2</v>
      </c>
      <c r="I404" s="14">
        <v>5.4874060544834E-2</v>
      </c>
      <c r="J404" s="14">
        <v>1.61642449125705E-2</v>
      </c>
      <c r="K404" s="14">
        <v>5.0394090623069503E-3</v>
      </c>
      <c r="L404" s="14">
        <v>3.3356001846571301E-3</v>
      </c>
      <c r="M404" s="14"/>
      <c r="N404" s="14">
        <v>4.9020704181145701E-2</v>
      </c>
      <c r="O404" s="14">
        <v>2.0746864423798601E-2</v>
      </c>
      <c r="P404" s="14">
        <v>6.5911611661825506E-2</v>
      </c>
      <c r="Q404" s="14">
        <v>2.65444959277839E-2</v>
      </c>
      <c r="R404" s="14"/>
      <c r="S404" s="14">
        <v>3.8901304792897801E-2</v>
      </c>
      <c r="T404" s="14">
        <v>3.7377574210789098E-2</v>
      </c>
      <c r="U404" s="14">
        <v>5.6118005474320998E-2</v>
      </c>
      <c r="V404" s="14">
        <v>6.9039945208996201E-2</v>
      </c>
      <c r="W404" s="14">
        <v>1.2687210437381901E-2</v>
      </c>
      <c r="X404" s="14">
        <v>7.6801104137796797E-2</v>
      </c>
      <c r="Y404" s="14">
        <v>3.2500789459603899E-2</v>
      </c>
      <c r="Z404" s="14">
        <v>4.8368758437319699E-2</v>
      </c>
      <c r="AA404" s="14">
        <v>1.4583521359720899E-2</v>
      </c>
      <c r="AB404" s="14">
        <v>0</v>
      </c>
      <c r="AC404" s="14">
        <v>0</v>
      </c>
      <c r="AD404" s="14">
        <v>0.14641564115356201</v>
      </c>
      <c r="AE404" s="14"/>
      <c r="AF404" s="14">
        <v>1.8845520274079999E-2</v>
      </c>
      <c r="AG404" s="14">
        <v>3.7810971683171199E-2</v>
      </c>
      <c r="AH404" s="14">
        <v>6.4851574757778099E-2</v>
      </c>
      <c r="AI404" s="14"/>
      <c r="AJ404" s="14" t="s">
        <v>79</v>
      </c>
      <c r="AK404" s="14" t="s">
        <v>79</v>
      </c>
      <c r="AL404" s="14" t="s">
        <v>79</v>
      </c>
      <c r="AM404" s="14" t="s">
        <v>79</v>
      </c>
      <c r="AN404" s="14" t="s">
        <v>79</v>
      </c>
      <c r="AO404" s="14"/>
      <c r="AP404" s="14">
        <v>1.6021197925023701E-2</v>
      </c>
      <c r="AQ404" s="14">
        <v>4.8826198355090999E-2</v>
      </c>
      <c r="AR404" s="14">
        <v>7.02200128662573E-2</v>
      </c>
      <c r="AS404" s="14"/>
      <c r="AT404" s="14">
        <v>2.2427319710267599E-2</v>
      </c>
      <c r="AU404" s="14">
        <v>7.3809851623175202E-2</v>
      </c>
      <c r="AV404" s="14">
        <v>3.1927852984798E-2</v>
      </c>
      <c r="AW404" s="14">
        <v>3.9600472950081698E-2</v>
      </c>
      <c r="AX404" s="14">
        <v>8.9872700848753706E-2</v>
      </c>
    </row>
    <row r="405" spans="2:50" x14ac:dyDescent="0.25">
      <c r="B405" t="s">
        <v>240</v>
      </c>
      <c r="C405" s="14">
        <v>3.1449041614393103E-2</v>
      </c>
      <c r="D405" s="14">
        <v>3.4583681816070501E-2</v>
      </c>
      <c r="E405" s="14">
        <v>2.3624528265964999E-2</v>
      </c>
      <c r="F405" s="14"/>
      <c r="G405" s="14">
        <v>5.0369404574206203E-2</v>
      </c>
      <c r="H405" s="14">
        <v>3.9395473177081398E-2</v>
      </c>
      <c r="I405" s="14">
        <v>6.35858802931413E-2</v>
      </c>
      <c r="J405" s="14">
        <v>2.4230952851381202E-2</v>
      </c>
      <c r="K405" s="14">
        <v>9.1570092046290106E-3</v>
      </c>
      <c r="L405" s="14">
        <v>5.1090956464741096E-3</v>
      </c>
      <c r="M405" s="14"/>
      <c r="N405" s="14">
        <v>3.11055380571779E-2</v>
      </c>
      <c r="O405" s="14">
        <v>1.6933054487274699E-2</v>
      </c>
      <c r="P405" s="14">
        <v>3.9142453483917802E-2</v>
      </c>
      <c r="Q405" s="14">
        <v>3.5627166143896598E-2</v>
      </c>
      <c r="R405" s="14"/>
      <c r="S405" s="14">
        <v>2.1257254762116699E-2</v>
      </c>
      <c r="T405" s="14">
        <v>3.9145574207371803E-2</v>
      </c>
      <c r="U405" s="14">
        <v>1.6952387241049301E-2</v>
      </c>
      <c r="V405" s="14">
        <v>1.6818477254199202E-2</v>
      </c>
      <c r="W405" s="14">
        <v>2.93864476232138E-2</v>
      </c>
      <c r="X405" s="14">
        <v>2.1629465236154999E-2</v>
      </c>
      <c r="Y405" s="14">
        <v>5.5787544052812998E-2</v>
      </c>
      <c r="Z405" s="14">
        <v>0</v>
      </c>
      <c r="AA405" s="14">
        <v>3.251781276527E-2</v>
      </c>
      <c r="AB405" s="14">
        <v>2.8643468613614598E-2</v>
      </c>
      <c r="AC405" s="14">
        <v>2.1146907150060502E-2</v>
      </c>
      <c r="AD405" s="14">
        <v>0.16035240001746201</v>
      </c>
      <c r="AE405" s="14"/>
      <c r="AF405" s="14">
        <v>2.72392263767838E-2</v>
      </c>
      <c r="AG405" s="14">
        <v>3.0614450322811002E-2</v>
      </c>
      <c r="AH405" s="14">
        <v>2.8784244022891401E-2</v>
      </c>
      <c r="AI405" s="14"/>
      <c r="AJ405" s="14" t="s">
        <v>79</v>
      </c>
      <c r="AK405" s="14" t="s">
        <v>79</v>
      </c>
      <c r="AL405" s="14" t="s">
        <v>79</v>
      </c>
      <c r="AM405" s="14" t="s">
        <v>79</v>
      </c>
      <c r="AN405" s="14" t="s">
        <v>79</v>
      </c>
      <c r="AO405" s="14"/>
      <c r="AP405" s="14">
        <v>9.68777301365829E-3</v>
      </c>
      <c r="AQ405" s="14">
        <v>3.1797506075141202E-2</v>
      </c>
      <c r="AR405" s="14">
        <v>5.1096531401656001E-2</v>
      </c>
      <c r="AS405" s="14"/>
      <c r="AT405" s="14">
        <v>1.4008590316251301E-2</v>
      </c>
      <c r="AU405" s="14">
        <v>4.9676704534070401E-2</v>
      </c>
      <c r="AV405" s="14">
        <v>2.6614924790186199E-2</v>
      </c>
      <c r="AW405" s="14">
        <v>3.8496064822434603E-2</v>
      </c>
      <c r="AX405" s="14">
        <v>0</v>
      </c>
    </row>
    <row r="406" spans="2:50" x14ac:dyDescent="0.25">
      <c r="B406" t="s">
        <v>241</v>
      </c>
      <c r="C406" s="14">
        <v>2.2916698029805699E-2</v>
      </c>
      <c r="D406" s="14">
        <v>3.1701053168439602E-2</v>
      </c>
      <c r="E406" s="14">
        <v>1.41810019343186E-2</v>
      </c>
      <c r="F406" s="14"/>
      <c r="G406" s="14">
        <v>3.1549030700262597E-2</v>
      </c>
      <c r="H406" s="14">
        <v>3.0309104992657699E-2</v>
      </c>
      <c r="I406" s="14">
        <v>3.3464900169618901E-2</v>
      </c>
      <c r="J406" s="14">
        <v>3.1647036513386601E-2</v>
      </c>
      <c r="K406" s="14">
        <v>1.5678490975751899E-2</v>
      </c>
      <c r="L406" s="14">
        <v>0</v>
      </c>
      <c r="M406" s="14"/>
      <c r="N406" s="14">
        <v>1.4532220721052799E-2</v>
      </c>
      <c r="O406" s="14">
        <v>2.0435742981509498E-2</v>
      </c>
      <c r="P406" s="14">
        <v>1.86306726765341E-2</v>
      </c>
      <c r="Q406" s="14">
        <v>3.3989048435256998E-2</v>
      </c>
      <c r="R406" s="14"/>
      <c r="S406" s="14">
        <v>2.4186634475516298E-2</v>
      </c>
      <c r="T406" s="14">
        <v>6.3790764196905896E-3</v>
      </c>
      <c r="U406" s="14">
        <v>2.60481990464193E-2</v>
      </c>
      <c r="V406" s="14">
        <v>2.0476478711258399E-2</v>
      </c>
      <c r="W406" s="14">
        <v>3.28735141061944E-2</v>
      </c>
      <c r="X406" s="14">
        <v>4.57235972127105E-2</v>
      </c>
      <c r="Y406" s="14">
        <v>1.5622667583282601E-2</v>
      </c>
      <c r="Z406" s="14">
        <v>0</v>
      </c>
      <c r="AA406" s="14">
        <v>3.7242666275648199E-2</v>
      </c>
      <c r="AB406" s="14">
        <v>3.4465603142850902E-2</v>
      </c>
      <c r="AC406" s="14">
        <v>0</v>
      </c>
      <c r="AD406" s="14">
        <v>0</v>
      </c>
      <c r="AE406" s="14"/>
      <c r="AF406" s="14">
        <v>3.06329328060207E-2</v>
      </c>
      <c r="AG406" s="14">
        <v>1.4995979666899001E-2</v>
      </c>
      <c r="AH406" s="14">
        <v>7.5035536210911998E-3</v>
      </c>
      <c r="AI406" s="14"/>
      <c r="AJ406" s="14" t="s">
        <v>79</v>
      </c>
      <c r="AK406" s="14" t="s">
        <v>79</v>
      </c>
      <c r="AL406" s="14" t="s">
        <v>79</v>
      </c>
      <c r="AM406" s="14" t="s">
        <v>79</v>
      </c>
      <c r="AN406" s="14" t="s">
        <v>79</v>
      </c>
      <c r="AO406" s="14"/>
      <c r="AP406" s="14">
        <v>9.0349676957472199E-3</v>
      </c>
      <c r="AQ406" s="14">
        <v>2.1731124298769999E-2</v>
      </c>
      <c r="AR406" s="14">
        <v>4.4629773257677897E-2</v>
      </c>
      <c r="AS406" s="14"/>
      <c r="AT406" s="14">
        <v>2.3113353935706502E-2</v>
      </c>
      <c r="AU406" s="14">
        <v>2.8626259013640999E-2</v>
      </c>
      <c r="AV406" s="14">
        <v>2.5378588061539999E-2</v>
      </c>
      <c r="AW406" s="14">
        <v>1.8115893126040301E-2</v>
      </c>
      <c r="AX406" s="14">
        <v>0</v>
      </c>
    </row>
    <row r="407" spans="2:50" x14ac:dyDescent="0.25">
      <c r="B407" t="s">
        <v>242</v>
      </c>
      <c r="C407" s="14">
        <v>1.31966454690878E-2</v>
      </c>
      <c r="D407" s="14">
        <v>1.7600319472933501E-2</v>
      </c>
      <c r="E407" s="14">
        <v>8.8318479647317392E-3</v>
      </c>
      <c r="F407" s="14"/>
      <c r="G407" s="14">
        <v>3.6905141925200502E-2</v>
      </c>
      <c r="H407" s="14">
        <v>2.1182688589472899E-2</v>
      </c>
      <c r="I407" s="14">
        <v>1.28495437761291E-2</v>
      </c>
      <c r="J407" s="14">
        <v>6.7175359827967903E-3</v>
      </c>
      <c r="K407" s="14">
        <v>0</v>
      </c>
      <c r="L407" s="14">
        <v>3.8639186340257898E-3</v>
      </c>
      <c r="M407" s="14"/>
      <c r="N407" s="14">
        <v>1.5329812429968099E-2</v>
      </c>
      <c r="O407" s="14">
        <v>1.59382301134431E-2</v>
      </c>
      <c r="P407" s="14">
        <v>1.6618033253757498E-2</v>
      </c>
      <c r="Q407" s="14">
        <v>4.5630493308840203E-3</v>
      </c>
      <c r="R407" s="14"/>
      <c r="S407" s="14">
        <v>1.8939643323443101E-2</v>
      </c>
      <c r="T407" s="14">
        <v>6.4139674657539298E-3</v>
      </c>
      <c r="U407" s="14">
        <v>0</v>
      </c>
      <c r="V407" s="14">
        <v>7.8908624939498205E-3</v>
      </c>
      <c r="W407" s="14">
        <v>0</v>
      </c>
      <c r="X407" s="14">
        <v>3.2689838487076801E-2</v>
      </c>
      <c r="Y407" s="14">
        <v>1.1226624330144401E-2</v>
      </c>
      <c r="Z407" s="14">
        <v>2.9147456816799901E-2</v>
      </c>
      <c r="AA407" s="14">
        <v>2.01794027673248E-2</v>
      </c>
      <c r="AB407" s="14">
        <v>0</v>
      </c>
      <c r="AC407" s="14">
        <v>0</v>
      </c>
      <c r="AD407" s="14">
        <v>5.5280017536681499E-2</v>
      </c>
      <c r="AE407" s="14"/>
      <c r="AF407" s="14">
        <v>1.4535104422834301E-2</v>
      </c>
      <c r="AG407" s="14">
        <v>1.29941827069599E-2</v>
      </c>
      <c r="AH407" s="14">
        <v>1.8921983553624299E-2</v>
      </c>
      <c r="AI407" s="14"/>
      <c r="AJ407" s="14" t="s">
        <v>79</v>
      </c>
      <c r="AK407" s="14" t="s">
        <v>79</v>
      </c>
      <c r="AL407" s="14" t="s">
        <v>79</v>
      </c>
      <c r="AM407" s="14" t="s">
        <v>79</v>
      </c>
      <c r="AN407" s="14" t="s">
        <v>79</v>
      </c>
      <c r="AO407" s="14"/>
      <c r="AP407" s="14">
        <v>1.72313135808305E-2</v>
      </c>
      <c r="AQ407" s="14">
        <v>1.7806020202907301E-2</v>
      </c>
      <c r="AR407" s="14">
        <v>0</v>
      </c>
      <c r="AS407" s="14"/>
      <c r="AT407" s="14">
        <v>7.5696349877100704E-3</v>
      </c>
      <c r="AU407" s="14">
        <v>1.85282049101257E-2</v>
      </c>
      <c r="AV407" s="14">
        <v>1.68642588524332E-2</v>
      </c>
      <c r="AW407" s="14">
        <v>1.2095937151253599E-2</v>
      </c>
      <c r="AX407" s="14">
        <v>0</v>
      </c>
    </row>
    <row r="408" spans="2:50" x14ac:dyDescent="0.25">
      <c r="B408" t="s">
        <v>243</v>
      </c>
      <c r="C408" s="14">
        <v>1.17983966931435E-2</v>
      </c>
      <c r="D408" s="14">
        <v>1.18146875248126E-2</v>
      </c>
      <c r="E408" s="14">
        <v>8.5776425809729502E-3</v>
      </c>
      <c r="F408" s="14"/>
      <c r="G408" s="14">
        <v>2.25588449821638E-2</v>
      </c>
      <c r="H408" s="14">
        <v>2.6220680788844802E-2</v>
      </c>
      <c r="I408" s="14">
        <v>6.4361781416382201E-3</v>
      </c>
      <c r="J408" s="14">
        <v>4.4490026431454497E-3</v>
      </c>
      <c r="K408" s="14">
        <v>1.55069158704916E-2</v>
      </c>
      <c r="L408" s="14">
        <v>0</v>
      </c>
      <c r="M408" s="14"/>
      <c r="N408" s="14">
        <v>9.9294857399696602E-3</v>
      </c>
      <c r="O408" s="14">
        <v>9.0583332672728098E-3</v>
      </c>
      <c r="P408" s="14">
        <v>1.8988803022104501E-2</v>
      </c>
      <c r="Q408" s="14">
        <v>1.02660421240171E-2</v>
      </c>
      <c r="R408" s="14"/>
      <c r="S408" s="14">
        <v>0</v>
      </c>
      <c r="T408" s="14">
        <v>1.4278300923902899E-2</v>
      </c>
      <c r="U408" s="14">
        <v>0</v>
      </c>
      <c r="V408" s="14">
        <v>2.6419977507471801E-2</v>
      </c>
      <c r="W408" s="14">
        <v>1.0506532810970999E-2</v>
      </c>
      <c r="X408" s="14">
        <v>4.3185408265867697E-2</v>
      </c>
      <c r="Y408" s="14">
        <v>0</v>
      </c>
      <c r="Z408" s="14">
        <v>0</v>
      </c>
      <c r="AA408" s="14">
        <v>5.7966425769431697E-3</v>
      </c>
      <c r="AB408" s="14">
        <v>7.9753711482717891E-3</v>
      </c>
      <c r="AC408" s="14">
        <v>0</v>
      </c>
      <c r="AD408" s="14">
        <v>5.0719365808099798E-2</v>
      </c>
      <c r="AE408" s="14"/>
      <c r="AF408" s="14">
        <v>1.1572385252824099E-2</v>
      </c>
      <c r="AG408" s="14">
        <v>8.3867257714011906E-3</v>
      </c>
      <c r="AH408" s="14">
        <v>1.8701709008837001E-2</v>
      </c>
      <c r="AI408" s="14"/>
      <c r="AJ408" s="14" t="s">
        <v>79</v>
      </c>
      <c r="AK408" s="14" t="s">
        <v>79</v>
      </c>
      <c r="AL408" s="14" t="s">
        <v>79</v>
      </c>
      <c r="AM408" s="14" t="s">
        <v>79</v>
      </c>
      <c r="AN408" s="14" t="s">
        <v>79</v>
      </c>
      <c r="AO408" s="14"/>
      <c r="AP408" s="14">
        <v>1.94898714732036E-2</v>
      </c>
      <c r="AQ408" s="14">
        <v>1.17592107995178E-2</v>
      </c>
      <c r="AR408" s="14">
        <v>2.1456550770363798E-2</v>
      </c>
      <c r="AS408" s="14"/>
      <c r="AT408" s="14">
        <v>6.3738829285097196E-3</v>
      </c>
      <c r="AU408" s="14">
        <v>1.99907221368835E-2</v>
      </c>
      <c r="AV408" s="14">
        <v>5.7725781489822497E-3</v>
      </c>
      <c r="AW408" s="14">
        <v>0</v>
      </c>
      <c r="AX408" s="14">
        <v>8.9872700848753706E-2</v>
      </c>
    </row>
    <row r="409" spans="2:50" x14ac:dyDescent="0.25">
      <c r="B409" t="s">
        <v>175</v>
      </c>
      <c r="C409" s="14">
        <v>7.7606386611928898E-3</v>
      </c>
      <c r="D409" s="14">
        <v>8.5918047539082307E-3</v>
      </c>
      <c r="E409" s="14">
        <v>6.9814889838349502E-3</v>
      </c>
      <c r="F409" s="14"/>
      <c r="G409" s="14">
        <v>0</v>
      </c>
      <c r="H409" s="14">
        <v>2.0304276839797599E-2</v>
      </c>
      <c r="I409" s="14">
        <v>0</v>
      </c>
      <c r="J409" s="14">
        <v>1.21363303307482E-2</v>
      </c>
      <c r="K409" s="14">
        <v>4.7970636390792902E-3</v>
      </c>
      <c r="L409" s="14">
        <v>7.9174868487119996E-3</v>
      </c>
      <c r="M409" s="14"/>
      <c r="N409" s="14">
        <v>8.7525384688347807E-3</v>
      </c>
      <c r="O409" s="14">
        <v>7.2244692019426699E-3</v>
      </c>
      <c r="P409" s="14">
        <v>1.18249414600488E-2</v>
      </c>
      <c r="Q409" s="14">
        <v>3.4450881698325801E-3</v>
      </c>
      <c r="R409" s="14"/>
      <c r="S409" s="14">
        <v>0</v>
      </c>
      <c r="T409" s="14">
        <v>7.2745157058957703E-3</v>
      </c>
      <c r="U409" s="14">
        <v>1.06286780305618E-2</v>
      </c>
      <c r="V409" s="14">
        <v>1.42951878055106E-2</v>
      </c>
      <c r="W409" s="14">
        <v>1.14397308807369E-2</v>
      </c>
      <c r="X409" s="14">
        <v>0</v>
      </c>
      <c r="Y409" s="14">
        <v>0</v>
      </c>
      <c r="Z409" s="14">
        <v>2.5708671946207601E-2</v>
      </c>
      <c r="AA409" s="14">
        <v>7.0305875926884804E-3</v>
      </c>
      <c r="AB409" s="14">
        <v>1.0904509431214701E-2</v>
      </c>
      <c r="AC409" s="14">
        <v>2.26875793864608E-2</v>
      </c>
      <c r="AD409" s="14">
        <v>0</v>
      </c>
      <c r="AE409" s="14"/>
      <c r="AF409" s="14">
        <v>9.42644184267547E-3</v>
      </c>
      <c r="AG409" s="14">
        <v>8.5991528950267095E-3</v>
      </c>
      <c r="AH409" s="14">
        <v>5.9247870769605897E-3</v>
      </c>
      <c r="AI409" s="14"/>
      <c r="AJ409" s="14" t="s">
        <v>79</v>
      </c>
      <c r="AK409" s="14" t="s">
        <v>79</v>
      </c>
      <c r="AL409" s="14" t="s">
        <v>79</v>
      </c>
      <c r="AM409" s="14" t="s">
        <v>79</v>
      </c>
      <c r="AN409" s="14" t="s">
        <v>79</v>
      </c>
      <c r="AO409" s="14"/>
      <c r="AP409" s="14">
        <v>1.19371984888842E-2</v>
      </c>
      <c r="AQ409" s="14">
        <v>7.5289623447965404E-3</v>
      </c>
      <c r="AR409" s="14">
        <v>0</v>
      </c>
      <c r="AS409" s="14"/>
      <c r="AT409" s="14">
        <v>1.10063590500818E-2</v>
      </c>
      <c r="AU409" s="14">
        <v>1.12975998282093E-2</v>
      </c>
      <c r="AV409" s="14">
        <v>2.85284218958536E-3</v>
      </c>
      <c r="AW409" s="14">
        <v>0</v>
      </c>
      <c r="AX409" s="14">
        <v>0</v>
      </c>
    </row>
    <row r="410" spans="2:50" x14ac:dyDescent="0.25">
      <c r="B410" t="s">
        <v>70</v>
      </c>
      <c r="C410" s="14">
        <v>5.75687117471812E-2</v>
      </c>
      <c r="D410" s="14">
        <v>5.3232248178831897E-2</v>
      </c>
      <c r="E410" s="14">
        <v>6.2465145298108003E-2</v>
      </c>
      <c r="F410" s="14"/>
      <c r="G410" s="14">
        <v>4.7385417508461099E-2</v>
      </c>
      <c r="H410" s="14">
        <v>7.4291802282391295E-2</v>
      </c>
      <c r="I410" s="14">
        <v>4.7447396282767403E-2</v>
      </c>
      <c r="J410" s="14">
        <v>7.1939582918573705E-2</v>
      </c>
      <c r="K410" s="14">
        <v>5.2036267889155399E-2</v>
      </c>
      <c r="L410" s="14">
        <v>5.19283162850004E-2</v>
      </c>
      <c r="M410" s="14"/>
      <c r="N410" s="14">
        <v>3.40880058360278E-2</v>
      </c>
      <c r="O410" s="14">
        <v>4.5695024985662303E-2</v>
      </c>
      <c r="P410" s="14">
        <v>5.8006166983645399E-2</v>
      </c>
      <c r="Q410" s="14">
        <v>9.7617514534390298E-2</v>
      </c>
      <c r="R410" s="14"/>
      <c r="S410" s="14">
        <v>6.3368396096366006E-2</v>
      </c>
      <c r="T410" s="14">
        <v>6.2133628235586602E-2</v>
      </c>
      <c r="U410" s="14">
        <v>5.6153333978211997E-2</v>
      </c>
      <c r="V410" s="14">
        <v>4.0703541539455601E-2</v>
      </c>
      <c r="W410" s="14">
        <v>5.9982751474675501E-2</v>
      </c>
      <c r="X410" s="14">
        <v>3.9863490087953403E-2</v>
      </c>
      <c r="Y410" s="14">
        <v>5.0074770332585297E-2</v>
      </c>
      <c r="Z410" s="14">
        <v>0</v>
      </c>
      <c r="AA410" s="14">
        <v>8.6948806291247002E-2</v>
      </c>
      <c r="AB410" s="14">
        <v>5.4998280851254397E-2</v>
      </c>
      <c r="AC410" s="14">
        <v>3.8185079703859703E-2</v>
      </c>
      <c r="AD410" s="14">
        <v>0.13003155604383801</v>
      </c>
      <c r="AE410" s="14"/>
      <c r="AF410" s="14">
        <v>6.0032657675906501E-2</v>
      </c>
      <c r="AG410" s="14">
        <v>4.3720455735776598E-2</v>
      </c>
      <c r="AH410" s="14">
        <v>6.6706897409048699E-2</v>
      </c>
      <c r="AI410" s="14"/>
      <c r="AJ410" s="14" t="s">
        <v>79</v>
      </c>
      <c r="AK410" s="14" t="s">
        <v>79</v>
      </c>
      <c r="AL410" s="14" t="s">
        <v>79</v>
      </c>
      <c r="AM410" s="14" t="s">
        <v>79</v>
      </c>
      <c r="AN410" s="14" t="s">
        <v>79</v>
      </c>
      <c r="AO410" s="14"/>
      <c r="AP410" s="14">
        <v>3.2718861716669101E-2</v>
      </c>
      <c r="AQ410" s="14">
        <v>5.5770646839937203E-2</v>
      </c>
      <c r="AR410" s="14">
        <v>2.45302260099695E-2</v>
      </c>
      <c r="AS410" s="14"/>
      <c r="AT410" s="14">
        <v>6.3034407810680398E-2</v>
      </c>
      <c r="AU410" s="14">
        <v>8.1698523610665499E-2</v>
      </c>
      <c r="AV410" s="14">
        <v>3.3025446255242299E-2</v>
      </c>
      <c r="AW410" s="14">
        <v>1.8651039605388699E-2</v>
      </c>
      <c r="AX410" s="14">
        <v>0</v>
      </c>
    </row>
    <row r="411" spans="2:50" x14ac:dyDescent="0.25">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row>
    <row r="412" spans="2:50" x14ac:dyDescent="0.25">
      <c r="B412" s="6" t="s">
        <v>245</v>
      </c>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row>
    <row r="413" spans="2:50" x14ac:dyDescent="0.25">
      <c r="B413" s="26" t="s">
        <v>539</v>
      </c>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row>
    <row r="414" spans="2:50" x14ac:dyDescent="0.25">
      <c r="B414" t="s">
        <v>231</v>
      </c>
      <c r="C414" s="14">
        <v>0.59820633545534396</v>
      </c>
      <c r="D414" s="14">
        <v>0.60581198067823505</v>
      </c>
      <c r="E414" s="14">
        <v>0.59181976375635104</v>
      </c>
      <c r="F414" s="14"/>
      <c r="G414" s="14">
        <v>0.482669343282571</v>
      </c>
      <c r="H414" s="14">
        <v>0.49680058069641903</v>
      </c>
      <c r="I414" s="14">
        <v>0.57616951277595496</v>
      </c>
      <c r="J414" s="14">
        <v>0.67091586663283997</v>
      </c>
      <c r="K414" s="14">
        <v>0.64456636296390002</v>
      </c>
      <c r="L414" s="14">
        <v>0.67654070458293403</v>
      </c>
      <c r="M414" s="14"/>
      <c r="N414" s="14">
        <v>0.64152971557752902</v>
      </c>
      <c r="O414" s="14">
        <v>0.63540125253754398</v>
      </c>
      <c r="P414" s="14">
        <v>0.53400140030134302</v>
      </c>
      <c r="Q414" s="14">
        <v>0.56726413527072095</v>
      </c>
      <c r="R414" s="14"/>
      <c r="S414" s="14">
        <v>0.59535122374051497</v>
      </c>
      <c r="T414" s="14">
        <v>0.57071430298986203</v>
      </c>
      <c r="U414" s="14">
        <v>0.59246808877475599</v>
      </c>
      <c r="V414" s="14">
        <v>0.64678240887275795</v>
      </c>
      <c r="W414" s="14">
        <v>0.68717141836763096</v>
      </c>
      <c r="X414" s="14">
        <v>0.48811388516537002</v>
      </c>
      <c r="Y414" s="14">
        <v>0.71140822580474605</v>
      </c>
      <c r="Z414" s="14">
        <v>0.55547167903269001</v>
      </c>
      <c r="AA414" s="14">
        <v>0.54831633229385501</v>
      </c>
      <c r="AB414" s="14">
        <v>0.62264698154805098</v>
      </c>
      <c r="AC414" s="14">
        <v>0.62747831904181195</v>
      </c>
      <c r="AD414" s="14">
        <v>0.54220749155660897</v>
      </c>
      <c r="AE414" s="14"/>
      <c r="AF414" s="14">
        <v>0.62519871446164599</v>
      </c>
      <c r="AG414" s="14">
        <v>0.61035802103313397</v>
      </c>
      <c r="AH414" s="14">
        <v>0.534445130486496</v>
      </c>
      <c r="AI414" s="14"/>
      <c r="AJ414" s="14" t="s">
        <v>79</v>
      </c>
      <c r="AK414" s="14" t="s">
        <v>79</v>
      </c>
      <c r="AL414" s="14" t="s">
        <v>79</v>
      </c>
      <c r="AM414" s="14" t="s">
        <v>79</v>
      </c>
      <c r="AN414" s="14" t="s">
        <v>79</v>
      </c>
      <c r="AO414" s="14"/>
      <c r="AP414" s="14">
        <v>0.68050112644165905</v>
      </c>
      <c r="AQ414" s="14">
        <v>0.61059595115180698</v>
      </c>
      <c r="AR414" s="14">
        <v>0.52681571121186299</v>
      </c>
      <c r="AS414" s="14"/>
      <c r="AT414" s="14">
        <v>0.56119601309661604</v>
      </c>
      <c r="AU414" s="14">
        <v>0.58930942749627002</v>
      </c>
      <c r="AV414" s="14">
        <v>0.63531745282525998</v>
      </c>
      <c r="AW414" s="14">
        <v>0.66170128100540004</v>
      </c>
      <c r="AX414" s="14">
        <v>0.61608619488854099</v>
      </c>
    </row>
    <row r="415" spans="2:50" x14ac:dyDescent="0.25">
      <c r="B415" t="s">
        <v>230</v>
      </c>
      <c r="C415" s="14">
        <v>0.597543615634748</v>
      </c>
      <c r="D415" s="14">
        <v>0.61483401973610197</v>
      </c>
      <c r="E415" s="14">
        <v>0.58238095191064598</v>
      </c>
      <c r="F415" s="14"/>
      <c r="G415" s="14">
        <v>0.455211724524207</v>
      </c>
      <c r="H415" s="14">
        <v>0.478532956931076</v>
      </c>
      <c r="I415" s="14">
        <v>0.55427282824831003</v>
      </c>
      <c r="J415" s="14">
        <v>0.67045070181424804</v>
      </c>
      <c r="K415" s="14">
        <v>0.68712777116767498</v>
      </c>
      <c r="L415" s="14">
        <v>0.69411219498060805</v>
      </c>
      <c r="M415" s="14"/>
      <c r="N415" s="14">
        <v>0.64143195614971504</v>
      </c>
      <c r="O415" s="14">
        <v>0.62318856778500697</v>
      </c>
      <c r="P415" s="14">
        <v>0.51542327787727804</v>
      </c>
      <c r="Q415" s="14">
        <v>0.59153419990287304</v>
      </c>
      <c r="R415" s="14"/>
      <c r="S415" s="14">
        <v>0.58317196460709797</v>
      </c>
      <c r="T415" s="14">
        <v>0.56840161629883701</v>
      </c>
      <c r="U415" s="14">
        <v>0.71226741449581898</v>
      </c>
      <c r="V415" s="14">
        <v>0.620581701282934</v>
      </c>
      <c r="W415" s="14">
        <v>0.71698034687026502</v>
      </c>
      <c r="X415" s="14">
        <v>0.452309472618036</v>
      </c>
      <c r="Y415" s="14">
        <v>0.55549783370405303</v>
      </c>
      <c r="Z415" s="14">
        <v>0.62987295415505895</v>
      </c>
      <c r="AA415" s="14">
        <v>0.61122757807994998</v>
      </c>
      <c r="AB415" s="14">
        <v>0.60029643072178995</v>
      </c>
      <c r="AC415" s="14">
        <v>0.61260751834817295</v>
      </c>
      <c r="AD415" s="14">
        <v>0.55128156887958202</v>
      </c>
      <c r="AE415" s="14"/>
      <c r="AF415" s="14">
        <v>0.63735118082278597</v>
      </c>
      <c r="AG415" s="14">
        <v>0.59626622718725797</v>
      </c>
      <c r="AH415" s="14">
        <v>0.553187932909463</v>
      </c>
      <c r="AI415" s="14"/>
      <c r="AJ415" s="14" t="s">
        <v>79</v>
      </c>
      <c r="AK415" s="14" t="s">
        <v>79</v>
      </c>
      <c r="AL415" s="14" t="s">
        <v>79</v>
      </c>
      <c r="AM415" s="14" t="s">
        <v>79</v>
      </c>
      <c r="AN415" s="14" t="s">
        <v>79</v>
      </c>
      <c r="AO415" s="14"/>
      <c r="AP415" s="14">
        <v>0.65991367741192297</v>
      </c>
      <c r="AQ415" s="14">
        <v>0.59348240811110198</v>
      </c>
      <c r="AR415" s="14">
        <v>0.58809594497268103</v>
      </c>
      <c r="AS415" s="14"/>
      <c r="AT415" s="14">
        <v>0.60583721581662897</v>
      </c>
      <c r="AU415" s="14">
        <v>0.57398194299819505</v>
      </c>
      <c r="AV415" s="14">
        <v>0.60289057076101205</v>
      </c>
      <c r="AW415" s="14">
        <v>0.59653511314286101</v>
      </c>
      <c r="AX415" s="14">
        <v>0.67326631022505701</v>
      </c>
    </row>
    <row r="416" spans="2:50" x14ac:dyDescent="0.25">
      <c r="B416" t="s">
        <v>232</v>
      </c>
      <c r="C416" s="14">
        <v>0.29177087687948</v>
      </c>
      <c r="D416" s="14">
        <v>0.331954207645203</v>
      </c>
      <c r="E416" s="14">
        <v>0.25485756506589102</v>
      </c>
      <c r="F416" s="14"/>
      <c r="G416" s="14">
        <v>0.31766454003590699</v>
      </c>
      <c r="H416" s="14">
        <v>0.25357129692556102</v>
      </c>
      <c r="I416" s="14">
        <v>0.34039710221561498</v>
      </c>
      <c r="J416" s="14">
        <v>0.25818453434653499</v>
      </c>
      <c r="K416" s="14">
        <v>0.29746194339967702</v>
      </c>
      <c r="L416" s="14">
        <v>0.29344063416794802</v>
      </c>
      <c r="M416" s="14"/>
      <c r="N416" s="14">
        <v>0.31187964596939499</v>
      </c>
      <c r="O416" s="14">
        <v>0.291060127090987</v>
      </c>
      <c r="P416" s="14">
        <v>0.28386722643039602</v>
      </c>
      <c r="Q416" s="14">
        <v>0.28009518541338502</v>
      </c>
      <c r="R416" s="14"/>
      <c r="S416" s="14">
        <v>0.30227415328413798</v>
      </c>
      <c r="T416" s="14">
        <v>0.30997748556680299</v>
      </c>
      <c r="U416" s="14">
        <v>0.289431970276261</v>
      </c>
      <c r="V416" s="14">
        <v>0.30918963815658801</v>
      </c>
      <c r="W416" s="14">
        <v>0.28824272574186599</v>
      </c>
      <c r="X416" s="14">
        <v>0.22105023953428499</v>
      </c>
      <c r="Y416" s="14">
        <v>0.23900120214105799</v>
      </c>
      <c r="Z416" s="14">
        <v>0.26184725077190801</v>
      </c>
      <c r="AA416" s="14">
        <v>0.31526889640007999</v>
      </c>
      <c r="AB416" s="14">
        <v>0.246708116883089</v>
      </c>
      <c r="AC416" s="14">
        <v>0.51851039000780597</v>
      </c>
      <c r="AD416" s="14">
        <v>0.22855928266589101</v>
      </c>
      <c r="AE416" s="14"/>
      <c r="AF416" s="14">
        <v>0.29114091792680402</v>
      </c>
      <c r="AG416" s="14">
        <v>0.297531313706631</v>
      </c>
      <c r="AH416" s="14">
        <v>0.22451060778257001</v>
      </c>
      <c r="AI416" s="14"/>
      <c r="AJ416" s="14" t="s">
        <v>79</v>
      </c>
      <c r="AK416" s="14" t="s">
        <v>79</v>
      </c>
      <c r="AL416" s="14" t="s">
        <v>79</v>
      </c>
      <c r="AM416" s="14" t="s">
        <v>79</v>
      </c>
      <c r="AN416" s="14" t="s">
        <v>79</v>
      </c>
      <c r="AO416" s="14"/>
      <c r="AP416" s="14">
        <v>0.30494572709663897</v>
      </c>
      <c r="AQ416" s="14">
        <v>0.33031738994165299</v>
      </c>
      <c r="AR416" s="14">
        <v>0.272984295067351</v>
      </c>
      <c r="AS416" s="14"/>
      <c r="AT416" s="14">
        <v>0.29672488383023898</v>
      </c>
      <c r="AU416" s="14">
        <v>0.316623988611138</v>
      </c>
      <c r="AV416" s="14">
        <v>0.28684376644299697</v>
      </c>
      <c r="AW416" s="14">
        <v>0.296576569078702</v>
      </c>
      <c r="AX416" s="14">
        <v>0.320314648217711</v>
      </c>
    </row>
    <row r="417" spans="2:50" x14ac:dyDescent="0.25">
      <c r="B417" t="s">
        <v>233</v>
      </c>
      <c r="C417" s="14">
        <v>0.23317302526200401</v>
      </c>
      <c r="D417" s="14">
        <v>0.228801027446315</v>
      </c>
      <c r="E417" s="14">
        <v>0.23708263030687199</v>
      </c>
      <c r="F417" s="14"/>
      <c r="G417" s="14">
        <v>0.284913006899771</v>
      </c>
      <c r="H417" s="14">
        <v>0.269822018234255</v>
      </c>
      <c r="I417" s="14">
        <v>0.190890761501882</v>
      </c>
      <c r="J417" s="14">
        <v>0.237408983233416</v>
      </c>
      <c r="K417" s="14">
        <v>0.217278679917147</v>
      </c>
      <c r="L417" s="14">
        <v>0.21162775099029901</v>
      </c>
      <c r="M417" s="14"/>
      <c r="N417" s="14">
        <v>0.27797523108455002</v>
      </c>
      <c r="O417" s="14">
        <v>0.21281023871582599</v>
      </c>
      <c r="P417" s="14">
        <v>0.223996989928921</v>
      </c>
      <c r="Q417" s="14">
        <v>0.212471883408341</v>
      </c>
      <c r="R417" s="14"/>
      <c r="S417" s="14">
        <v>0.29541620998527401</v>
      </c>
      <c r="T417" s="14">
        <v>0.20361991618165201</v>
      </c>
      <c r="U417" s="14">
        <v>0.23905310580544101</v>
      </c>
      <c r="V417" s="14">
        <v>0.25340356804973801</v>
      </c>
      <c r="W417" s="14">
        <v>0.19965997466218099</v>
      </c>
      <c r="X417" s="14">
        <v>0.18939733305057099</v>
      </c>
      <c r="Y417" s="14">
        <v>0.28809266914724602</v>
      </c>
      <c r="Z417" s="14">
        <v>0.17619623380037699</v>
      </c>
      <c r="AA417" s="14">
        <v>0.17974310859482201</v>
      </c>
      <c r="AB417" s="14">
        <v>0.26945695542727099</v>
      </c>
      <c r="AC417" s="14">
        <v>0.20057777463618401</v>
      </c>
      <c r="AD417" s="14">
        <v>0.33886521594385199</v>
      </c>
      <c r="AE417" s="14"/>
      <c r="AF417" s="14">
        <v>0.23414460714232699</v>
      </c>
      <c r="AG417" s="14">
        <v>0.22357697156376999</v>
      </c>
      <c r="AH417" s="14">
        <v>0.225646396090491</v>
      </c>
      <c r="AI417" s="14"/>
      <c r="AJ417" s="14" t="s">
        <v>79</v>
      </c>
      <c r="AK417" s="14" t="s">
        <v>79</v>
      </c>
      <c r="AL417" s="14" t="s">
        <v>79</v>
      </c>
      <c r="AM417" s="14" t="s">
        <v>79</v>
      </c>
      <c r="AN417" s="14" t="s">
        <v>79</v>
      </c>
      <c r="AO417" s="14"/>
      <c r="AP417" s="14">
        <v>0.25211295914957599</v>
      </c>
      <c r="AQ417" s="14">
        <v>0.237787484304013</v>
      </c>
      <c r="AR417" s="14">
        <v>0.19920532030437799</v>
      </c>
      <c r="AS417" s="14"/>
      <c r="AT417" s="14">
        <v>0.17423868957050001</v>
      </c>
      <c r="AU417" s="14">
        <v>0.21073993169732899</v>
      </c>
      <c r="AV417" s="14">
        <v>0.28744840308422598</v>
      </c>
      <c r="AW417" s="14">
        <v>0.26301844855377099</v>
      </c>
      <c r="AX417" s="14">
        <v>0.412493396940663</v>
      </c>
    </row>
    <row r="418" spans="2:50" x14ac:dyDescent="0.25">
      <c r="B418" t="s">
        <v>234</v>
      </c>
      <c r="C418" s="14">
        <v>0.22970257994999099</v>
      </c>
      <c r="D418" s="14">
        <v>0.27860222088525799</v>
      </c>
      <c r="E418" s="14">
        <v>0.18429454702457199</v>
      </c>
      <c r="F418" s="14"/>
      <c r="G418" s="14">
        <v>0.171881132513172</v>
      </c>
      <c r="H418" s="14">
        <v>0.20719805802157201</v>
      </c>
      <c r="I418" s="14">
        <v>0.194821779251211</v>
      </c>
      <c r="J418" s="14">
        <v>0.21573896066214701</v>
      </c>
      <c r="K418" s="14">
        <v>0.24792995549906399</v>
      </c>
      <c r="L418" s="14">
        <v>0.311170841418767</v>
      </c>
      <c r="M418" s="14"/>
      <c r="N418" s="14">
        <v>0.29629329684135403</v>
      </c>
      <c r="O418" s="14">
        <v>0.246874387695209</v>
      </c>
      <c r="P418" s="14">
        <v>0.18644038531899901</v>
      </c>
      <c r="Q418" s="14">
        <v>0.17823673029076201</v>
      </c>
      <c r="R418" s="14"/>
      <c r="S418" s="14">
        <v>0.27292347261919703</v>
      </c>
      <c r="T418" s="14">
        <v>0.229247727864336</v>
      </c>
      <c r="U418" s="14">
        <v>0.175124843560507</v>
      </c>
      <c r="V418" s="14">
        <v>0.290775100574104</v>
      </c>
      <c r="W418" s="14">
        <v>0.25233287086197798</v>
      </c>
      <c r="X418" s="14">
        <v>0.13436025421256401</v>
      </c>
      <c r="Y418" s="14">
        <v>0.269988614759676</v>
      </c>
      <c r="Z418" s="14">
        <v>0.21891425203667</v>
      </c>
      <c r="AA418" s="14">
        <v>0.23261406110087099</v>
      </c>
      <c r="AB418" s="14">
        <v>0.268023448377402</v>
      </c>
      <c r="AC418" s="14">
        <v>0.113353838304947</v>
      </c>
      <c r="AD418" s="14">
        <v>0.26821352287661598</v>
      </c>
      <c r="AE418" s="14"/>
      <c r="AF418" s="14">
        <v>0.24928027082020701</v>
      </c>
      <c r="AG418" s="14">
        <v>0.23198298948322399</v>
      </c>
      <c r="AH418" s="14">
        <v>0.173527826609576</v>
      </c>
      <c r="AI418" s="14"/>
      <c r="AJ418" s="14" t="s">
        <v>79</v>
      </c>
      <c r="AK418" s="14" t="s">
        <v>79</v>
      </c>
      <c r="AL418" s="14" t="s">
        <v>79</v>
      </c>
      <c r="AM418" s="14" t="s">
        <v>79</v>
      </c>
      <c r="AN418" s="14" t="s">
        <v>79</v>
      </c>
      <c r="AO418" s="14"/>
      <c r="AP418" s="14">
        <v>0.31918684330220398</v>
      </c>
      <c r="AQ418" s="14">
        <v>0.23075248328614001</v>
      </c>
      <c r="AR418" s="14">
        <v>0.23987627526191399</v>
      </c>
      <c r="AS418" s="14"/>
      <c r="AT418" s="14">
        <v>0.17072839747239199</v>
      </c>
      <c r="AU418" s="14">
        <v>0.215484824140206</v>
      </c>
      <c r="AV418" s="14">
        <v>0.29036085479471702</v>
      </c>
      <c r="AW418" s="14">
        <v>0.129699372236633</v>
      </c>
      <c r="AX418" s="14">
        <v>0.40162665506567702</v>
      </c>
    </row>
    <row r="419" spans="2:50" x14ac:dyDescent="0.25">
      <c r="B419" t="s">
        <v>235</v>
      </c>
      <c r="C419" s="14">
        <v>0.22113186612578101</v>
      </c>
      <c r="D419" s="14">
        <v>0.25217102992812701</v>
      </c>
      <c r="E419" s="14">
        <v>0.19219131895484801</v>
      </c>
      <c r="F419" s="14"/>
      <c r="G419" s="14">
        <v>0.25339694664001899</v>
      </c>
      <c r="H419" s="14">
        <v>0.228428246716044</v>
      </c>
      <c r="I419" s="14">
        <v>0.12660180672496599</v>
      </c>
      <c r="J419" s="14">
        <v>0.232497717261436</v>
      </c>
      <c r="K419" s="14">
        <v>0.240974380299601</v>
      </c>
      <c r="L419" s="14">
        <v>0.24655700585288501</v>
      </c>
      <c r="M419" s="14"/>
      <c r="N419" s="14">
        <v>0.21567190362312399</v>
      </c>
      <c r="O419" s="14">
        <v>0.23812631440902499</v>
      </c>
      <c r="P419" s="14">
        <v>0.18019167433852901</v>
      </c>
      <c r="Q419" s="14">
        <v>0.245100102752212</v>
      </c>
      <c r="R419" s="14"/>
      <c r="S419" s="14">
        <v>0.31619023210849201</v>
      </c>
      <c r="T419" s="14">
        <v>0.17665622263901001</v>
      </c>
      <c r="U419" s="14">
        <v>0.25895099021461299</v>
      </c>
      <c r="V419" s="14">
        <v>0.18064909040259999</v>
      </c>
      <c r="W419" s="14">
        <v>0.23624713981197301</v>
      </c>
      <c r="X419" s="14">
        <v>0.214599240541995</v>
      </c>
      <c r="Y419" s="14">
        <v>0.228158231079857</v>
      </c>
      <c r="Z419" s="14">
        <v>0.17339628885545399</v>
      </c>
      <c r="AA419" s="14">
        <v>0.198873766504607</v>
      </c>
      <c r="AB419" s="14">
        <v>0.19365323146987501</v>
      </c>
      <c r="AC419" s="14">
        <v>0.22682615925086599</v>
      </c>
      <c r="AD419" s="14">
        <v>0.20381073121177701</v>
      </c>
      <c r="AE419" s="14"/>
      <c r="AF419" s="14">
        <v>0.26151250300493101</v>
      </c>
      <c r="AG419" s="14">
        <v>0.186959213613928</v>
      </c>
      <c r="AH419" s="14">
        <v>0.25141124316122598</v>
      </c>
      <c r="AI419" s="14"/>
      <c r="AJ419" s="14" t="s">
        <v>79</v>
      </c>
      <c r="AK419" s="14" t="s">
        <v>79</v>
      </c>
      <c r="AL419" s="14" t="s">
        <v>79</v>
      </c>
      <c r="AM419" s="14" t="s">
        <v>79</v>
      </c>
      <c r="AN419" s="14" t="s">
        <v>79</v>
      </c>
      <c r="AO419" s="14"/>
      <c r="AP419" s="14">
        <v>0.29275306793556199</v>
      </c>
      <c r="AQ419" s="14">
        <v>0.198538939603951</v>
      </c>
      <c r="AR419" s="14">
        <v>0.20248712004535099</v>
      </c>
      <c r="AS419" s="14"/>
      <c r="AT419" s="14">
        <v>0.21904871962344999</v>
      </c>
      <c r="AU419" s="14">
        <v>0.26270565064864898</v>
      </c>
      <c r="AV419" s="14">
        <v>0.19480971771559</v>
      </c>
      <c r="AW419" s="14">
        <v>0.17976211087452501</v>
      </c>
      <c r="AX419" s="14">
        <v>0.15927409074947299</v>
      </c>
    </row>
    <row r="420" spans="2:50" x14ac:dyDescent="0.25">
      <c r="B420" t="s">
        <v>236</v>
      </c>
      <c r="C420" s="14">
        <v>0.14263296554098001</v>
      </c>
      <c r="D420" s="14">
        <v>0.15613593274816201</v>
      </c>
      <c r="E420" s="14">
        <v>0.12937618406547699</v>
      </c>
      <c r="F420" s="14"/>
      <c r="G420" s="14">
        <v>0.188683349154152</v>
      </c>
      <c r="H420" s="14">
        <v>0.15042344474149599</v>
      </c>
      <c r="I420" s="14">
        <v>0.159637304542599</v>
      </c>
      <c r="J420" s="14">
        <v>0.17465918411577899</v>
      </c>
      <c r="K420" s="14">
        <v>0.100155564770687</v>
      </c>
      <c r="L420" s="14">
        <v>9.5686895317885295E-2</v>
      </c>
      <c r="M420" s="14"/>
      <c r="N420" s="14">
        <v>0.14004546085491401</v>
      </c>
      <c r="O420" s="14">
        <v>0.14085292124791099</v>
      </c>
      <c r="P420" s="14">
        <v>0.13565252075624601</v>
      </c>
      <c r="Q420" s="14">
        <v>0.15359992184881299</v>
      </c>
      <c r="R420" s="14"/>
      <c r="S420" s="14">
        <v>0.120116988461131</v>
      </c>
      <c r="T420" s="14">
        <v>0.15477341755415699</v>
      </c>
      <c r="U420" s="14">
        <v>0.22967398602429201</v>
      </c>
      <c r="V420" s="14">
        <v>0.14388317774158299</v>
      </c>
      <c r="W420" s="14">
        <v>0.16640793651576899</v>
      </c>
      <c r="X420" s="14">
        <v>0.13044157176502799</v>
      </c>
      <c r="Y420" s="14">
        <v>0.11892243534025999</v>
      </c>
      <c r="Z420" s="14">
        <v>0.10355923511913601</v>
      </c>
      <c r="AA420" s="14">
        <v>7.1030719050065305E-2</v>
      </c>
      <c r="AB420" s="14">
        <v>0.17275707199395601</v>
      </c>
      <c r="AC420" s="14">
        <v>0.26191223212605003</v>
      </c>
      <c r="AD420" s="14">
        <v>0</v>
      </c>
      <c r="AE420" s="14"/>
      <c r="AF420" s="14">
        <v>0.134342261674809</v>
      </c>
      <c r="AG420" s="14">
        <v>0.116187928654229</v>
      </c>
      <c r="AH420" s="14">
        <v>0.18008963151378399</v>
      </c>
      <c r="AI420" s="14"/>
      <c r="AJ420" s="14" t="s">
        <v>79</v>
      </c>
      <c r="AK420" s="14" t="s">
        <v>79</v>
      </c>
      <c r="AL420" s="14" t="s">
        <v>79</v>
      </c>
      <c r="AM420" s="14" t="s">
        <v>79</v>
      </c>
      <c r="AN420" s="14" t="s">
        <v>79</v>
      </c>
      <c r="AO420" s="14"/>
      <c r="AP420" s="14">
        <v>0.13051502576551699</v>
      </c>
      <c r="AQ420" s="14">
        <v>0.15239826912689799</v>
      </c>
      <c r="AR420" s="14">
        <v>0.18269813517004499</v>
      </c>
      <c r="AS420" s="14"/>
      <c r="AT420" s="14">
        <v>0.13681647268525199</v>
      </c>
      <c r="AU420" s="14">
        <v>0.161078526102099</v>
      </c>
      <c r="AV420" s="14">
        <v>0.131714455273436</v>
      </c>
      <c r="AW420" s="14">
        <v>0.10479067015863</v>
      </c>
      <c r="AX420" s="14">
        <v>0.29321884415893701</v>
      </c>
    </row>
    <row r="421" spans="2:50" x14ac:dyDescent="0.25">
      <c r="B421" t="s">
        <v>237</v>
      </c>
      <c r="C421" s="14">
        <v>5.83121704498595E-2</v>
      </c>
      <c r="D421" s="14">
        <v>4.6208812873028998E-2</v>
      </c>
      <c r="E421" s="14">
        <v>6.8177349237225099E-2</v>
      </c>
      <c r="F421" s="14"/>
      <c r="G421" s="14">
        <v>0.106900682598952</v>
      </c>
      <c r="H421" s="14">
        <v>5.9022070563293498E-2</v>
      </c>
      <c r="I421" s="14">
        <v>6.1733174463602401E-2</v>
      </c>
      <c r="J421" s="14">
        <v>5.1613975265034299E-2</v>
      </c>
      <c r="K421" s="14">
        <v>5.3449004183480801E-2</v>
      </c>
      <c r="L421" s="14">
        <v>3.3891249666100499E-2</v>
      </c>
      <c r="M421" s="14"/>
      <c r="N421" s="14">
        <v>4.6379396231047303E-2</v>
      </c>
      <c r="O421" s="14">
        <v>8.7326135598182794E-2</v>
      </c>
      <c r="P421" s="14">
        <v>5.3692859106769499E-2</v>
      </c>
      <c r="Q421" s="14">
        <v>4.7003693098778901E-2</v>
      </c>
      <c r="R421" s="14"/>
      <c r="S421" s="14">
        <v>6.2408695896885698E-2</v>
      </c>
      <c r="T421" s="14">
        <v>5.4263399103986698E-2</v>
      </c>
      <c r="U421" s="14">
        <v>0</v>
      </c>
      <c r="V421" s="14">
        <v>4.8119564641303597E-2</v>
      </c>
      <c r="W421" s="14">
        <v>2.4105756813181101E-2</v>
      </c>
      <c r="X421" s="14">
        <v>8.25888445108902E-2</v>
      </c>
      <c r="Y421" s="14">
        <v>0.109519109887712</v>
      </c>
      <c r="Z421" s="14">
        <v>5.7406148437765599E-2</v>
      </c>
      <c r="AA421" s="14">
        <v>4.2275159671186301E-2</v>
      </c>
      <c r="AB421" s="14">
        <v>7.2894054287204094E-2</v>
      </c>
      <c r="AC421" s="14">
        <v>0.13256612424622799</v>
      </c>
      <c r="AD421" s="14">
        <v>0</v>
      </c>
      <c r="AE421" s="14"/>
      <c r="AF421" s="14">
        <v>6.76687264349074E-2</v>
      </c>
      <c r="AG421" s="14">
        <v>6.04150033982645E-2</v>
      </c>
      <c r="AH421" s="14">
        <v>3.16662980689228E-2</v>
      </c>
      <c r="AI421" s="14"/>
      <c r="AJ421" s="14" t="s">
        <v>79</v>
      </c>
      <c r="AK421" s="14" t="s">
        <v>79</v>
      </c>
      <c r="AL421" s="14" t="s">
        <v>79</v>
      </c>
      <c r="AM421" s="14" t="s">
        <v>79</v>
      </c>
      <c r="AN421" s="14" t="s">
        <v>79</v>
      </c>
      <c r="AO421" s="14"/>
      <c r="AP421" s="14">
        <v>4.0495759463845399E-2</v>
      </c>
      <c r="AQ421" s="14">
        <v>5.7234642954278402E-2</v>
      </c>
      <c r="AR421" s="14">
        <v>8.1521695655461093E-2</v>
      </c>
      <c r="AS421" s="14"/>
      <c r="AT421" s="14">
        <v>6.2258626645499901E-2</v>
      </c>
      <c r="AU421" s="14">
        <v>6.1024447208531098E-2</v>
      </c>
      <c r="AV421" s="14">
        <v>9.0989891698308498E-2</v>
      </c>
      <c r="AW421" s="14">
        <v>9.8384893568648091E-3</v>
      </c>
      <c r="AX421" s="14">
        <v>0</v>
      </c>
    </row>
    <row r="422" spans="2:50" x14ac:dyDescent="0.25">
      <c r="B422" t="s">
        <v>239</v>
      </c>
      <c r="C422" s="14">
        <v>3.7463479697383097E-2</v>
      </c>
      <c r="D422" s="14">
        <v>4.0499600667617201E-2</v>
      </c>
      <c r="E422" s="14">
        <v>3.3175505739790903E-2</v>
      </c>
      <c r="F422" s="14"/>
      <c r="G422" s="14">
        <v>8.01011075516775E-2</v>
      </c>
      <c r="H422" s="14">
        <v>5.3130669445708399E-2</v>
      </c>
      <c r="I422" s="14">
        <v>2.3155406064076001E-2</v>
      </c>
      <c r="J422" s="14">
        <v>4.3794976999787703E-2</v>
      </c>
      <c r="K422" s="14">
        <v>1.5714692761345999E-2</v>
      </c>
      <c r="L422" s="14">
        <v>1.8837181626598899E-2</v>
      </c>
      <c r="M422" s="14"/>
      <c r="N422" s="14">
        <v>3.4082058080262399E-2</v>
      </c>
      <c r="O422" s="14">
        <v>2.7044092134161798E-2</v>
      </c>
      <c r="P422" s="14">
        <v>3.0984910374544102E-2</v>
      </c>
      <c r="Q422" s="14">
        <v>5.6389846203392803E-2</v>
      </c>
      <c r="R422" s="14"/>
      <c r="S422" s="14">
        <v>5.3253409226609101E-2</v>
      </c>
      <c r="T422" s="14">
        <v>2.8322912693303299E-2</v>
      </c>
      <c r="U422" s="14">
        <v>3.4902068314604101E-2</v>
      </c>
      <c r="V422" s="14">
        <v>1.57972302067435E-2</v>
      </c>
      <c r="W422" s="14">
        <v>5.43454638687512E-2</v>
      </c>
      <c r="X422" s="14">
        <v>3.9336692058020997E-2</v>
      </c>
      <c r="Y422" s="14">
        <v>3.2410251511420698E-2</v>
      </c>
      <c r="Z422" s="14">
        <v>8.4992366589666399E-2</v>
      </c>
      <c r="AA422" s="14">
        <v>2.9908499218235501E-2</v>
      </c>
      <c r="AB422" s="14">
        <v>3.0851628321026801E-2</v>
      </c>
      <c r="AC422" s="14">
        <v>0</v>
      </c>
      <c r="AD422" s="14">
        <v>8.1218369060382697E-2</v>
      </c>
      <c r="AE422" s="14"/>
      <c r="AF422" s="14">
        <v>1.59576124214258E-2</v>
      </c>
      <c r="AG422" s="14">
        <v>4.2031402594469101E-2</v>
      </c>
      <c r="AH422" s="14">
        <v>3.6438678691623802E-2</v>
      </c>
      <c r="AI422" s="14"/>
      <c r="AJ422" s="14" t="s">
        <v>79</v>
      </c>
      <c r="AK422" s="14" t="s">
        <v>79</v>
      </c>
      <c r="AL422" s="14" t="s">
        <v>79</v>
      </c>
      <c r="AM422" s="14" t="s">
        <v>79</v>
      </c>
      <c r="AN422" s="14" t="s">
        <v>79</v>
      </c>
      <c r="AO422" s="14"/>
      <c r="AP422" s="14">
        <v>2.3827648202333799E-2</v>
      </c>
      <c r="AQ422" s="14">
        <v>3.5577734290769797E-2</v>
      </c>
      <c r="AR422" s="14">
        <v>5.67608593400886E-2</v>
      </c>
      <c r="AS422" s="14"/>
      <c r="AT422" s="14">
        <v>3.3729615879192702E-2</v>
      </c>
      <c r="AU422" s="14">
        <v>3.72470688911982E-2</v>
      </c>
      <c r="AV422" s="14">
        <v>4.2050319282187602E-2</v>
      </c>
      <c r="AW422" s="14">
        <v>3.0740357107713698E-2</v>
      </c>
      <c r="AX422" s="14">
        <v>0</v>
      </c>
    </row>
    <row r="423" spans="2:50" x14ac:dyDescent="0.25">
      <c r="B423" t="s">
        <v>238</v>
      </c>
      <c r="C423" s="14">
        <v>3.4710510880714598E-2</v>
      </c>
      <c r="D423" s="14">
        <v>3.30245136587922E-2</v>
      </c>
      <c r="E423" s="14">
        <v>3.6510681547309902E-2</v>
      </c>
      <c r="F423" s="14"/>
      <c r="G423" s="14">
        <v>3.3273206068290699E-2</v>
      </c>
      <c r="H423" s="14">
        <v>0.10911092125765701</v>
      </c>
      <c r="I423" s="14">
        <v>4.7596906460126202E-2</v>
      </c>
      <c r="J423" s="14">
        <v>3.9735394435957E-3</v>
      </c>
      <c r="K423" s="14">
        <v>0</v>
      </c>
      <c r="L423" s="14">
        <v>1.44893922217703E-2</v>
      </c>
      <c r="M423" s="14"/>
      <c r="N423" s="14">
        <v>3.2243454283096197E-2</v>
      </c>
      <c r="O423" s="14">
        <v>2.2059160708151102E-2</v>
      </c>
      <c r="P423" s="14">
        <v>2.4434935536482801E-2</v>
      </c>
      <c r="Q423" s="14">
        <v>5.7879059854885999E-2</v>
      </c>
      <c r="R423" s="14"/>
      <c r="S423" s="14">
        <v>6.4002543993741806E-2</v>
      </c>
      <c r="T423" s="14">
        <v>3.1306004841290397E-2</v>
      </c>
      <c r="U423" s="14">
        <v>3.4533885315080497E-2</v>
      </c>
      <c r="V423" s="14">
        <v>1.3119515337946501E-2</v>
      </c>
      <c r="W423" s="14">
        <v>0</v>
      </c>
      <c r="X423" s="14">
        <v>4.2386131471879598E-2</v>
      </c>
      <c r="Y423" s="14">
        <v>5.9823288372552998E-2</v>
      </c>
      <c r="Z423" s="14">
        <v>4.7415567814780797E-2</v>
      </c>
      <c r="AA423" s="14">
        <v>2.5830185367712401E-2</v>
      </c>
      <c r="AB423" s="14">
        <v>9.3644783811009501E-3</v>
      </c>
      <c r="AC423" s="14">
        <v>7.3161784611452493E-2</v>
      </c>
      <c r="AD423" s="14">
        <v>0</v>
      </c>
      <c r="AE423" s="14"/>
      <c r="AF423" s="14">
        <v>3.68184322415748E-2</v>
      </c>
      <c r="AG423" s="14">
        <v>3.7856118076900203E-2</v>
      </c>
      <c r="AH423" s="14">
        <v>3.2221522013733198E-2</v>
      </c>
      <c r="AI423" s="14"/>
      <c r="AJ423" s="14" t="s">
        <v>79</v>
      </c>
      <c r="AK423" s="14" t="s">
        <v>79</v>
      </c>
      <c r="AL423" s="14" t="s">
        <v>79</v>
      </c>
      <c r="AM423" s="14" t="s">
        <v>79</v>
      </c>
      <c r="AN423" s="14" t="s">
        <v>79</v>
      </c>
      <c r="AO423" s="14"/>
      <c r="AP423" s="14">
        <v>3.8283132213584599E-2</v>
      </c>
      <c r="AQ423" s="14">
        <v>5.1687785269627903E-2</v>
      </c>
      <c r="AR423" s="14">
        <v>2.2065786193023299E-2</v>
      </c>
      <c r="AS423" s="14"/>
      <c r="AT423" s="14">
        <v>2.6868844104576701E-2</v>
      </c>
      <c r="AU423" s="14">
        <v>1.82680396576178E-2</v>
      </c>
      <c r="AV423" s="14">
        <v>3.2594482099087899E-2</v>
      </c>
      <c r="AW423" s="14">
        <v>7.9778495567640606E-2</v>
      </c>
      <c r="AX423" s="14">
        <v>0.15294557383791499</v>
      </c>
    </row>
    <row r="424" spans="2:50" x14ac:dyDescent="0.25">
      <c r="B424" t="s">
        <v>240</v>
      </c>
      <c r="C424" s="14">
        <v>2.8221031602607801E-2</v>
      </c>
      <c r="D424" s="14">
        <v>3.3340335080633603E-2</v>
      </c>
      <c r="E424" s="14">
        <v>2.3679196124814901E-2</v>
      </c>
      <c r="F424" s="14"/>
      <c r="G424" s="14">
        <v>6.3119319017926306E-2</v>
      </c>
      <c r="H424" s="14">
        <v>3.9830632818198E-2</v>
      </c>
      <c r="I424" s="14">
        <v>3.5562366729193599E-2</v>
      </c>
      <c r="J424" s="14">
        <v>8.3128952611338392E-3</v>
      </c>
      <c r="K424" s="14">
        <v>2.57733081795774E-2</v>
      </c>
      <c r="L424" s="14">
        <v>9.9607167627251206E-3</v>
      </c>
      <c r="M424" s="14"/>
      <c r="N424" s="14">
        <v>1.44864848790189E-2</v>
      </c>
      <c r="O424" s="14">
        <v>3.86980958928064E-2</v>
      </c>
      <c r="P424" s="14">
        <v>4.7529650129629099E-2</v>
      </c>
      <c r="Q424" s="14">
        <v>1.6932625553679501E-2</v>
      </c>
      <c r="R424" s="14"/>
      <c r="S424" s="14">
        <v>1.66396848759067E-2</v>
      </c>
      <c r="T424" s="14">
        <v>3.9020188096761603E-2</v>
      </c>
      <c r="U424" s="14">
        <v>1.7950504881005799E-2</v>
      </c>
      <c r="V424" s="14">
        <v>3.3336949049292901E-2</v>
      </c>
      <c r="W424" s="14">
        <v>9.4968033185491504E-3</v>
      </c>
      <c r="X424" s="14">
        <v>7.2418133057336298E-2</v>
      </c>
      <c r="Y424" s="14">
        <v>9.4402543466432995E-3</v>
      </c>
      <c r="Z424" s="14">
        <v>2.1680975740739999E-2</v>
      </c>
      <c r="AA424" s="14">
        <v>4.0324116256514199E-2</v>
      </c>
      <c r="AB424" s="14">
        <v>1.7014046012837399E-2</v>
      </c>
      <c r="AC424" s="14">
        <v>2.98549877404394E-2</v>
      </c>
      <c r="AD424" s="14">
        <v>0</v>
      </c>
      <c r="AE424" s="14"/>
      <c r="AF424" s="14">
        <v>1.88451868561418E-2</v>
      </c>
      <c r="AG424" s="14">
        <v>2.7439814872021299E-2</v>
      </c>
      <c r="AH424" s="14">
        <v>1.85267497494007E-2</v>
      </c>
      <c r="AI424" s="14"/>
      <c r="AJ424" s="14" t="s">
        <v>79</v>
      </c>
      <c r="AK424" s="14" t="s">
        <v>79</v>
      </c>
      <c r="AL424" s="14" t="s">
        <v>79</v>
      </c>
      <c r="AM424" s="14" t="s">
        <v>79</v>
      </c>
      <c r="AN424" s="14" t="s">
        <v>79</v>
      </c>
      <c r="AO424" s="14"/>
      <c r="AP424" s="14">
        <v>8.52900418504377E-3</v>
      </c>
      <c r="AQ424" s="14">
        <v>3.00201027053154E-2</v>
      </c>
      <c r="AR424" s="14">
        <v>3.8888535654671798E-2</v>
      </c>
      <c r="AS424" s="14"/>
      <c r="AT424" s="14">
        <v>2.84969353605381E-2</v>
      </c>
      <c r="AU424" s="14">
        <v>3.1835254500530798E-2</v>
      </c>
      <c r="AV424" s="14">
        <v>2.7089215142360599E-2</v>
      </c>
      <c r="AW424" s="14">
        <v>2.8006407682284299E-2</v>
      </c>
      <c r="AX424" s="14">
        <v>0</v>
      </c>
    </row>
    <row r="425" spans="2:50" x14ac:dyDescent="0.25">
      <c r="B425" t="s">
        <v>241</v>
      </c>
      <c r="C425" s="14">
        <v>2.0092420957473E-2</v>
      </c>
      <c r="D425" s="14">
        <v>2.9031311361713101E-2</v>
      </c>
      <c r="E425" s="14">
        <v>1.1960001082978299E-2</v>
      </c>
      <c r="F425" s="14"/>
      <c r="G425" s="14">
        <v>3.6436434314988699E-2</v>
      </c>
      <c r="H425" s="14">
        <v>4.2730461261081501E-2</v>
      </c>
      <c r="I425" s="14">
        <v>7.36475036361409E-3</v>
      </c>
      <c r="J425" s="14">
        <v>3.1615651682444797E-2</v>
      </c>
      <c r="K425" s="14">
        <v>0</v>
      </c>
      <c r="L425" s="14">
        <v>5.2691557342565499E-3</v>
      </c>
      <c r="M425" s="14"/>
      <c r="N425" s="14">
        <v>3.84519749839007E-3</v>
      </c>
      <c r="O425" s="14">
        <v>2.0615812568104599E-2</v>
      </c>
      <c r="P425" s="14">
        <v>3.3140427084128399E-2</v>
      </c>
      <c r="Q425" s="14">
        <v>2.59082451229296E-2</v>
      </c>
      <c r="R425" s="14"/>
      <c r="S425" s="14">
        <v>3.8447708232493001E-2</v>
      </c>
      <c r="T425" s="14">
        <v>0</v>
      </c>
      <c r="U425" s="14">
        <v>0</v>
      </c>
      <c r="V425" s="14">
        <v>1.1504599661835299E-2</v>
      </c>
      <c r="W425" s="14">
        <v>0</v>
      </c>
      <c r="X425" s="14">
        <v>3.3972775945137298E-2</v>
      </c>
      <c r="Y425" s="14">
        <v>0</v>
      </c>
      <c r="Z425" s="14">
        <v>2.7773721653058601E-2</v>
      </c>
      <c r="AA425" s="14">
        <v>2.9593404737905699E-2</v>
      </c>
      <c r="AB425" s="14">
        <v>2.7297153847249601E-2</v>
      </c>
      <c r="AC425" s="14">
        <v>8.4509146430279E-2</v>
      </c>
      <c r="AD425" s="14">
        <v>0</v>
      </c>
      <c r="AE425" s="14"/>
      <c r="AF425" s="14">
        <v>1.8358571485107899E-2</v>
      </c>
      <c r="AG425" s="14">
        <v>1.6293102671029701E-2</v>
      </c>
      <c r="AH425" s="14">
        <v>3.6083864097825498E-2</v>
      </c>
      <c r="AI425" s="14"/>
      <c r="AJ425" s="14" t="s">
        <v>79</v>
      </c>
      <c r="AK425" s="14" t="s">
        <v>79</v>
      </c>
      <c r="AL425" s="14" t="s">
        <v>79</v>
      </c>
      <c r="AM425" s="14" t="s">
        <v>79</v>
      </c>
      <c r="AN425" s="14" t="s">
        <v>79</v>
      </c>
      <c r="AO425" s="14"/>
      <c r="AP425" s="14">
        <v>4.7344208238629098E-3</v>
      </c>
      <c r="AQ425" s="14">
        <v>1.2626147253090299E-2</v>
      </c>
      <c r="AR425" s="14">
        <v>2.9894548050005999E-2</v>
      </c>
      <c r="AS425" s="14"/>
      <c r="AT425" s="14">
        <v>2.9406561943086301E-2</v>
      </c>
      <c r="AU425" s="14">
        <v>2.74118339508462E-2</v>
      </c>
      <c r="AV425" s="14">
        <v>1.2197580573962301E-2</v>
      </c>
      <c r="AW425" s="14">
        <v>1.72464872882198E-2</v>
      </c>
      <c r="AX425" s="14">
        <v>0</v>
      </c>
    </row>
    <row r="426" spans="2:50" x14ac:dyDescent="0.25">
      <c r="B426" t="s">
        <v>243</v>
      </c>
      <c r="C426" s="14">
        <v>1.51211496445739E-2</v>
      </c>
      <c r="D426" s="14">
        <v>1.0895269411971701E-2</v>
      </c>
      <c r="E426" s="14">
        <v>1.9136051368455101E-2</v>
      </c>
      <c r="F426" s="14"/>
      <c r="G426" s="14">
        <v>8.7751867377433707E-3</v>
      </c>
      <c r="H426" s="14">
        <v>2.5697245246853899E-2</v>
      </c>
      <c r="I426" s="14">
        <v>1.43431720067069E-2</v>
      </c>
      <c r="J426" s="14">
        <v>1.7052137460410802E-2</v>
      </c>
      <c r="K426" s="14">
        <v>1.0803539629587799E-2</v>
      </c>
      <c r="L426" s="14">
        <v>1.2305468998535799E-2</v>
      </c>
      <c r="M426" s="14"/>
      <c r="N426" s="14">
        <v>1.7174344458018902E-2</v>
      </c>
      <c r="O426" s="14">
        <v>1.95787839783923E-2</v>
      </c>
      <c r="P426" s="14">
        <v>4.2922910519846398E-3</v>
      </c>
      <c r="Q426" s="14">
        <v>1.76040025994973E-2</v>
      </c>
      <c r="R426" s="14"/>
      <c r="S426" s="14">
        <v>3.2600998445429401E-2</v>
      </c>
      <c r="T426" s="14">
        <v>6.8995247479706799E-3</v>
      </c>
      <c r="U426" s="14">
        <v>1.09259734797494E-2</v>
      </c>
      <c r="V426" s="14">
        <v>9.6949866985155102E-3</v>
      </c>
      <c r="W426" s="14">
        <v>2.3877762281060699E-2</v>
      </c>
      <c r="X426" s="14">
        <v>4.0150369426766697E-2</v>
      </c>
      <c r="Y426" s="14">
        <v>1.19948244560501E-2</v>
      </c>
      <c r="Z426" s="14">
        <v>0</v>
      </c>
      <c r="AA426" s="14">
        <v>1.5731395142648499E-2</v>
      </c>
      <c r="AB426" s="14">
        <v>0</v>
      </c>
      <c r="AC426" s="14">
        <v>0</v>
      </c>
      <c r="AD426" s="14">
        <v>0</v>
      </c>
      <c r="AE426" s="14"/>
      <c r="AF426" s="14">
        <v>1.2233004326309201E-2</v>
      </c>
      <c r="AG426" s="14">
        <v>1.65203401985594E-2</v>
      </c>
      <c r="AH426" s="14">
        <v>2.1841792751639302E-2</v>
      </c>
      <c r="AI426" s="14"/>
      <c r="AJ426" s="14" t="s">
        <v>79</v>
      </c>
      <c r="AK426" s="14" t="s">
        <v>79</v>
      </c>
      <c r="AL426" s="14" t="s">
        <v>79</v>
      </c>
      <c r="AM426" s="14" t="s">
        <v>79</v>
      </c>
      <c r="AN426" s="14" t="s">
        <v>79</v>
      </c>
      <c r="AO426" s="14"/>
      <c r="AP426" s="14">
        <v>1.2790777222890201E-2</v>
      </c>
      <c r="AQ426" s="14">
        <v>2.1270607706210001E-2</v>
      </c>
      <c r="AR426" s="14">
        <v>1.2883643457685501E-2</v>
      </c>
      <c r="AS426" s="14"/>
      <c r="AT426" s="14">
        <v>7.4632539340686197E-3</v>
      </c>
      <c r="AU426" s="14">
        <v>1.9794270731950999E-2</v>
      </c>
      <c r="AV426" s="14">
        <v>1.3904938638894301E-2</v>
      </c>
      <c r="AW426" s="14">
        <v>2.45408730482248E-2</v>
      </c>
      <c r="AX426" s="14">
        <v>0</v>
      </c>
    </row>
    <row r="427" spans="2:50" x14ac:dyDescent="0.25">
      <c r="B427" t="s">
        <v>242</v>
      </c>
      <c r="C427" s="14">
        <v>1.1578690330717799E-2</v>
      </c>
      <c r="D427" s="14">
        <v>1.1116902296121899E-2</v>
      </c>
      <c r="E427" s="14">
        <v>1.20860782632418E-2</v>
      </c>
      <c r="F427" s="14"/>
      <c r="G427" s="14">
        <v>2.43920365926758E-2</v>
      </c>
      <c r="H427" s="14">
        <v>1.6524310292923401E-2</v>
      </c>
      <c r="I427" s="14">
        <v>1.65232030593872E-2</v>
      </c>
      <c r="J427" s="14">
        <v>1.22364424653203E-2</v>
      </c>
      <c r="K427" s="14">
        <v>4.3800812318791097E-3</v>
      </c>
      <c r="L427" s="14">
        <v>0</v>
      </c>
      <c r="M427" s="14"/>
      <c r="N427" s="14">
        <v>5.2212967763693198E-3</v>
      </c>
      <c r="O427" s="14">
        <v>3.70763438356811E-3</v>
      </c>
      <c r="P427" s="14">
        <v>3.4210484898198897E-2</v>
      </c>
      <c r="Q427" s="14">
        <v>7.4266911926725698E-3</v>
      </c>
      <c r="R427" s="14"/>
      <c r="S427" s="14">
        <v>6.3034868014780702E-3</v>
      </c>
      <c r="T427" s="14">
        <v>2.6605832111556101E-2</v>
      </c>
      <c r="U427" s="14">
        <v>1.2277684191710899E-2</v>
      </c>
      <c r="V427" s="14">
        <v>0</v>
      </c>
      <c r="W427" s="14">
        <v>2.3080120944782099E-2</v>
      </c>
      <c r="X427" s="14">
        <v>1.3569532656034699E-2</v>
      </c>
      <c r="Y427" s="14">
        <v>0</v>
      </c>
      <c r="Z427" s="14">
        <v>0</v>
      </c>
      <c r="AA427" s="14">
        <v>2.8200774639921499E-2</v>
      </c>
      <c r="AB427" s="14">
        <v>0</v>
      </c>
      <c r="AC427" s="14">
        <v>0</v>
      </c>
      <c r="AD427" s="14">
        <v>0</v>
      </c>
      <c r="AE427" s="14"/>
      <c r="AF427" s="14">
        <v>9.0552471084247698E-3</v>
      </c>
      <c r="AG427" s="14">
        <v>9.4015529971733392E-3</v>
      </c>
      <c r="AH427" s="14">
        <v>2.6426662338031901E-2</v>
      </c>
      <c r="AI427" s="14"/>
      <c r="AJ427" s="14" t="s">
        <v>79</v>
      </c>
      <c r="AK427" s="14" t="s">
        <v>79</v>
      </c>
      <c r="AL427" s="14" t="s">
        <v>79</v>
      </c>
      <c r="AM427" s="14" t="s">
        <v>79</v>
      </c>
      <c r="AN427" s="14" t="s">
        <v>79</v>
      </c>
      <c r="AO427" s="14"/>
      <c r="AP427" s="14">
        <v>5.3697124872775902E-3</v>
      </c>
      <c r="AQ427" s="14">
        <v>2.4621735668565702E-3</v>
      </c>
      <c r="AR427" s="14">
        <v>3.7833421247469398E-2</v>
      </c>
      <c r="AS427" s="14"/>
      <c r="AT427" s="14">
        <v>4.04064761555409E-3</v>
      </c>
      <c r="AU427" s="14">
        <v>2.16479577357707E-2</v>
      </c>
      <c r="AV427" s="14">
        <v>1.06601562609212E-2</v>
      </c>
      <c r="AW427" s="14">
        <v>2.8728146259718701E-2</v>
      </c>
      <c r="AX427" s="14">
        <v>0</v>
      </c>
    </row>
    <row r="428" spans="2:50" x14ac:dyDescent="0.25">
      <c r="B428" t="s">
        <v>175</v>
      </c>
      <c r="C428" s="14">
        <v>2.2574526911515298E-2</v>
      </c>
      <c r="D428" s="14">
        <v>1.8742601524455501E-2</v>
      </c>
      <c r="E428" s="14">
        <v>2.4393962192416199E-2</v>
      </c>
      <c r="F428" s="14"/>
      <c r="G428" s="14">
        <v>1.54976029467603E-2</v>
      </c>
      <c r="H428" s="14">
        <v>1.1384881118301601E-2</v>
      </c>
      <c r="I428" s="14">
        <v>2.73470568357474E-2</v>
      </c>
      <c r="J428" s="14">
        <v>1.13350604721685E-2</v>
      </c>
      <c r="K428" s="14">
        <v>3.8384416611300702E-2</v>
      </c>
      <c r="L428" s="14">
        <v>3.1226704664784201E-2</v>
      </c>
      <c r="M428" s="14"/>
      <c r="N428" s="14">
        <v>2.1863257598022E-2</v>
      </c>
      <c r="O428" s="14">
        <v>2.3403266273142799E-2</v>
      </c>
      <c r="P428" s="14">
        <v>1.73011252574959E-2</v>
      </c>
      <c r="Q428" s="14">
        <v>2.6930006472700298E-2</v>
      </c>
      <c r="R428" s="14"/>
      <c r="S428" s="14">
        <v>7.2918649903875796E-3</v>
      </c>
      <c r="T428" s="14">
        <v>4.1894151599417097E-2</v>
      </c>
      <c r="U428" s="14">
        <v>0</v>
      </c>
      <c r="V428" s="14">
        <v>1.3119515337946501E-2</v>
      </c>
      <c r="W428" s="14">
        <v>1.04210922004191E-2</v>
      </c>
      <c r="X428" s="14">
        <v>1.0002102270655001E-2</v>
      </c>
      <c r="Y428" s="14">
        <v>2.2244798395580301E-2</v>
      </c>
      <c r="Z428" s="14">
        <v>2.0849608844532599E-2</v>
      </c>
      <c r="AA428" s="14">
        <v>2.9668859442001799E-2</v>
      </c>
      <c r="AB428" s="14">
        <v>4.3121102570752301E-2</v>
      </c>
      <c r="AC428" s="14">
        <v>6.5951592003880399E-2</v>
      </c>
      <c r="AD428" s="14">
        <v>0</v>
      </c>
      <c r="AE428" s="14"/>
      <c r="AF428" s="14">
        <v>1.8642033241083E-2</v>
      </c>
      <c r="AG428" s="14">
        <v>2.0816024057114999E-2</v>
      </c>
      <c r="AH428" s="14">
        <v>4.3320385222084097E-2</v>
      </c>
      <c r="AI428" s="14"/>
      <c r="AJ428" s="14" t="s">
        <v>79</v>
      </c>
      <c r="AK428" s="14" t="s">
        <v>79</v>
      </c>
      <c r="AL428" s="14" t="s">
        <v>79</v>
      </c>
      <c r="AM428" s="14" t="s">
        <v>79</v>
      </c>
      <c r="AN428" s="14" t="s">
        <v>79</v>
      </c>
      <c r="AO428" s="14"/>
      <c r="AP428" s="14">
        <v>2.1412764446391098E-2</v>
      </c>
      <c r="AQ428" s="14">
        <v>1.39821396477561E-2</v>
      </c>
      <c r="AR428" s="14">
        <v>2.5609503133484798E-2</v>
      </c>
      <c r="AS428" s="14"/>
      <c r="AT428" s="14">
        <v>3.5884157073800903E-2</v>
      </c>
      <c r="AU428" s="14">
        <v>1.5697467176405799E-2</v>
      </c>
      <c r="AV428" s="14">
        <v>1.7530203213297301E-2</v>
      </c>
      <c r="AW428" s="14">
        <v>1.1356972817606999E-2</v>
      </c>
      <c r="AX428" s="14">
        <v>0</v>
      </c>
    </row>
    <row r="429" spans="2:50" x14ac:dyDescent="0.25">
      <c r="B429" t="s">
        <v>70</v>
      </c>
      <c r="C429" s="14">
        <v>6.8072815892921204E-2</v>
      </c>
      <c r="D429" s="14">
        <v>6.4630431375368003E-2</v>
      </c>
      <c r="E429" s="14">
        <v>7.1728966195693106E-2</v>
      </c>
      <c r="F429" s="14"/>
      <c r="G429" s="14">
        <v>6.1778008945503497E-2</v>
      </c>
      <c r="H429" s="14">
        <v>0.101743264845155</v>
      </c>
      <c r="I429" s="14">
        <v>6.9529343309352801E-2</v>
      </c>
      <c r="J429" s="14">
        <v>5.3965712174546501E-2</v>
      </c>
      <c r="K429" s="14">
        <v>5.1213403069935097E-2</v>
      </c>
      <c r="L429" s="14">
        <v>6.6838622134701195E-2</v>
      </c>
      <c r="M429" s="14"/>
      <c r="N429" s="14">
        <v>4.6959355559951801E-2</v>
      </c>
      <c r="O429" s="14">
        <v>5.3438751398314097E-2</v>
      </c>
      <c r="P429" s="14">
        <v>9.8633657138192402E-2</v>
      </c>
      <c r="Q429" s="14">
        <v>7.9546111364188099E-2</v>
      </c>
      <c r="R429" s="14"/>
      <c r="S429" s="14">
        <v>3.8389706204125101E-2</v>
      </c>
      <c r="T429" s="14">
        <v>6.71625567208263E-2</v>
      </c>
      <c r="U429" s="14">
        <v>0.106223240813502</v>
      </c>
      <c r="V429" s="14">
        <v>3.6254074366544098E-2</v>
      </c>
      <c r="W429" s="14">
        <v>7.1623627932014503E-2</v>
      </c>
      <c r="X429" s="14">
        <v>0.138473974252902</v>
      </c>
      <c r="Y429" s="14">
        <v>7.9940851772834498E-2</v>
      </c>
      <c r="Z429" s="14">
        <v>8.7660047677423206E-2</v>
      </c>
      <c r="AA429" s="14">
        <v>5.3835364137730997E-2</v>
      </c>
      <c r="AB429" s="14">
        <v>4.62439775802801E-2</v>
      </c>
      <c r="AC429" s="14">
        <v>2.6364653353127598E-2</v>
      </c>
      <c r="AD429" s="14">
        <v>5.8272457402566098E-2</v>
      </c>
      <c r="AE429" s="14"/>
      <c r="AF429" s="14">
        <v>6.2790127823250996E-2</v>
      </c>
      <c r="AG429" s="14">
        <v>6.2052222354627803E-2</v>
      </c>
      <c r="AH429" s="14">
        <v>8.8314166539755198E-2</v>
      </c>
      <c r="AI429" s="14"/>
      <c r="AJ429" s="14" t="s">
        <v>79</v>
      </c>
      <c r="AK429" s="14" t="s">
        <v>79</v>
      </c>
      <c r="AL429" s="14" t="s">
        <v>79</v>
      </c>
      <c r="AM429" s="14" t="s">
        <v>79</v>
      </c>
      <c r="AN429" s="14" t="s">
        <v>79</v>
      </c>
      <c r="AO429" s="14"/>
      <c r="AP429" s="14">
        <v>4.22050126319925E-2</v>
      </c>
      <c r="AQ429" s="14">
        <v>6.3875392480545801E-2</v>
      </c>
      <c r="AR429" s="14">
        <v>4.4080319469479497E-2</v>
      </c>
      <c r="AS429" s="14"/>
      <c r="AT429" s="14">
        <v>6.6034778411138001E-2</v>
      </c>
      <c r="AU429" s="14">
        <v>8.7267816226977296E-2</v>
      </c>
      <c r="AV429" s="14">
        <v>4.6803529760718901E-2</v>
      </c>
      <c r="AW429" s="14">
        <v>4.2328678250293697E-2</v>
      </c>
      <c r="AX429" s="14">
        <v>5.4499901556355097E-2</v>
      </c>
    </row>
    <row r="430" spans="2:50" x14ac:dyDescent="0.25">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row>
    <row r="431" spans="2:50" x14ac:dyDescent="0.25">
      <c r="B431" s="6" t="s">
        <v>250</v>
      </c>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row>
    <row r="432" spans="2:50" x14ac:dyDescent="0.25">
      <c r="B432" s="26" t="s">
        <v>538</v>
      </c>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row>
    <row r="433" spans="2:50" x14ac:dyDescent="0.25">
      <c r="B433" t="s">
        <v>246</v>
      </c>
      <c r="C433" s="14">
        <v>0.27130522917050698</v>
      </c>
      <c r="D433" s="14">
        <v>0.30379620540314201</v>
      </c>
      <c r="E433" s="14">
        <v>0.24057576878153</v>
      </c>
      <c r="F433" s="14"/>
      <c r="G433" s="14">
        <v>0.27701420713554098</v>
      </c>
      <c r="H433" s="14">
        <v>0.26340282692696598</v>
      </c>
      <c r="I433" s="14">
        <v>0.2203042696543</v>
      </c>
      <c r="J433" s="14">
        <v>0.18694230474109699</v>
      </c>
      <c r="K433" s="14">
        <v>0.32305509189166598</v>
      </c>
      <c r="L433" s="14">
        <v>0.34717652569031598</v>
      </c>
      <c r="M433" s="14"/>
      <c r="N433" s="14">
        <v>0.32032666555845002</v>
      </c>
      <c r="O433" s="14">
        <v>0.26755330602650701</v>
      </c>
      <c r="P433" s="14">
        <v>0.27821848787501002</v>
      </c>
      <c r="Q433" s="14">
        <v>0.21241554744830399</v>
      </c>
      <c r="R433" s="14"/>
      <c r="S433" s="14">
        <v>0.28009545802241198</v>
      </c>
      <c r="T433" s="14">
        <v>0.26395116681595998</v>
      </c>
      <c r="U433" s="14">
        <v>0.21892660803908801</v>
      </c>
      <c r="V433" s="14">
        <v>0.25037161312499601</v>
      </c>
      <c r="W433" s="14">
        <v>0.30365175481247397</v>
      </c>
      <c r="X433" s="14">
        <v>0.26692990553374202</v>
      </c>
      <c r="Y433" s="14">
        <v>0.27724810886622903</v>
      </c>
      <c r="Z433" s="14">
        <v>0.30596671968406902</v>
      </c>
      <c r="AA433" s="14">
        <v>0.252035403910635</v>
      </c>
      <c r="AB433" s="14">
        <v>0.26315458346165999</v>
      </c>
      <c r="AC433" s="14">
        <v>0.26825459776330202</v>
      </c>
      <c r="AD433" s="14">
        <v>0.44011984492103401</v>
      </c>
      <c r="AE433" s="14"/>
      <c r="AF433" s="14">
        <v>0.25220473842383101</v>
      </c>
      <c r="AG433" s="14">
        <v>0.30188420175364</v>
      </c>
      <c r="AH433" s="14">
        <v>0.29194900628810899</v>
      </c>
      <c r="AI433" s="14"/>
      <c r="AJ433" s="14" t="s">
        <v>79</v>
      </c>
      <c r="AK433" s="14" t="s">
        <v>79</v>
      </c>
      <c r="AL433" s="14" t="s">
        <v>79</v>
      </c>
      <c r="AM433" s="14" t="s">
        <v>79</v>
      </c>
      <c r="AN433" s="14" t="s">
        <v>79</v>
      </c>
      <c r="AO433" s="14"/>
      <c r="AP433" s="14">
        <v>0.314099115777354</v>
      </c>
      <c r="AQ433" s="14">
        <v>0.27062891293880798</v>
      </c>
      <c r="AR433" s="14">
        <v>0.25393513837010601</v>
      </c>
      <c r="AS433" s="14"/>
      <c r="AT433" s="14">
        <v>0.21976121067097701</v>
      </c>
      <c r="AU433" s="14">
        <v>0.25919911437100801</v>
      </c>
      <c r="AV433" s="14">
        <v>0.30149683781959102</v>
      </c>
      <c r="AW433" s="14">
        <v>0.36010043427840499</v>
      </c>
      <c r="AX433" s="14">
        <v>0.30219500215941802</v>
      </c>
    </row>
    <row r="434" spans="2:50" x14ac:dyDescent="0.25">
      <c r="B434" t="s">
        <v>247</v>
      </c>
      <c r="C434" s="14">
        <v>0.54901656248722397</v>
      </c>
      <c r="D434" s="14">
        <v>0.50445719159888402</v>
      </c>
      <c r="E434" s="14">
        <v>0.59202102683528701</v>
      </c>
      <c r="F434" s="14"/>
      <c r="G434" s="14">
        <v>0.49318959097873399</v>
      </c>
      <c r="H434" s="14">
        <v>0.49821711264853402</v>
      </c>
      <c r="I434" s="14">
        <v>0.58297100592414997</v>
      </c>
      <c r="J434" s="14">
        <v>0.61172677519977203</v>
      </c>
      <c r="K434" s="14">
        <v>0.55473140773294005</v>
      </c>
      <c r="L434" s="14">
        <v>0.54992198896291</v>
      </c>
      <c r="M434" s="14"/>
      <c r="N434" s="14">
        <v>0.56439342285324401</v>
      </c>
      <c r="O434" s="14">
        <v>0.55988488131583003</v>
      </c>
      <c r="P434" s="14">
        <v>0.535656896433364</v>
      </c>
      <c r="Q434" s="14">
        <v>0.531467356119807</v>
      </c>
      <c r="R434" s="14"/>
      <c r="S434" s="14">
        <v>0.55332414048406697</v>
      </c>
      <c r="T434" s="14">
        <v>0.53342367912760802</v>
      </c>
      <c r="U434" s="14">
        <v>0.54912700089075706</v>
      </c>
      <c r="V434" s="14">
        <v>0.56775877227732796</v>
      </c>
      <c r="W434" s="14">
        <v>0.54403518153665698</v>
      </c>
      <c r="X434" s="14">
        <v>0.60969270511095797</v>
      </c>
      <c r="Y434" s="14">
        <v>0.52546220103118702</v>
      </c>
      <c r="Z434" s="14">
        <v>0.40574653233189401</v>
      </c>
      <c r="AA434" s="14">
        <v>0.54850126572812996</v>
      </c>
      <c r="AB434" s="14">
        <v>0.61382395194580097</v>
      </c>
      <c r="AC434" s="14">
        <v>0.55702355967989003</v>
      </c>
      <c r="AD434" s="14">
        <v>0.40589388502988299</v>
      </c>
      <c r="AE434" s="14"/>
      <c r="AF434" s="14">
        <v>0.57454594295641903</v>
      </c>
      <c r="AG434" s="14">
        <v>0.55376713973312897</v>
      </c>
      <c r="AH434" s="14">
        <v>0.45898766723654499</v>
      </c>
      <c r="AI434" s="14"/>
      <c r="AJ434" s="14" t="s">
        <v>79</v>
      </c>
      <c r="AK434" s="14" t="s">
        <v>79</v>
      </c>
      <c r="AL434" s="14" t="s">
        <v>79</v>
      </c>
      <c r="AM434" s="14" t="s">
        <v>79</v>
      </c>
      <c r="AN434" s="14" t="s">
        <v>79</v>
      </c>
      <c r="AO434" s="14"/>
      <c r="AP434" s="14">
        <v>0.58159083119529797</v>
      </c>
      <c r="AQ434" s="14">
        <v>0.53281473502960397</v>
      </c>
      <c r="AR434" s="14">
        <v>0.60854311365707503</v>
      </c>
      <c r="AS434" s="14"/>
      <c r="AT434" s="14">
        <v>0.57163044989594203</v>
      </c>
      <c r="AU434" s="14">
        <v>0.52308707943448896</v>
      </c>
      <c r="AV434" s="14">
        <v>0.58228181909270404</v>
      </c>
      <c r="AW434" s="14">
        <v>0.49554096913490098</v>
      </c>
      <c r="AX434" s="14">
        <v>0.55297038740712501</v>
      </c>
    </row>
    <row r="435" spans="2:50" x14ac:dyDescent="0.25">
      <c r="B435" t="s">
        <v>248</v>
      </c>
      <c r="C435" s="14">
        <v>6.8951585396145904E-2</v>
      </c>
      <c r="D435" s="14">
        <v>8.0380372157110302E-2</v>
      </c>
      <c r="E435" s="14">
        <v>5.7917908218357399E-2</v>
      </c>
      <c r="F435" s="14"/>
      <c r="G435" s="14">
        <v>9.5473162672777404E-2</v>
      </c>
      <c r="H435" s="14">
        <v>8.2078857254479304E-2</v>
      </c>
      <c r="I435" s="14">
        <v>8.4742245818671902E-2</v>
      </c>
      <c r="J435" s="14">
        <v>8.0790933232098197E-2</v>
      </c>
      <c r="K435" s="14">
        <v>4.6997179066266999E-2</v>
      </c>
      <c r="L435" s="14">
        <v>3.1622621070597601E-2</v>
      </c>
      <c r="M435" s="14"/>
      <c r="N435" s="14">
        <v>5.3752552597841799E-2</v>
      </c>
      <c r="O435" s="14">
        <v>7.9978579897767493E-2</v>
      </c>
      <c r="P435" s="14">
        <v>5.63097373191341E-2</v>
      </c>
      <c r="Q435" s="14">
        <v>8.6408812283484404E-2</v>
      </c>
      <c r="R435" s="14"/>
      <c r="S435" s="14">
        <v>7.4398577496216006E-2</v>
      </c>
      <c r="T435" s="14">
        <v>6.5695774745620703E-2</v>
      </c>
      <c r="U435" s="14">
        <v>6.61407746801385E-2</v>
      </c>
      <c r="V435" s="14">
        <v>7.3922124115906998E-2</v>
      </c>
      <c r="W435" s="14">
        <v>0.105474453379344</v>
      </c>
      <c r="X435" s="14">
        <v>1.5834981934896099E-2</v>
      </c>
      <c r="Y435" s="14">
        <v>0.120343131348253</v>
      </c>
      <c r="Z435" s="14">
        <v>2.2753353405185899E-2</v>
      </c>
      <c r="AA435" s="14">
        <v>7.1738164343493505E-2</v>
      </c>
      <c r="AB435" s="14">
        <v>5.22777268762772E-2</v>
      </c>
      <c r="AC435" s="14">
        <v>8.0747137329067006E-2</v>
      </c>
      <c r="AD435" s="14">
        <v>6.6384512407113794E-2</v>
      </c>
      <c r="AE435" s="14"/>
      <c r="AF435" s="14">
        <v>6.7915686579500603E-2</v>
      </c>
      <c r="AG435" s="14">
        <v>5.2376474456539597E-2</v>
      </c>
      <c r="AH435" s="14">
        <v>9.1251657713903894E-2</v>
      </c>
      <c r="AI435" s="14"/>
      <c r="AJ435" s="14" t="s">
        <v>79</v>
      </c>
      <c r="AK435" s="14" t="s">
        <v>79</v>
      </c>
      <c r="AL435" s="14" t="s">
        <v>79</v>
      </c>
      <c r="AM435" s="14" t="s">
        <v>79</v>
      </c>
      <c r="AN435" s="14" t="s">
        <v>79</v>
      </c>
      <c r="AO435" s="14"/>
      <c r="AP435" s="14">
        <v>4.9418551184954897E-2</v>
      </c>
      <c r="AQ435" s="14">
        <v>7.96067696393635E-2</v>
      </c>
      <c r="AR435" s="14">
        <v>5.6161773956855898E-2</v>
      </c>
      <c r="AS435" s="14"/>
      <c r="AT435" s="14">
        <v>7.8777645921490599E-2</v>
      </c>
      <c r="AU435" s="14">
        <v>6.9058531341498502E-2</v>
      </c>
      <c r="AV435" s="14">
        <v>5.78628855467389E-2</v>
      </c>
      <c r="AW435" s="14">
        <v>6.0558868936254499E-2</v>
      </c>
      <c r="AX435" s="14">
        <v>8.0715172467828E-2</v>
      </c>
    </row>
    <row r="436" spans="2:50" x14ac:dyDescent="0.25">
      <c r="B436" t="s">
        <v>249</v>
      </c>
      <c r="C436" s="14">
        <v>1.10450744163554E-2</v>
      </c>
      <c r="D436" s="14">
        <v>1.4779256889728001E-2</v>
      </c>
      <c r="E436" s="14">
        <v>7.3426263130566202E-3</v>
      </c>
      <c r="F436" s="14"/>
      <c r="G436" s="14">
        <v>0</v>
      </c>
      <c r="H436" s="14">
        <v>2.2106633653743699E-2</v>
      </c>
      <c r="I436" s="14">
        <v>3.1346722858426303E-2</v>
      </c>
      <c r="J436" s="14">
        <v>1.1218769729646E-2</v>
      </c>
      <c r="K436" s="14">
        <v>0</v>
      </c>
      <c r="L436" s="14">
        <v>0</v>
      </c>
      <c r="M436" s="14"/>
      <c r="N436" s="14">
        <v>6.8736630303370804E-3</v>
      </c>
      <c r="O436" s="14">
        <v>8.5435722878683205E-3</v>
      </c>
      <c r="P436" s="14">
        <v>1.4435965579612299E-2</v>
      </c>
      <c r="Q436" s="14">
        <v>1.5458478256374201E-2</v>
      </c>
      <c r="R436" s="14"/>
      <c r="S436" s="14">
        <v>5.05912425792426E-3</v>
      </c>
      <c r="T436" s="14">
        <v>2.1380178162499399E-2</v>
      </c>
      <c r="U436" s="14">
        <v>0</v>
      </c>
      <c r="V436" s="14">
        <v>3.1397592976371201E-2</v>
      </c>
      <c r="W436" s="14">
        <v>0</v>
      </c>
      <c r="X436" s="14">
        <v>1.39837206833309E-2</v>
      </c>
      <c r="Y436" s="14">
        <v>1.3810382991592599E-2</v>
      </c>
      <c r="Z436" s="14">
        <v>0</v>
      </c>
      <c r="AA436" s="14">
        <v>1.04477429962606E-2</v>
      </c>
      <c r="AB436" s="14">
        <v>1.0904509431214701E-2</v>
      </c>
      <c r="AC436" s="14">
        <v>0</v>
      </c>
      <c r="AD436" s="14">
        <v>0</v>
      </c>
      <c r="AE436" s="14"/>
      <c r="AF436" s="14">
        <v>8.8439137381344599E-3</v>
      </c>
      <c r="AG436" s="14">
        <v>9.2087461296807803E-3</v>
      </c>
      <c r="AH436" s="14">
        <v>2.9618464978079899E-2</v>
      </c>
      <c r="AI436" s="14"/>
      <c r="AJ436" s="14" t="s">
        <v>79</v>
      </c>
      <c r="AK436" s="14" t="s">
        <v>79</v>
      </c>
      <c r="AL436" s="14" t="s">
        <v>79</v>
      </c>
      <c r="AM436" s="14" t="s">
        <v>79</v>
      </c>
      <c r="AN436" s="14" t="s">
        <v>79</v>
      </c>
      <c r="AO436" s="14"/>
      <c r="AP436" s="14">
        <v>4.6764877273096804E-3</v>
      </c>
      <c r="AQ436" s="14">
        <v>1.5822381403648701E-2</v>
      </c>
      <c r="AR436" s="14">
        <v>0</v>
      </c>
      <c r="AS436" s="14"/>
      <c r="AT436" s="14">
        <v>1.1631624258050401E-2</v>
      </c>
      <c r="AU436" s="14">
        <v>1.58766206088365E-2</v>
      </c>
      <c r="AV436" s="14">
        <v>8.1036033286781706E-3</v>
      </c>
      <c r="AW436" s="14">
        <v>0</v>
      </c>
      <c r="AX436" s="14">
        <v>0</v>
      </c>
    </row>
    <row r="437" spans="2:50" x14ac:dyDescent="0.25">
      <c r="B437" t="s">
        <v>103</v>
      </c>
      <c r="C437" s="14">
        <v>9.9681548529767905E-2</v>
      </c>
      <c r="D437" s="14">
        <v>9.6586973951136496E-2</v>
      </c>
      <c r="E437" s="14">
        <v>0.10214266985176899</v>
      </c>
      <c r="F437" s="14"/>
      <c r="G437" s="14">
        <v>0.134323039212947</v>
      </c>
      <c r="H437" s="14">
        <v>0.13419456951627701</v>
      </c>
      <c r="I437" s="14">
        <v>8.0635755744452003E-2</v>
      </c>
      <c r="J437" s="14">
        <v>0.109321217097387</v>
      </c>
      <c r="K437" s="14">
        <v>7.5216321309126893E-2</v>
      </c>
      <c r="L437" s="14">
        <v>7.1278864276176301E-2</v>
      </c>
      <c r="M437" s="14"/>
      <c r="N437" s="14">
        <v>5.4653695960126397E-2</v>
      </c>
      <c r="O437" s="14">
        <v>8.4039660472026698E-2</v>
      </c>
      <c r="P437" s="14">
        <v>0.115378912792879</v>
      </c>
      <c r="Q437" s="14">
        <v>0.15424980589203099</v>
      </c>
      <c r="R437" s="14"/>
      <c r="S437" s="14">
        <v>8.7122699739381207E-2</v>
      </c>
      <c r="T437" s="14">
        <v>0.11554920114831201</v>
      </c>
      <c r="U437" s="14">
        <v>0.16580561639001601</v>
      </c>
      <c r="V437" s="14">
        <v>7.6549897505398007E-2</v>
      </c>
      <c r="W437" s="14">
        <v>4.68386102715245E-2</v>
      </c>
      <c r="X437" s="14">
        <v>9.3558686737073002E-2</v>
      </c>
      <c r="Y437" s="14">
        <v>6.3136175762738403E-2</v>
      </c>
      <c r="Z437" s="14">
        <v>0.265533394578851</v>
      </c>
      <c r="AA437" s="14">
        <v>0.11727742302148</v>
      </c>
      <c r="AB437" s="14">
        <v>5.9839228285047799E-2</v>
      </c>
      <c r="AC437" s="14">
        <v>9.3974705227740804E-2</v>
      </c>
      <c r="AD437" s="14">
        <v>8.7601757641969605E-2</v>
      </c>
      <c r="AE437" s="14"/>
      <c r="AF437" s="14">
        <v>9.6489718302114696E-2</v>
      </c>
      <c r="AG437" s="14">
        <v>8.2763437927010602E-2</v>
      </c>
      <c r="AH437" s="14">
        <v>0.12819320378336199</v>
      </c>
      <c r="AI437" s="14"/>
      <c r="AJ437" s="14" t="s">
        <v>79</v>
      </c>
      <c r="AK437" s="14" t="s">
        <v>79</v>
      </c>
      <c r="AL437" s="14" t="s">
        <v>79</v>
      </c>
      <c r="AM437" s="14" t="s">
        <v>79</v>
      </c>
      <c r="AN437" s="14" t="s">
        <v>79</v>
      </c>
      <c r="AO437" s="14"/>
      <c r="AP437" s="14">
        <v>5.0215014115083598E-2</v>
      </c>
      <c r="AQ437" s="14">
        <v>0.101127200988576</v>
      </c>
      <c r="AR437" s="14">
        <v>8.1359974015962802E-2</v>
      </c>
      <c r="AS437" s="14"/>
      <c r="AT437" s="14">
        <v>0.11819906925354</v>
      </c>
      <c r="AU437" s="14">
        <v>0.13277865424416799</v>
      </c>
      <c r="AV437" s="14">
        <v>5.0254854212288098E-2</v>
      </c>
      <c r="AW437" s="14">
        <v>8.3799727650439901E-2</v>
      </c>
      <c r="AX437" s="14">
        <v>6.4119437965628606E-2</v>
      </c>
    </row>
    <row r="438" spans="2:50" x14ac:dyDescent="0.25">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row>
    <row r="439" spans="2:50" x14ac:dyDescent="0.25">
      <c r="B439" s="6" t="s">
        <v>255</v>
      </c>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row>
    <row r="440" spans="2:50" x14ac:dyDescent="0.25">
      <c r="B440" s="26" t="s">
        <v>539</v>
      </c>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row>
    <row r="441" spans="2:50" x14ac:dyDescent="0.25">
      <c r="B441" t="s">
        <v>251</v>
      </c>
      <c r="C441" s="14">
        <v>0.31056483008994801</v>
      </c>
      <c r="D441" s="14">
        <v>0.31873883053845797</v>
      </c>
      <c r="E441" s="14">
        <v>0.30151809207545299</v>
      </c>
      <c r="F441" s="14"/>
      <c r="G441" s="14">
        <v>0.31012614807489502</v>
      </c>
      <c r="H441" s="14">
        <v>0.34338182684019303</v>
      </c>
      <c r="I441" s="14">
        <v>0.29959562918053401</v>
      </c>
      <c r="J441" s="14">
        <v>0.26844841786405899</v>
      </c>
      <c r="K441" s="14">
        <v>0.28504479140764</v>
      </c>
      <c r="L441" s="14">
        <v>0.34611366412941302</v>
      </c>
      <c r="M441" s="14"/>
      <c r="N441" s="14">
        <v>0.38150943496888301</v>
      </c>
      <c r="O441" s="14">
        <v>0.27490767546149097</v>
      </c>
      <c r="P441" s="14">
        <v>0.299103536889468</v>
      </c>
      <c r="Q441" s="14">
        <v>0.27922671459231602</v>
      </c>
      <c r="R441" s="14"/>
      <c r="S441" s="14">
        <v>0.34561947829406098</v>
      </c>
      <c r="T441" s="14">
        <v>0.28399352381748599</v>
      </c>
      <c r="U441" s="14">
        <v>0.27406952657213601</v>
      </c>
      <c r="V441" s="14">
        <v>0.33695060850521602</v>
      </c>
      <c r="W441" s="14">
        <v>0.38286633633385703</v>
      </c>
      <c r="X441" s="14">
        <v>0.229530665252201</v>
      </c>
      <c r="Y441" s="14">
        <v>0.230952020796198</v>
      </c>
      <c r="Z441" s="14">
        <v>0.27754869098831297</v>
      </c>
      <c r="AA441" s="14">
        <v>0.42036826154692197</v>
      </c>
      <c r="AB441" s="14">
        <v>0.27727684562439697</v>
      </c>
      <c r="AC441" s="14">
        <v>0.36609531773007598</v>
      </c>
      <c r="AD441" s="14">
        <v>0.27236576374091298</v>
      </c>
      <c r="AE441" s="14"/>
      <c r="AF441" s="14">
        <v>0.29405666327125601</v>
      </c>
      <c r="AG441" s="14">
        <v>0.32534645209454</v>
      </c>
      <c r="AH441" s="14">
        <v>0.34556718372553202</v>
      </c>
      <c r="AI441" s="14"/>
      <c r="AJ441" s="14" t="s">
        <v>79</v>
      </c>
      <c r="AK441" s="14" t="s">
        <v>79</v>
      </c>
      <c r="AL441" s="14" t="s">
        <v>79</v>
      </c>
      <c r="AM441" s="14" t="s">
        <v>79</v>
      </c>
      <c r="AN441" s="14" t="s">
        <v>79</v>
      </c>
      <c r="AO441" s="14"/>
      <c r="AP441" s="14">
        <v>0.33099952126308702</v>
      </c>
      <c r="AQ441" s="14">
        <v>0.36332652896991302</v>
      </c>
      <c r="AR441" s="14">
        <v>0.30401029254574002</v>
      </c>
      <c r="AS441" s="14"/>
      <c r="AT441" s="14">
        <v>0.26234759694729198</v>
      </c>
      <c r="AU441" s="14">
        <v>0.287860593946896</v>
      </c>
      <c r="AV441" s="14">
        <v>0.34903661416651499</v>
      </c>
      <c r="AW441" s="14">
        <v>0.42220183832270702</v>
      </c>
      <c r="AX441" s="14">
        <v>0.59676728744048801</v>
      </c>
    </row>
    <row r="442" spans="2:50" x14ac:dyDescent="0.25">
      <c r="B442" t="s">
        <v>252</v>
      </c>
      <c r="C442" s="14">
        <v>0.53375222003733203</v>
      </c>
      <c r="D442" s="14">
        <v>0.52763675199097004</v>
      </c>
      <c r="E442" s="14">
        <v>0.54310269262623601</v>
      </c>
      <c r="F442" s="14"/>
      <c r="G442" s="14">
        <v>0.48518952659831699</v>
      </c>
      <c r="H442" s="14">
        <v>0.47959034576406701</v>
      </c>
      <c r="I442" s="14">
        <v>0.49071436286758002</v>
      </c>
      <c r="J442" s="14">
        <v>0.57631943250779405</v>
      </c>
      <c r="K442" s="14">
        <v>0.613104632731448</v>
      </c>
      <c r="L442" s="14">
        <v>0.55175348153998305</v>
      </c>
      <c r="M442" s="14"/>
      <c r="N442" s="14">
        <v>0.51893290204567</v>
      </c>
      <c r="O442" s="14">
        <v>0.54716475656141095</v>
      </c>
      <c r="P442" s="14">
        <v>0.50270796307136401</v>
      </c>
      <c r="Q442" s="14">
        <v>0.56187008260909899</v>
      </c>
      <c r="R442" s="14"/>
      <c r="S442" s="14">
        <v>0.51758908515058699</v>
      </c>
      <c r="T442" s="14">
        <v>0.52504670662784003</v>
      </c>
      <c r="U442" s="14">
        <v>0.633219561755621</v>
      </c>
      <c r="V442" s="14">
        <v>0.50858701725751498</v>
      </c>
      <c r="W442" s="14">
        <v>0.49805812446734099</v>
      </c>
      <c r="X442" s="14">
        <v>0.50891139716301903</v>
      </c>
      <c r="Y442" s="14">
        <v>0.61961473310689796</v>
      </c>
      <c r="Z442" s="14">
        <v>0.572533016966984</v>
      </c>
      <c r="AA442" s="14">
        <v>0.43653423757308801</v>
      </c>
      <c r="AB442" s="14">
        <v>0.60906119405736603</v>
      </c>
      <c r="AC442" s="14">
        <v>0.45887640216296</v>
      </c>
      <c r="AD442" s="14">
        <v>0.54775985467525901</v>
      </c>
      <c r="AE442" s="14"/>
      <c r="AF442" s="14">
        <v>0.57207861829573403</v>
      </c>
      <c r="AG442" s="14">
        <v>0.52584931616663799</v>
      </c>
      <c r="AH442" s="14">
        <v>0.427855629378048</v>
      </c>
      <c r="AI442" s="14"/>
      <c r="AJ442" s="14" t="s">
        <v>79</v>
      </c>
      <c r="AK442" s="14" t="s">
        <v>79</v>
      </c>
      <c r="AL442" s="14" t="s">
        <v>79</v>
      </c>
      <c r="AM442" s="14" t="s">
        <v>79</v>
      </c>
      <c r="AN442" s="14" t="s">
        <v>79</v>
      </c>
      <c r="AO442" s="14"/>
      <c r="AP442" s="14">
        <v>0.57524369162159505</v>
      </c>
      <c r="AQ442" s="14">
        <v>0.52531715932660294</v>
      </c>
      <c r="AR442" s="14">
        <v>0.55754570178878604</v>
      </c>
      <c r="AS442" s="14"/>
      <c r="AT442" s="14">
        <v>0.54379902417727399</v>
      </c>
      <c r="AU442" s="14">
        <v>0.55112977492455195</v>
      </c>
      <c r="AV442" s="14">
        <v>0.53434793199117003</v>
      </c>
      <c r="AW442" s="14">
        <v>0.48052789495568099</v>
      </c>
      <c r="AX442" s="14">
        <v>0.190382309362049</v>
      </c>
    </row>
    <row r="443" spans="2:50" x14ac:dyDescent="0.25">
      <c r="B443" t="s">
        <v>253</v>
      </c>
      <c r="C443" s="14">
        <v>6.67414435826994E-2</v>
      </c>
      <c r="D443" s="14">
        <v>6.3427413024536E-2</v>
      </c>
      <c r="E443" s="14">
        <v>6.6984294639827094E-2</v>
      </c>
      <c r="F443" s="14"/>
      <c r="G443" s="14">
        <v>0.13652363247646501</v>
      </c>
      <c r="H443" s="14">
        <v>8.0117052973194602E-2</v>
      </c>
      <c r="I443" s="14">
        <v>0.10881249305337801</v>
      </c>
      <c r="J443" s="14">
        <v>4.2531430228073798E-2</v>
      </c>
      <c r="K443" s="14">
        <v>2.5552492330775198E-2</v>
      </c>
      <c r="L443" s="14">
        <v>2.7988478828142802E-2</v>
      </c>
      <c r="M443" s="14"/>
      <c r="N443" s="14">
        <v>4.9186378133507701E-2</v>
      </c>
      <c r="O443" s="14">
        <v>0.107782235270396</v>
      </c>
      <c r="P443" s="14">
        <v>6.6243801247465497E-2</v>
      </c>
      <c r="Q443" s="14">
        <v>4.6455492056820702E-2</v>
      </c>
      <c r="R443" s="14"/>
      <c r="S443" s="14">
        <v>8.0891828264508497E-2</v>
      </c>
      <c r="T443" s="14">
        <v>8.0869298688085803E-2</v>
      </c>
      <c r="U443" s="14">
        <v>3.8509971716953799E-2</v>
      </c>
      <c r="V443" s="14">
        <v>4.7695728064794898E-2</v>
      </c>
      <c r="W443" s="14">
        <v>2.2936879345568002E-2</v>
      </c>
      <c r="X443" s="14">
        <v>0.134899703114748</v>
      </c>
      <c r="Y443" s="14">
        <v>6.6947985722711406E-2</v>
      </c>
      <c r="Z443" s="14">
        <v>3.1671556363724797E-2</v>
      </c>
      <c r="AA443" s="14">
        <v>6.6609692110368005E-2</v>
      </c>
      <c r="AB443" s="14">
        <v>3.6416375879771701E-2</v>
      </c>
      <c r="AC443" s="14">
        <v>0.107118614570878</v>
      </c>
      <c r="AD443" s="14">
        <v>4.0383555120878503E-2</v>
      </c>
      <c r="AE443" s="14"/>
      <c r="AF443" s="14">
        <v>5.4823257768728199E-2</v>
      </c>
      <c r="AG443" s="14">
        <v>6.5895988315208098E-2</v>
      </c>
      <c r="AH443" s="14">
        <v>8.1246107873834697E-2</v>
      </c>
      <c r="AI443" s="14"/>
      <c r="AJ443" s="14" t="s">
        <v>79</v>
      </c>
      <c r="AK443" s="14" t="s">
        <v>79</v>
      </c>
      <c r="AL443" s="14" t="s">
        <v>79</v>
      </c>
      <c r="AM443" s="14" t="s">
        <v>79</v>
      </c>
      <c r="AN443" s="14" t="s">
        <v>79</v>
      </c>
      <c r="AO443" s="14"/>
      <c r="AP443" s="14">
        <v>6.4576236542227494E-2</v>
      </c>
      <c r="AQ443" s="14">
        <v>5.5147454885028903E-2</v>
      </c>
      <c r="AR443" s="14">
        <v>5.8750157828149803E-2</v>
      </c>
      <c r="AS443" s="14"/>
      <c r="AT443" s="14">
        <v>7.3879952284650094E-2</v>
      </c>
      <c r="AU443" s="14">
        <v>7.30763914874272E-2</v>
      </c>
      <c r="AV443" s="14">
        <v>5.7096045688473603E-2</v>
      </c>
      <c r="AW443" s="14">
        <v>7.8953814055105098E-2</v>
      </c>
      <c r="AX443" s="14">
        <v>9.5590335510453997E-2</v>
      </c>
    </row>
    <row r="444" spans="2:50" x14ac:dyDescent="0.25">
      <c r="B444" t="s">
        <v>254</v>
      </c>
      <c r="C444" s="14">
        <v>1.23648902633901E-2</v>
      </c>
      <c r="D444" s="14">
        <v>1.55867368714529E-2</v>
      </c>
      <c r="E444" s="14">
        <v>9.4691528327977698E-3</v>
      </c>
      <c r="F444" s="14"/>
      <c r="G444" s="14">
        <v>6.54134767119672E-3</v>
      </c>
      <c r="H444" s="14">
        <v>1.72169778644022E-2</v>
      </c>
      <c r="I444" s="14">
        <v>2.1133732089959199E-2</v>
      </c>
      <c r="J444" s="14">
        <v>1.7698976122191599E-2</v>
      </c>
      <c r="K444" s="14">
        <v>0</v>
      </c>
      <c r="L444" s="14">
        <v>8.9308649308737602E-3</v>
      </c>
      <c r="M444" s="14"/>
      <c r="N444" s="14">
        <v>0</v>
      </c>
      <c r="O444" s="14">
        <v>3.64588835903859E-3</v>
      </c>
      <c r="P444" s="14">
        <v>2.0148273490908201E-2</v>
      </c>
      <c r="Q444" s="14">
        <v>2.7218082704488201E-2</v>
      </c>
      <c r="R444" s="14"/>
      <c r="S444" s="14">
        <v>1.6299242629611198E-2</v>
      </c>
      <c r="T444" s="14">
        <v>1.22397698198518E-2</v>
      </c>
      <c r="U444" s="14">
        <v>1.2277684191710899E-2</v>
      </c>
      <c r="V444" s="14">
        <v>0</v>
      </c>
      <c r="W444" s="14">
        <v>1.25385957836268E-2</v>
      </c>
      <c r="X444" s="14">
        <v>0</v>
      </c>
      <c r="Y444" s="14">
        <v>2.3520241845769198E-2</v>
      </c>
      <c r="Z444" s="14">
        <v>1.7474496489477898E-2</v>
      </c>
      <c r="AA444" s="14">
        <v>1.8556746606745202E-2</v>
      </c>
      <c r="AB444" s="14">
        <v>2.04940157924988E-2</v>
      </c>
      <c r="AC444" s="14">
        <v>0</v>
      </c>
      <c r="AD444" s="14">
        <v>0</v>
      </c>
      <c r="AE444" s="14"/>
      <c r="AF444" s="14">
        <v>8.1345126553396194E-3</v>
      </c>
      <c r="AG444" s="14">
        <v>8.4983688393339696E-3</v>
      </c>
      <c r="AH444" s="14">
        <v>5.2098331874300997E-2</v>
      </c>
      <c r="AI444" s="14"/>
      <c r="AJ444" s="14" t="s">
        <v>79</v>
      </c>
      <c r="AK444" s="14" t="s">
        <v>79</v>
      </c>
      <c r="AL444" s="14" t="s">
        <v>79</v>
      </c>
      <c r="AM444" s="14" t="s">
        <v>79</v>
      </c>
      <c r="AN444" s="14" t="s">
        <v>79</v>
      </c>
      <c r="AO444" s="14"/>
      <c r="AP444" s="14">
        <v>3.4896215120627299E-3</v>
      </c>
      <c r="AQ444" s="14">
        <v>7.7942736368743102E-3</v>
      </c>
      <c r="AR444" s="14">
        <v>0</v>
      </c>
      <c r="AS444" s="14"/>
      <c r="AT444" s="14">
        <v>3.3002190496441701E-2</v>
      </c>
      <c r="AU444" s="14">
        <v>4.9818260372690602E-3</v>
      </c>
      <c r="AV444" s="14">
        <v>3.7008063981402999E-3</v>
      </c>
      <c r="AW444" s="14">
        <v>0</v>
      </c>
      <c r="AX444" s="14">
        <v>0</v>
      </c>
    </row>
    <row r="445" spans="2:50" x14ac:dyDescent="0.25">
      <c r="B445" t="s">
        <v>103</v>
      </c>
      <c r="C445" s="14">
        <v>7.6576616026630295E-2</v>
      </c>
      <c r="D445" s="14">
        <v>7.4610267574583805E-2</v>
      </c>
      <c r="E445" s="14">
        <v>7.8925767825686804E-2</v>
      </c>
      <c r="F445" s="14"/>
      <c r="G445" s="14">
        <v>6.1619345179126699E-2</v>
      </c>
      <c r="H445" s="14">
        <v>7.9693796558143806E-2</v>
      </c>
      <c r="I445" s="14">
        <v>7.9743782808548699E-2</v>
      </c>
      <c r="J445" s="14">
        <v>9.5001743277881107E-2</v>
      </c>
      <c r="K445" s="14">
        <v>7.6298083530137104E-2</v>
      </c>
      <c r="L445" s="14">
        <v>6.5213510571588001E-2</v>
      </c>
      <c r="M445" s="14"/>
      <c r="N445" s="14">
        <v>5.0371284851939202E-2</v>
      </c>
      <c r="O445" s="14">
        <v>6.64994443476635E-2</v>
      </c>
      <c r="P445" s="14">
        <v>0.111796425300795</v>
      </c>
      <c r="Q445" s="14">
        <v>8.5229628037276101E-2</v>
      </c>
      <c r="R445" s="14"/>
      <c r="S445" s="14">
        <v>3.9600365661232199E-2</v>
      </c>
      <c r="T445" s="14">
        <v>9.7850701046736599E-2</v>
      </c>
      <c r="U445" s="14">
        <v>4.1923255763577701E-2</v>
      </c>
      <c r="V445" s="14">
        <v>0.106766646172475</v>
      </c>
      <c r="W445" s="14">
        <v>8.3600064069607599E-2</v>
      </c>
      <c r="X445" s="14">
        <v>0.12665823447003199</v>
      </c>
      <c r="Y445" s="14">
        <v>5.8965018528423799E-2</v>
      </c>
      <c r="Z445" s="14">
        <v>0.100772239191501</v>
      </c>
      <c r="AA445" s="14">
        <v>5.79310621628761E-2</v>
      </c>
      <c r="AB445" s="14">
        <v>5.6751568645966602E-2</v>
      </c>
      <c r="AC445" s="14">
        <v>6.7909665536085795E-2</v>
      </c>
      <c r="AD445" s="14">
        <v>0.139490826462949</v>
      </c>
      <c r="AE445" s="14"/>
      <c r="AF445" s="14">
        <v>7.09069480089419E-2</v>
      </c>
      <c r="AG445" s="14">
        <v>7.4409874584279695E-2</v>
      </c>
      <c r="AH445" s="14">
        <v>9.3232747148284695E-2</v>
      </c>
      <c r="AI445" s="14"/>
      <c r="AJ445" s="14" t="s">
        <v>79</v>
      </c>
      <c r="AK445" s="14" t="s">
        <v>79</v>
      </c>
      <c r="AL445" s="14" t="s">
        <v>79</v>
      </c>
      <c r="AM445" s="14" t="s">
        <v>79</v>
      </c>
      <c r="AN445" s="14" t="s">
        <v>79</v>
      </c>
      <c r="AO445" s="14"/>
      <c r="AP445" s="14">
        <v>2.5690929061027899E-2</v>
      </c>
      <c r="AQ445" s="14">
        <v>4.8414583181579797E-2</v>
      </c>
      <c r="AR445" s="14">
        <v>7.9693847837323903E-2</v>
      </c>
      <c r="AS445" s="14"/>
      <c r="AT445" s="14">
        <v>8.6971236094341306E-2</v>
      </c>
      <c r="AU445" s="14">
        <v>8.2951413603855995E-2</v>
      </c>
      <c r="AV445" s="14">
        <v>5.5818601755701497E-2</v>
      </c>
      <c r="AW445" s="14">
        <v>1.83164526665066E-2</v>
      </c>
      <c r="AX445" s="14">
        <v>0.11726006768701</v>
      </c>
    </row>
    <row r="446" spans="2:50" x14ac:dyDescent="0.25">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row>
    <row r="447" spans="2:50" x14ac:dyDescent="0.25">
      <c r="B447" s="6" t="s">
        <v>261</v>
      </c>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row>
    <row r="448" spans="2:50" x14ac:dyDescent="0.25">
      <c r="B448" s="26" t="s">
        <v>538</v>
      </c>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row>
    <row r="449" spans="2:50" x14ac:dyDescent="0.25">
      <c r="B449" t="s">
        <v>256</v>
      </c>
      <c r="C449" s="14">
        <v>3.2028797389340301E-2</v>
      </c>
      <c r="D449" s="14">
        <v>4.4070999971699602E-2</v>
      </c>
      <c r="E449" s="14">
        <v>2.00584971136092E-2</v>
      </c>
      <c r="F449" s="14"/>
      <c r="G449" s="14">
        <v>5.8334653335365701E-2</v>
      </c>
      <c r="H449" s="14">
        <v>4.5215957528074703E-2</v>
      </c>
      <c r="I449" s="14">
        <v>3.1432411876871999E-2</v>
      </c>
      <c r="J449" s="14">
        <v>1.8517945065083301E-2</v>
      </c>
      <c r="K449" s="14">
        <v>3.2333134978244298E-2</v>
      </c>
      <c r="L449" s="14">
        <v>1.3317929208831099E-2</v>
      </c>
      <c r="M449" s="14"/>
      <c r="N449" s="14">
        <v>5.2957602327344699E-2</v>
      </c>
      <c r="O449" s="14">
        <v>3.1539413157821203E-2</v>
      </c>
      <c r="P449" s="14">
        <v>2.1349951769691702E-2</v>
      </c>
      <c r="Q449" s="14">
        <v>1.9301008616408499E-2</v>
      </c>
      <c r="R449" s="14"/>
      <c r="S449" s="14">
        <v>6.2404300910922597E-2</v>
      </c>
      <c r="T449" s="14">
        <v>2.4093805208393E-2</v>
      </c>
      <c r="U449" s="14">
        <v>2.1966062594623401E-2</v>
      </c>
      <c r="V449" s="14">
        <v>2.7246765686574199E-2</v>
      </c>
      <c r="W449" s="14">
        <v>2.5296690326232298E-2</v>
      </c>
      <c r="X449" s="14">
        <v>3.3299855643552603E-2</v>
      </c>
      <c r="Y449" s="14">
        <v>3.3621371011146699E-2</v>
      </c>
      <c r="Z449" s="14">
        <v>6.4394620701212907E-2</v>
      </c>
      <c r="AA449" s="14">
        <v>1.9653596968875298E-2</v>
      </c>
      <c r="AB449" s="14">
        <v>2.9524214188809801E-2</v>
      </c>
      <c r="AC449" s="14">
        <v>1.7340547667861101E-2</v>
      </c>
      <c r="AD449" s="14">
        <v>0</v>
      </c>
      <c r="AE449" s="14"/>
      <c r="AF449" s="14">
        <v>1.28136259621477E-2</v>
      </c>
      <c r="AG449" s="14">
        <v>5.3276855159042701E-2</v>
      </c>
      <c r="AH449" s="14">
        <v>3.3163031751693703E-2</v>
      </c>
      <c r="AI449" s="14"/>
      <c r="AJ449" s="14" t="s">
        <v>79</v>
      </c>
      <c r="AK449" s="14" t="s">
        <v>79</v>
      </c>
      <c r="AL449" s="14" t="s">
        <v>79</v>
      </c>
      <c r="AM449" s="14" t="s">
        <v>79</v>
      </c>
      <c r="AN449" s="14" t="s">
        <v>79</v>
      </c>
      <c r="AO449" s="14"/>
      <c r="AP449" s="14">
        <v>5.3383108476151298E-2</v>
      </c>
      <c r="AQ449" s="14">
        <v>3.85437482970983E-2</v>
      </c>
      <c r="AR449" s="14">
        <v>1.2737743242796799E-2</v>
      </c>
      <c r="AS449" s="14"/>
      <c r="AT449" s="14">
        <v>1.5772101594905399E-2</v>
      </c>
      <c r="AU449" s="14">
        <v>1.81719866006218E-2</v>
      </c>
      <c r="AV449" s="14">
        <v>4.2204876291862599E-2</v>
      </c>
      <c r="AW449" s="14">
        <v>5.5365917078328997E-2</v>
      </c>
      <c r="AX449" s="14">
        <v>0.24055828708105301</v>
      </c>
    </row>
    <row r="450" spans="2:50" x14ac:dyDescent="0.25">
      <c r="B450" t="s">
        <v>257</v>
      </c>
      <c r="C450" s="14">
        <v>0.34290558042569802</v>
      </c>
      <c r="D450" s="14">
        <v>0.36273321520732499</v>
      </c>
      <c r="E450" s="14">
        <v>0.32235222035553901</v>
      </c>
      <c r="F450" s="14"/>
      <c r="G450" s="14">
        <v>0.365592169793648</v>
      </c>
      <c r="H450" s="14">
        <v>0.42950627492365701</v>
      </c>
      <c r="I450" s="14">
        <v>0.41688501132379602</v>
      </c>
      <c r="J450" s="14">
        <v>0.38650385515843699</v>
      </c>
      <c r="K450" s="14">
        <v>0.25745105774728999</v>
      </c>
      <c r="L450" s="14">
        <v>0.21670063654264299</v>
      </c>
      <c r="M450" s="14"/>
      <c r="N450" s="14">
        <v>0.37556808205509701</v>
      </c>
      <c r="O450" s="14">
        <v>0.38138738362533797</v>
      </c>
      <c r="P450" s="14">
        <v>0.32684803741930701</v>
      </c>
      <c r="Q450" s="14">
        <v>0.28095594233035598</v>
      </c>
      <c r="R450" s="14"/>
      <c r="S450" s="14">
        <v>0.45765351416579902</v>
      </c>
      <c r="T450" s="14">
        <v>0.30176471000065502</v>
      </c>
      <c r="U450" s="14">
        <v>0.34297986402222402</v>
      </c>
      <c r="V450" s="14">
        <v>0.29171071999897902</v>
      </c>
      <c r="W450" s="14">
        <v>0.35123149337732001</v>
      </c>
      <c r="X450" s="14">
        <v>0.38476512890495101</v>
      </c>
      <c r="Y450" s="14">
        <v>0.31934513670039</v>
      </c>
      <c r="Z450" s="14">
        <v>0.25135222654978301</v>
      </c>
      <c r="AA450" s="14">
        <v>0.25503390742291798</v>
      </c>
      <c r="AB450" s="14">
        <v>0.37233150117334501</v>
      </c>
      <c r="AC450" s="14">
        <v>0.32409479599748697</v>
      </c>
      <c r="AD450" s="14">
        <v>0.405939958757011</v>
      </c>
      <c r="AE450" s="14"/>
      <c r="AF450" s="14">
        <v>0.327459699005614</v>
      </c>
      <c r="AG450" s="14">
        <v>0.36690866208533002</v>
      </c>
      <c r="AH450" s="14">
        <v>0.32111887563887398</v>
      </c>
      <c r="AI450" s="14"/>
      <c r="AJ450" s="14" t="s">
        <v>79</v>
      </c>
      <c r="AK450" s="14" t="s">
        <v>79</v>
      </c>
      <c r="AL450" s="14" t="s">
        <v>79</v>
      </c>
      <c r="AM450" s="14" t="s">
        <v>79</v>
      </c>
      <c r="AN450" s="14" t="s">
        <v>79</v>
      </c>
      <c r="AO450" s="14"/>
      <c r="AP450" s="14">
        <v>0.37426854922258002</v>
      </c>
      <c r="AQ450" s="14">
        <v>0.37535988968353701</v>
      </c>
      <c r="AR450" s="14">
        <v>0.37243512900271802</v>
      </c>
      <c r="AS450" s="14"/>
      <c r="AT450" s="14">
        <v>0.25003022840723899</v>
      </c>
      <c r="AU450" s="14">
        <v>0.32391426936407802</v>
      </c>
      <c r="AV450" s="14">
        <v>0.43513508938475998</v>
      </c>
      <c r="AW450" s="14">
        <v>0.490964759130189</v>
      </c>
      <c r="AX450" s="14">
        <v>0.58762637570084597</v>
      </c>
    </row>
    <row r="451" spans="2:50" x14ac:dyDescent="0.25">
      <c r="B451" t="s">
        <v>258</v>
      </c>
      <c r="C451" s="14">
        <v>0.31779693976872198</v>
      </c>
      <c r="D451" s="14">
        <v>0.29813677805472399</v>
      </c>
      <c r="E451" s="14">
        <v>0.33690374193008898</v>
      </c>
      <c r="F451" s="14"/>
      <c r="G451" s="14">
        <v>0.38729337023182098</v>
      </c>
      <c r="H451" s="14">
        <v>0.34512657577095501</v>
      </c>
      <c r="I451" s="14">
        <v>0.36313827028929502</v>
      </c>
      <c r="J451" s="14">
        <v>0.32267793218559299</v>
      </c>
      <c r="K451" s="14">
        <v>0.29604969095411998</v>
      </c>
      <c r="L451" s="14">
        <v>0.219125880055867</v>
      </c>
      <c r="M451" s="14"/>
      <c r="N451" s="14">
        <v>0.25879638328457599</v>
      </c>
      <c r="O451" s="14">
        <v>0.28576866428082798</v>
      </c>
      <c r="P451" s="14">
        <v>0.39120424503648299</v>
      </c>
      <c r="Q451" s="14">
        <v>0.34820572347394202</v>
      </c>
      <c r="R451" s="14"/>
      <c r="S451" s="14">
        <v>0.26860573156002199</v>
      </c>
      <c r="T451" s="14">
        <v>0.25674524517629299</v>
      </c>
      <c r="U451" s="14">
        <v>0.282831526331973</v>
      </c>
      <c r="V451" s="14">
        <v>0.39520931198826698</v>
      </c>
      <c r="W451" s="14">
        <v>0.31210600393108401</v>
      </c>
      <c r="X451" s="14">
        <v>0.36253397593951298</v>
      </c>
      <c r="Y451" s="14">
        <v>0.25309749489123001</v>
      </c>
      <c r="Z451" s="14">
        <v>0.34805143347400003</v>
      </c>
      <c r="AA451" s="14">
        <v>0.39525645535423998</v>
      </c>
      <c r="AB451" s="14">
        <v>0.30008066639490899</v>
      </c>
      <c r="AC451" s="14">
        <v>0.37281825662857498</v>
      </c>
      <c r="AD451" s="14">
        <v>0.331782365218044</v>
      </c>
      <c r="AE451" s="14"/>
      <c r="AF451" s="14">
        <v>0.271358705905755</v>
      </c>
      <c r="AG451" s="14">
        <v>0.32400561108953702</v>
      </c>
      <c r="AH451" s="14">
        <v>0.36002291688110499</v>
      </c>
      <c r="AI451" s="14"/>
      <c r="AJ451" s="14" t="s">
        <v>79</v>
      </c>
      <c r="AK451" s="14" t="s">
        <v>79</v>
      </c>
      <c r="AL451" s="14" t="s">
        <v>79</v>
      </c>
      <c r="AM451" s="14" t="s">
        <v>79</v>
      </c>
      <c r="AN451" s="14" t="s">
        <v>79</v>
      </c>
      <c r="AO451" s="14"/>
      <c r="AP451" s="14">
        <v>0.22112831671968</v>
      </c>
      <c r="AQ451" s="14">
        <v>0.35723709717746799</v>
      </c>
      <c r="AR451" s="14">
        <v>0.416416376239925</v>
      </c>
      <c r="AS451" s="14"/>
      <c r="AT451" s="14">
        <v>0.33898119159076201</v>
      </c>
      <c r="AU451" s="14">
        <v>0.32993122061544999</v>
      </c>
      <c r="AV451" s="14">
        <v>0.32851929644092798</v>
      </c>
      <c r="AW451" s="14">
        <v>0.27882327203892499</v>
      </c>
      <c r="AX451" s="14">
        <v>6.4119437965628606E-2</v>
      </c>
    </row>
    <row r="452" spans="2:50" x14ac:dyDescent="0.25">
      <c r="B452" t="s">
        <v>259</v>
      </c>
      <c r="C452" s="14">
        <v>8.2192069070458798E-2</v>
      </c>
      <c r="D452" s="14">
        <v>7.7270119601946005E-2</v>
      </c>
      <c r="E452" s="14">
        <v>8.6292142692117602E-2</v>
      </c>
      <c r="F452" s="14"/>
      <c r="G452" s="14">
        <v>8.8925155486000093E-2</v>
      </c>
      <c r="H452" s="14">
        <v>8.6477244912657097E-2</v>
      </c>
      <c r="I452" s="14">
        <v>5.0166109802118497E-2</v>
      </c>
      <c r="J452" s="14">
        <v>9.8404462643497406E-2</v>
      </c>
      <c r="K452" s="14">
        <v>8.8435223576351002E-2</v>
      </c>
      <c r="L452" s="14">
        <v>8.3883028918606203E-2</v>
      </c>
      <c r="M452" s="14"/>
      <c r="N452" s="14">
        <v>0.10408805824240799</v>
      </c>
      <c r="O452" s="14">
        <v>7.8320996829048403E-2</v>
      </c>
      <c r="P452" s="14">
        <v>7.8532186027489306E-2</v>
      </c>
      <c r="Q452" s="14">
        <v>6.5944052551562202E-2</v>
      </c>
      <c r="R452" s="14"/>
      <c r="S452" s="14">
        <v>6.3151630241526299E-2</v>
      </c>
      <c r="T452" s="14">
        <v>0.159953035805312</v>
      </c>
      <c r="U452" s="14">
        <v>9.5521726664691206E-2</v>
      </c>
      <c r="V452" s="14">
        <v>6.2476485614877598E-2</v>
      </c>
      <c r="W452" s="14">
        <v>9.3430663014159906E-2</v>
      </c>
      <c r="X452" s="14">
        <v>4.5652445893760399E-2</v>
      </c>
      <c r="Y452" s="14">
        <v>8.4106301286824101E-2</v>
      </c>
      <c r="Z452" s="14">
        <v>9.3300652302676895E-2</v>
      </c>
      <c r="AA452" s="14">
        <v>5.36785887870668E-2</v>
      </c>
      <c r="AB452" s="14">
        <v>5.2182554060880702E-2</v>
      </c>
      <c r="AC452" s="14">
        <v>5.9392510331312598E-2</v>
      </c>
      <c r="AD452" s="14">
        <v>0.17492047851826201</v>
      </c>
      <c r="AE452" s="14"/>
      <c r="AF452" s="14">
        <v>8.2373018263729503E-2</v>
      </c>
      <c r="AG452" s="14">
        <v>6.81169129070755E-2</v>
      </c>
      <c r="AH452" s="14">
        <v>0.10736667536195101</v>
      </c>
      <c r="AI452" s="14"/>
      <c r="AJ452" s="14" t="s">
        <v>79</v>
      </c>
      <c r="AK452" s="14" t="s">
        <v>79</v>
      </c>
      <c r="AL452" s="14" t="s">
        <v>79</v>
      </c>
      <c r="AM452" s="14" t="s">
        <v>79</v>
      </c>
      <c r="AN452" s="14" t="s">
        <v>79</v>
      </c>
      <c r="AO452" s="14"/>
      <c r="AP452" s="14">
        <v>9.2448965355210994E-2</v>
      </c>
      <c r="AQ452" s="14">
        <v>7.1776862869380301E-2</v>
      </c>
      <c r="AR452" s="14">
        <v>6.1188494282109297E-2</v>
      </c>
      <c r="AS452" s="14"/>
      <c r="AT452" s="14">
        <v>9.0271932196369795E-2</v>
      </c>
      <c r="AU452" s="14">
        <v>8.4472519842389196E-2</v>
      </c>
      <c r="AV452" s="14">
        <v>6.8562998661340996E-2</v>
      </c>
      <c r="AW452" s="14">
        <v>5.9031264151621E-2</v>
      </c>
      <c r="AX452" s="14">
        <v>6.1941746733954403E-2</v>
      </c>
    </row>
    <row r="453" spans="2:50" x14ac:dyDescent="0.25">
      <c r="B453" t="s">
        <v>260</v>
      </c>
      <c r="C453" s="14">
        <v>0.14756243902251001</v>
      </c>
      <c r="D453" s="14">
        <v>0.13939194000197599</v>
      </c>
      <c r="E453" s="14">
        <v>0.15711945323443299</v>
      </c>
      <c r="F453" s="14"/>
      <c r="G453" s="14">
        <v>5.1389689569830997E-2</v>
      </c>
      <c r="H453" s="14">
        <v>2.11726363515807E-2</v>
      </c>
      <c r="I453" s="14">
        <v>6.3570293739438594E-2</v>
      </c>
      <c r="J453" s="14">
        <v>0.13285303144438201</v>
      </c>
      <c r="K453" s="14">
        <v>0.21496213991601501</v>
      </c>
      <c r="L453" s="14">
        <v>0.35633339972725397</v>
      </c>
      <c r="M453" s="14"/>
      <c r="N453" s="14">
        <v>0.12797250517441</v>
      </c>
      <c r="O453" s="14">
        <v>0.13918800979236101</v>
      </c>
      <c r="P453" s="14">
        <v>0.12623742265451901</v>
      </c>
      <c r="Q453" s="14">
        <v>0.19735195191490701</v>
      </c>
      <c r="R453" s="14"/>
      <c r="S453" s="14">
        <v>8.5103318043443801E-2</v>
      </c>
      <c r="T453" s="14">
        <v>0.162945550939183</v>
      </c>
      <c r="U453" s="14">
        <v>0.155866511812186</v>
      </c>
      <c r="V453" s="14">
        <v>0.123718432538876</v>
      </c>
      <c r="W453" s="14">
        <v>0.17150975311785899</v>
      </c>
      <c r="X453" s="14">
        <v>0.13816584518113401</v>
      </c>
      <c r="Y453" s="14">
        <v>0.231781585301089</v>
      </c>
      <c r="Z453" s="14">
        <v>0.15389309871860199</v>
      </c>
      <c r="AA453" s="14">
        <v>0.18412971764626401</v>
      </c>
      <c r="AB453" s="14">
        <v>0.155838833242714</v>
      </c>
      <c r="AC453" s="14">
        <v>0.134143172083109</v>
      </c>
      <c r="AD453" s="14">
        <v>8.7357197506682305E-2</v>
      </c>
      <c r="AE453" s="14"/>
      <c r="AF453" s="14">
        <v>0.216550544708005</v>
      </c>
      <c r="AG453" s="14">
        <v>0.12414822876887199</v>
      </c>
      <c r="AH453" s="14">
        <v>8.9738641582410503E-2</v>
      </c>
      <c r="AI453" s="14"/>
      <c r="AJ453" s="14" t="s">
        <v>79</v>
      </c>
      <c r="AK453" s="14" t="s">
        <v>79</v>
      </c>
      <c r="AL453" s="14" t="s">
        <v>79</v>
      </c>
      <c r="AM453" s="14" t="s">
        <v>79</v>
      </c>
      <c r="AN453" s="14" t="s">
        <v>79</v>
      </c>
      <c r="AO453" s="14"/>
      <c r="AP453" s="14">
        <v>0.21230566548181101</v>
      </c>
      <c r="AQ453" s="14">
        <v>0.105196255374212</v>
      </c>
      <c r="AR453" s="14">
        <v>5.4894310976843698E-2</v>
      </c>
      <c r="AS453" s="14"/>
      <c r="AT453" s="14">
        <v>0.20824304725010401</v>
      </c>
      <c r="AU453" s="14">
        <v>0.13645456756796101</v>
      </c>
      <c r="AV453" s="14">
        <v>9.2692503275612501E-2</v>
      </c>
      <c r="AW453" s="14">
        <v>6.3440156627463398E-2</v>
      </c>
      <c r="AX453" s="14">
        <v>0</v>
      </c>
    </row>
    <row r="454" spans="2:50" x14ac:dyDescent="0.25">
      <c r="B454" t="s">
        <v>70</v>
      </c>
      <c r="C454" s="14">
        <v>7.7514174323271706E-2</v>
      </c>
      <c r="D454" s="14">
        <v>7.8396947162330005E-2</v>
      </c>
      <c r="E454" s="14">
        <v>7.7273944674212502E-2</v>
      </c>
      <c r="F454" s="14"/>
      <c r="G454" s="14">
        <v>4.8464961583333403E-2</v>
      </c>
      <c r="H454" s="14">
        <v>7.2501310513075207E-2</v>
      </c>
      <c r="I454" s="14">
        <v>7.4807902968479903E-2</v>
      </c>
      <c r="J454" s="14">
        <v>4.1042773503007002E-2</v>
      </c>
      <c r="K454" s="14">
        <v>0.11076875282798</v>
      </c>
      <c r="L454" s="14">
        <v>0.110639125546798</v>
      </c>
      <c r="M454" s="14"/>
      <c r="N454" s="14">
        <v>8.0617368916163806E-2</v>
      </c>
      <c r="O454" s="14">
        <v>8.3795532314603405E-2</v>
      </c>
      <c r="P454" s="14">
        <v>5.5828157092510197E-2</v>
      </c>
      <c r="Q454" s="14">
        <v>8.82413211128244E-2</v>
      </c>
      <c r="R454" s="14"/>
      <c r="S454" s="14">
        <v>6.3081505078285804E-2</v>
      </c>
      <c r="T454" s="14">
        <v>9.4497652870163706E-2</v>
      </c>
      <c r="U454" s="14">
        <v>0.10083430857430201</v>
      </c>
      <c r="V454" s="14">
        <v>9.9638284172426497E-2</v>
      </c>
      <c r="W454" s="14">
        <v>4.6425396233345101E-2</v>
      </c>
      <c r="X454" s="14">
        <v>3.5582748437089501E-2</v>
      </c>
      <c r="Y454" s="14">
        <v>7.8048110809320503E-2</v>
      </c>
      <c r="Z454" s="14">
        <v>8.9007968253724395E-2</v>
      </c>
      <c r="AA454" s="14">
        <v>9.2247733820636502E-2</v>
      </c>
      <c r="AB454" s="14">
        <v>9.0042230939342105E-2</v>
      </c>
      <c r="AC454" s="14">
        <v>9.2210717291655503E-2</v>
      </c>
      <c r="AD454" s="14">
        <v>0</v>
      </c>
      <c r="AE454" s="14"/>
      <c r="AF454" s="14">
        <v>8.9444406154748496E-2</v>
      </c>
      <c r="AG454" s="14">
        <v>6.3543729990142794E-2</v>
      </c>
      <c r="AH454" s="14">
        <v>8.8589858783965095E-2</v>
      </c>
      <c r="AI454" s="14"/>
      <c r="AJ454" s="14" t="s">
        <v>79</v>
      </c>
      <c r="AK454" s="14" t="s">
        <v>79</v>
      </c>
      <c r="AL454" s="14" t="s">
        <v>79</v>
      </c>
      <c r="AM454" s="14" t="s">
        <v>79</v>
      </c>
      <c r="AN454" s="14" t="s">
        <v>79</v>
      </c>
      <c r="AO454" s="14"/>
      <c r="AP454" s="14">
        <v>4.6465394744567103E-2</v>
      </c>
      <c r="AQ454" s="14">
        <v>5.1886146598303699E-2</v>
      </c>
      <c r="AR454" s="14">
        <v>8.2327946255607201E-2</v>
      </c>
      <c r="AS454" s="14"/>
      <c r="AT454" s="14">
        <v>9.67014989606204E-2</v>
      </c>
      <c r="AU454" s="14">
        <v>0.1070554360095</v>
      </c>
      <c r="AV454" s="14">
        <v>3.2885235945496499E-2</v>
      </c>
      <c r="AW454" s="14">
        <v>5.2374630973472197E-2</v>
      </c>
      <c r="AX454" s="14">
        <v>4.5754152518518797E-2</v>
      </c>
    </row>
    <row r="455" spans="2:50" x14ac:dyDescent="0.25">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row>
    <row r="456" spans="2:50" x14ac:dyDescent="0.25">
      <c r="B456" s="6" t="s">
        <v>263</v>
      </c>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row>
    <row r="457" spans="2:50" x14ac:dyDescent="0.25">
      <c r="B457" s="26" t="s">
        <v>539</v>
      </c>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row>
    <row r="458" spans="2:50" x14ac:dyDescent="0.25">
      <c r="B458" t="s">
        <v>262</v>
      </c>
      <c r="C458" s="14">
        <v>2.1066070471815201E-2</v>
      </c>
      <c r="D458" s="14">
        <v>3.2140077293201001E-2</v>
      </c>
      <c r="E458" s="14">
        <v>9.4170707964688107E-3</v>
      </c>
      <c r="F458" s="14"/>
      <c r="G458" s="14">
        <v>4.7449313268812403E-2</v>
      </c>
      <c r="H458" s="14">
        <v>4.9453971965613401E-2</v>
      </c>
      <c r="I458" s="14">
        <v>0</v>
      </c>
      <c r="J458" s="14">
        <v>1.34801395902991E-2</v>
      </c>
      <c r="K458" s="14">
        <v>1.0304709360447801E-2</v>
      </c>
      <c r="L458" s="14">
        <v>1.19093363866696E-2</v>
      </c>
      <c r="M458" s="14"/>
      <c r="N458" s="14">
        <v>3.15017710945623E-2</v>
      </c>
      <c r="O458" s="14">
        <v>1.84872673529403E-2</v>
      </c>
      <c r="P458" s="14">
        <v>1.93180501552421E-2</v>
      </c>
      <c r="Q458" s="14">
        <v>1.4339409830851E-2</v>
      </c>
      <c r="R458" s="14"/>
      <c r="S458" s="14">
        <v>2.8189206513112401E-2</v>
      </c>
      <c r="T458" s="14">
        <v>2.5917745426439699E-2</v>
      </c>
      <c r="U458" s="14">
        <v>0</v>
      </c>
      <c r="V458" s="14">
        <v>3.32280775889712E-2</v>
      </c>
      <c r="W458" s="14">
        <v>3.0881240828638599E-2</v>
      </c>
      <c r="X458" s="14">
        <v>1.3114537194730901E-2</v>
      </c>
      <c r="Y458" s="14">
        <v>9.4381103385739497E-3</v>
      </c>
      <c r="Z458" s="14">
        <v>6.5894843927310098E-2</v>
      </c>
      <c r="AA458" s="14">
        <v>7.8820861905708507E-3</v>
      </c>
      <c r="AB458" s="14">
        <v>7.8799293546683198E-3</v>
      </c>
      <c r="AC458" s="14">
        <v>5.2201358691168299E-2</v>
      </c>
      <c r="AD458" s="14">
        <v>0</v>
      </c>
      <c r="AE458" s="14"/>
      <c r="AF458" s="14">
        <v>1.2188939307052799E-2</v>
      </c>
      <c r="AG458" s="14">
        <v>2.67752120406986E-2</v>
      </c>
      <c r="AH458" s="14">
        <v>1.5990540708708902E-2</v>
      </c>
      <c r="AI458" s="14"/>
      <c r="AJ458" s="14" t="s">
        <v>79</v>
      </c>
      <c r="AK458" s="14" t="s">
        <v>79</v>
      </c>
      <c r="AL458" s="14" t="s">
        <v>79</v>
      </c>
      <c r="AM458" s="14" t="s">
        <v>79</v>
      </c>
      <c r="AN458" s="14" t="s">
        <v>79</v>
      </c>
      <c r="AO458" s="14"/>
      <c r="AP458" s="14">
        <v>1.4673373237254801E-2</v>
      </c>
      <c r="AQ458" s="14">
        <v>3.22016456556629E-2</v>
      </c>
      <c r="AR458" s="14">
        <v>9.1405886815921697E-3</v>
      </c>
      <c r="AS458" s="14"/>
      <c r="AT458" s="14">
        <v>3.22248581460329E-3</v>
      </c>
      <c r="AU458" s="14">
        <v>2.3970464659065702E-2</v>
      </c>
      <c r="AV458" s="14">
        <v>1.9571466393694299E-2</v>
      </c>
      <c r="AW458" s="14">
        <v>6.9064595433917603E-2</v>
      </c>
      <c r="AX458" s="14">
        <v>0.13821522095413299</v>
      </c>
    </row>
    <row r="459" spans="2:50" x14ac:dyDescent="0.25">
      <c r="B459" t="s">
        <v>257</v>
      </c>
      <c r="C459" s="14">
        <v>0.338464580585977</v>
      </c>
      <c r="D459" s="14">
        <v>0.36462917872797901</v>
      </c>
      <c r="E459" s="14">
        <v>0.31122595475113601</v>
      </c>
      <c r="F459" s="14"/>
      <c r="G459" s="14">
        <v>0.42613261631244997</v>
      </c>
      <c r="H459" s="14">
        <v>0.46727200007394099</v>
      </c>
      <c r="I459" s="14">
        <v>0.41560546058872799</v>
      </c>
      <c r="J459" s="14">
        <v>0.334651605580571</v>
      </c>
      <c r="K459" s="14">
        <v>0.259876739418058</v>
      </c>
      <c r="L459" s="14">
        <v>0.17436783332729699</v>
      </c>
      <c r="M459" s="14"/>
      <c r="N459" s="14">
        <v>0.373942763313246</v>
      </c>
      <c r="O459" s="14">
        <v>0.36487390189151397</v>
      </c>
      <c r="P459" s="14">
        <v>0.30021188489795098</v>
      </c>
      <c r="Q459" s="14">
        <v>0.30990036123061199</v>
      </c>
      <c r="R459" s="14"/>
      <c r="S459" s="14">
        <v>0.45996509285343601</v>
      </c>
      <c r="T459" s="14">
        <v>0.28620516963195702</v>
      </c>
      <c r="U459" s="14">
        <v>0.28071809303656697</v>
      </c>
      <c r="V459" s="14">
        <v>0.27770590398338102</v>
      </c>
      <c r="W459" s="14">
        <v>0.34481272802417201</v>
      </c>
      <c r="X459" s="14">
        <v>0.38246452438841599</v>
      </c>
      <c r="Y459" s="14">
        <v>0.36032833419997901</v>
      </c>
      <c r="Z459" s="14">
        <v>0.31135906491488402</v>
      </c>
      <c r="AA459" s="14">
        <v>0.334255442934633</v>
      </c>
      <c r="AB459" s="14">
        <v>0.30214526925402102</v>
      </c>
      <c r="AC459" s="14">
        <v>0.30833264610859701</v>
      </c>
      <c r="AD459" s="14">
        <v>0.37502192240770199</v>
      </c>
      <c r="AE459" s="14"/>
      <c r="AF459" s="14">
        <v>0.30239962842535401</v>
      </c>
      <c r="AG459" s="14">
        <v>0.34552653076913897</v>
      </c>
      <c r="AH459" s="14">
        <v>0.42214056188506299</v>
      </c>
      <c r="AI459" s="14"/>
      <c r="AJ459" s="14" t="s">
        <v>79</v>
      </c>
      <c r="AK459" s="14" t="s">
        <v>79</v>
      </c>
      <c r="AL459" s="14" t="s">
        <v>79</v>
      </c>
      <c r="AM459" s="14" t="s">
        <v>79</v>
      </c>
      <c r="AN459" s="14" t="s">
        <v>79</v>
      </c>
      <c r="AO459" s="14"/>
      <c r="AP459" s="14">
        <v>0.35474852545822599</v>
      </c>
      <c r="AQ459" s="14">
        <v>0.39445159663361101</v>
      </c>
      <c r="AR459" s="14">
        <v>0.29572892450097998</v>
      </c>
      <c r="AS459" s="14"/>
      <c r="AT459" s="14">
        <v>0.22954625899348999</v>
      </c>
      <c r="AU459" s="14">
        <v>0.32689307988486199</v>
      </c>
      <c r="AV459" s="14">
        <v>0.41592157706501398</v>
      </c>
      <c r="AW459" s="14">
        <v>0.39270530901017198</v>
      </c>
      <c r="AX459" s="14">
        <v>0.60287570630271203</v>
      </c>
    </row>
    <row r="460" spans="2:50" x14ac:dyDescent="0.25">
      <c r="B460" t="s">
        <v>258</v>
      </c>
      <c r="C460" s="14">
        <v>0.28869316774986498</v>
      </c>
      <c r="D460" s="14">
        <v>0.28250241145486499</v>
      </c>
      <c r="E460" s="14">
        <v>0.29641836774916502</v>
      </c>
      <c r="F460" s="14"/>
      <c r="G460" s="14">
        <v>0.33118188694906397</v>
      </c>
      <c r="H460" s="14">
        <v>0.256437171681206</v>
      </c>
      <c r="I460" s="14">
        <v>0.37124697936942402</v>
      </c>
      <c r="J460" s="14">
        <v>0.35731129654219301</v>
      </c>
      <c r="K460" s="14">
        <v>0.25484804614470702</v>
      </c>
      <c r="L460" s="14">
        <v>0.18770787334869601</v>
      </c>
      <c r="M460" s="14"/>
      <c r="N460" s="14">
        <v>0.29415126112975398</v>
      </c>
      <c r="O460" s="14">
        <v>0.29193899505444298</v>
      </c>
      <c r="P460" s="14">
        <v>0.30076429501240998</v>
      </c>
      <c r="Q460" s="14">
        <v>0.272153531398376</v>
      </c>
      <c r="R460" s="14"/>
      <c r="S460" s="14">
        <v>0.29597779749575298</v>
      </c>
      <c r="T460" s="14">
        <v>0.25604567519430499</v>
      </c>
      <c r="U460" s="14">
        <v>0.34640639342796198</v>
      </c>
      <c r="V460" s="14">
        <v>0.28798061693226801</v>
      </c>
      <c r="W460" s="14">
        <v>0.30898696125131903</v>
      </c>
      <c r="X460" s="14">
        <v>0.23276040125215799</v>
      </c>
      <c r="Y460" s="14">
        <v>0.34365518573488302</v>
      </c>
      <c r="Z460" s="14">
        <v>0.20012336598173799</v>
      </c>
      <c r="AA460" s="14">
        <v>0.25726050745467899</v>
      </c>
      <c r="AB460" s="14">
        <v>0.270977727324412</v>
      </c>
      <c r="AC460" s="14">
        <v>0.38707214415603702</v>
      </c>
      <c r="AD460" s="14">
        <v>0.35191721314005697</v>
      </c>
      <c r="AE460" s="14"/>
      <c r="AF460" s="14">
        <v>0.302395529235852</v>
      </c>
      <c r="AG460" s="14">
        <v>0.27191320698481403</v>
      </c>
      <c r="AH460" s="14">
        <v>0.25677658870380599</v>
      </c>
      <c r="AI460" s="14"/>
      <c r="AJ460" s="14" t="s">
        <v>79</v>
      </c>
      <c r="AK460" s="14" t="s">
        <v>79</v>
      </c>
      <c r="AL460" s="14" t="s">
        <v>79</v>
      </c>
      <c r="AM460" s="14" t="s">
        <v>79</v>
      </c>
      <c r="AN460" s="14" t="s">
        <v>79</v>
      </c>
      <c r="AO460" s="14"/>
      <c r="AP460" s="14">
        <v>0.286863208748936</v>
      </c>
      <c r="AQ460" s="14">
        <v>0.27782185412665</v>
      </c>
      <c r="AR460" s="14">
        <v>0.34775044569352798</v>
      </c>
      <c r="AS460" s="14"/>
      <c r="AT460" s="14">
        <v>0.31455197859175799</v>
      </c>
      <c r="AU460" s="14">
        <v>0.30018118516431602</v>
      </c>
      <c r="AV460" s="14">
        <v>0.29918841814448</v>
      </c>
      <c r="AW460" s="14">
        <v>0.29523620136398299</v>
      </c>
      <c r="AX460" s="14">
        <v>0</v>
      </c>
    </row>
    <row r="461" spans="2:50" x14ac:dyDescent="0.25">
      <c r="B461" t="s">
        <v>259</v>
      </c>
      <c r="C461" s="14">
        <v>8.9752199741157696E-2</v>
      </c>
      <c r="D461" s="14">
        <v>7.5683014896463105E-2</v>
      </c>
      <c r="E461" s="14">
        <v>0.10339154954586199</v>
      </c>
      <c r="F461" s="14"/>
      <c r="G461" s="14">
        <v>8.1393089172843602E-2</v>
      </c>
      <c r="H461" s="14">
        <v>8.1562992863018602E-2</v>
      </c>
      <c r="I461" s="14">
        <v>3.1168055026574101E-2</v>
      </c>
      <c r="J461" s="14">
        <v>0.116528365933216</v>
      </c>
      <c r="K461" s="14">
        <v>0.14961130361096101</v>
      </c>
      <c r="L461" s="14">
        <v>8.4229913171599696E-2</v>
      </c>
      <c r="M461" s="14"/>
      <c r="N461" s="14">
        <v>9.1375489722641104E-2</v>
      </c>
      <c r="O461" s="14">
        <v>9.7926931204301904E-2</v>
      </c>
      <c r="P461" s="14">
        <v>8.9484766183264106E-2</v>
      </c>
      <c r="Q461" s="14">
        <v>8.1089569594671895E-2</v>
      </c>
      <c r="R461" s="14"/>
      <c r="S461" s="14">
        <v>5.1658957527785598E-2</v>
      </c>
      <c r="T461" s="14">
        <v>0.12811864553701899</v>
      </c>
      <c r="U461" s="14">
        <v>7.4585402182864399E-2</v>
      </c>
      <c r="V461" s="14">
        <v>0.10989361018980601</v>
      </c>
      <c r="W461" s="14">
        <v>6.7330437115221506E-2</v>
      </c>
      <c r="X461" s="14">
        <v>7.4050173814229098E-2</v>
      </c>
      <c r="Y461" s="14">
        <v>8.5938390035753806E-2</v>
      </c>
      <c r="Z461" s="14">
        <v>9.5183797239430504E-2</v>
      </c>
      <c r="AA461" s="14">
        <v>0.147773347929956</v>
      </c>
      <c r="AB461" s="14">
        <v>4.4543532658008103E-2</v>
      </c>
      <c r="AC461" s="14">
        <v>0.114931108595783</v>
      </c>
      <c r="AD461" s="14">
        <v>6.2506408990894505E-2</v>
      </c>
      <c r="AE461" s="14"/>
      <c r="AF461" s="14">
        <v>8.0203425500180905E-2</v>
      </c>
      <c r="AG461" s="14">
        <v>0.100168862498506</v>
      </c>
      <c r="AH461" s="14">
        <v>7.2879338378797107E-2</v>
      </c>
      <c r="AI461" s="14"/>
      <c r="AJ461" s="14" t="s">
        <v>79</v>
      </c>
      <c r="AK461" s="14" t="s">
        <v>79</v>
      </c>
      <c r="AL461" s="14" t="s">
        <v>79</v>
      </c>
      <c r="AM461" s="14" t="s">
        <v>79</v>
      </c>
      <c r="AN461" s="14" t="s">
        <v>79</v>
      </c>
      <c r="AO461" s="14"/>
      <c r="AP461" s="14">
        <v>9.3794235827107497E-2</v>
      </c>
      <c r="AQ461" s="14">
        <v>7.8799161923239103E-2</v>
      </c>
      <c r="AR461" s="14">
        <v>8.8452955037763695E-2</v>
      </c>
      <c r="AS461" s="14"/>
      <c r="AT461" s="14">
        <v>0.108994271547947</v>
      </c>
      <c r="AU461" s="14">
        <v>9.1715610298775493E-2</v>
      </c>
      <c r="AV461" s="14">
        <v>9.48889025269435E-2</v>
      </c>
      <c r="AW461" s="14">
        <v>9.1887706149068105E-2</v>
      </c>
      <c r="AX461" s="14">
        <v>0.110546811472422</v>
      </c>
    </row>
    <row r="462" spans="2:50" x14ac:dyDescent="0.25">
      <c r="B462" t="s">
        <v>260</v>
      </c>
      <c r="C462" s="14">
        <v>0.15951569716555999</v>
      </c>
      <c r="D462" s="14">
        <v>0.153573252314082</v>
      </c>
      <c r="E462" s="14">
        <v>0.16611767855773599</v>
      </c>
      <c r="F462" s="14"/>
      <c r="G462" s="14">
        <v>4.2596704353760499E-2</v>
      </c>
      <c r="H462" s="14">
        <v>5.81661098838731E-2</v>
      </c>
      <c r="I462" s="14">
        <v>8.1192693152008305E-2</v>
      </c>
      <c r="J462" s="14">
        <v>9.2790208287062401E-2</v>
      </c>
      <c r="K462" s="14">
        <v>0.19812102593737399</v>
      </c>
      <c r="L462" s="14">
        <v>0.40792529581544801</v>
      </c>
      <c r="M462" s="14"/>
      <c r="N462" s="14">
        <v>0.14829370490620999</v>
      </c>
      <c r="O462" s="14">
        <v>0.13193628665858101</v>
      </c>
      <c r="P462" s="14">
        <v>0.169721600021907</v>
      </c>
      <c r="Q462" s="14">
        <v>0.183521741383324</v>
      </c>
      <c r="R462" s="14"/>
      <c r="S462" s="14">
        <v>9.57775288728209E-2</v>
      </c>
      <c r="T462" s="14">
        <v>0.15520897827893099</v>
      </c>
      <c r="U462" s="14">
        <v>0.184957347940089</v>
      </c>
      <c r="V462" s="14">
        <v>0.18577375417417999</v>
      </c>
      <c r="W462" s="14">
        <v>0.14271147027498801</v>
      </c>
      <c r="X462" s="14">
        <v>0.18530277224573499</v>
      </c>
      <c r="Y462" s="14">
        <v>0.14224385050491101</v>
      </c>
      <c r="Z462" s="14">
        <v>0.15729629249803601</v>
      </c>
      <c r="AA462" s="14">
        <v>0.15423141870674101</v>
      </c>
      <c r="AB462" s="14">
        <v>0.28515734898245398</v>
      </c>
      <c r="AC462" s="14">
        <v>8.4975873184241102E-2</v>
      </c>
      <c r="AD462" s="14">
        <v>8.1218369060382697E-2</v>
      </c>
      <c r="AE462" s="14"/>
      <c r="AF462" s="14">
        <v>0.181515613352875</v>
      </c>
      <c r="AG462" s="14">
        <v>0.16308557363682</v>
      </c>
      <c r="AH462" s="14">
        <v>0.15385668371502201</v>
      </c>
      <c r="AI462" s="14"/>
      <c r="AJ462" s="14" t="s">
        <v>79</v>
      </c>
      <c r="AK462" s="14" t="s">
        <v>79</v>
      </c>
      <c r="AL462" s="14" t="s">
        <v>79</v>
      </c>
      <c r="AM462" s="14" t="s">
        <v>79</v>
      </c>
      <c r="AN462" s="14" t="s">
        <v>79</v>
      </c>
      <c r="AO462" s="14"/>
      <c r="AP462" s="14">
        <v>0.18493980803446899</v>
      </c>
      <c r="AQ462" s="14">
        <v>0.12308535476297</v>
      </c>
      <c r="AR462" s="14">
        <v>0.16494139053505599</v>
      </c>
      <c r="AS462" s="14"/>
      <c r="AT462" s="14">
        <v>0.217292585329703</v>
      </c>
      <c r="AU462" s="14">
        <v>0.15673180946809701</v>
      </c>
      <c r="AV462" s="14">
        <v>0.10699246960726</v>
      </c>
      <c r="AW462" s="14">
        <v>0.111196379533798</v>
      </c>
      <c r="AX462" s="14">
        <v>4.5893573186143698E-2</v>
      </c>
    </row>
    <row r="463" spans="2:50" x14ac:dyDescent="0.25">
      <c r="B463" t="s">
        <v>70</v>
      </c>
      <c r="C463" s="14">
        <v>0.102508284285624</v>
      </c>
      <c r="D463" s="14">
        <v>9.1472065313408596E-2</v>
      </c>
      <c r="E463" s="14">
        <v>0.11342937859963299</v>
      </c>
      <c r="F463" s="14"/>
      <c r="G463" s="14">
        <v>7.1246389943068797E-2</v>
      </c>
      <c r="H463" s="14">
        <v>8.7107753532347801E-2</v>
      </c>
      <c r="I463" s="14">
        <v>0.100786811863266</v>
      </c>
      <c r="J463" s="14">
        <v>8.5238384066658596E-2</v>
      </c>
      <c r="K463" s="14">
        <v>0.12723817552845301</v>
      </c>
      <c r="L463" s="14">
        <v>0.13385974795028999</v>
      </c>
      <c r="M463" s="14"/>
      <c r="N463" s="14">
        <v>6.0735009833586498E-2</v>
      </c>
      <c r="O463" s="14">
        <v>9.48366178382202E-2</v>
      </c>
      <c r="P463" s="14">
        <v>0.120499403729227</v>
      </c>
      <c r="Q463" s="14">
        <v>0.13899538656216601</v>
      </c>
      <c r="R463" s="14"/>
      <c r="S463" s="14">
        <v>6.8431416737092493E-2</v>
      </c>
      <c r="T463" s="14">
        <v>0.148503785931349</v>
      </c>
      <c r="U463" s="14">
        <v>0.113332763412517</v>
      </c>
      <c r="V463" s="14">
        <v>0.105418037131394</v>
      </c>
      <c r="W463" s="14">
        <v>0.10527716250566101</v>
      </c>
      <c r="X463" s="14">
        <v>0.112307591104731</v>
      </c>
      <c r="Y463" s="14">
        <v>5.8396129185899703E-2</v>
      </c>
      <c r="Z463" s="14">
        <v>0.170142635438602</v>
      </c>
      <c r="AA463" s="14">
        <v>9.85971967834188E-2</v>
      </c>
      <c r="AB463" s="14">
        <v>8.9296192426436397E-2</v>
      </c>
      <c r="AC463" s="14">
        <v>5.2486869264173203E-2</v>
      </c>
      <c r="AD463" s="14">
        <v>0.129336086400964</v>
      </c>
      <c r="AE463" s="14"/>
      <c r="AF463" s="14">
        <v>0.121296864178685</v>
      </c>
      <c r="AG463" s="14">
        <v>9.2530614070022693E-2</v>
      </c>
      <c r="AH463" s="14">
        <v>7.8356286608603207E-2</v>
      </c>
      <c r="AI463" s="14"/>
      <c r="AJ463" s="14" t="s">
        <v>79</v>
      </c>
      <c r="AK463" s="14" t="s">
        <v>79</v>
      </c>
      <c r="AL463" s="14" t="s">
        <v>79</v>
      </c>
      <c r="AM463" s="14" t="s">
        <v>79</v>
      </c>
      <c r="AN463" s="14" t="s">
        <v>79</v>
      </c>
      <c r="AO463" s="14"/>
      <c r="AP463" s="14">
        <v>6.4980848694006693E-2</v>
      </c>
      <c r="AQ463" s="14">
        <v>9.3640386897866204E-2</v>
      </c>
      <c r="AR463" s="14">
        <v>9.3985695551079898E-2</v>
      </c>
      <c r="AS463" s="14"/>
      <c r="AT463" s="14">
        <v>0.12639241972249901</v>
      </c>
      <c r="AU463" s="14">
        <v>0.10050785052488399</v>
      </c>
      <c r="AV463" s="14">
        <v>6.3437166262608397E-2</v>
      </c>
      <c r="AW463" s="14">
        <v>3.9909808509060597E-2</v>
      </c>
      <c r="AX463" s="14">
        <v>0.102468688084589</v>
      </c>
    </row>
    <row r="464" spans="2:50" x14ac:dyDescent="0.25">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row>
    <row r="465" spans="2:50" x14ac:dyDescent="0.25">
      <c r="B465" s="6" t="s">
        <v>86</v>
      </c>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row>
    <row r="466" spans="2:50" x14ac:dyDescent="0.25">
      <c r="B466" s="26" t="s">
        <v>538</v>
      </c>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row>
    <row r="467" spans="2:50" x14ac:dyDescent="0.25">
      <c r="B467" t="s">
        <v>264</v>
      </c>
      <c r="C467" s="14">
        <v>0.75068553081295297</v>
      </c>
      <c r="D467" s="14">
        <v>0.78498966471798903</v>
      </c>
      <c r="E467" s="14">
        <v>0.71853304690956099</v>
      </c>
      <c r="F467" s="14"/>
      <c r="G467" s="14">
        <v>0.70764685554851203</v>
      </c>
      <c r="H467" s="14">
        <v>0.68510175349942604</v>
      </c>
      <c r="I467" s="14">
        <v>0.71135006924400401</v>
      </c>
      <c r="J467" s="14">
        <v>0.71614414924464498</v>
      </c>
      <c r="K467" s="14">
        <v>0.79263362789454594</v>
      </c>
      <c r="L467" s="14">
        <v>0.86681849069131101</v>
      </c>
      <c r="M467" s="14"/>
      <c r="N467" s="14">
        <v>0.81227538376511299</v>
      </c>
      <c r="O467" s="14">
        <v>0.75295207324879498</v>
      </c>
      <c r="P467" s="14">
        <v>0.71005577127358199</v>
      </c>
      <c r="Q467" s="14">
        <v>0.71475436364825495</v>
      </c>
      <c r="R467" s="14"/>
      <c r="S467" s="14">
        <v>0.77986341902715395</v>
      </c>
      <c r="T467" s="14">
        <v>0.77461686735109403</v>
      </c>
      <c r="U467" s="14">
        <v>0.68353749126780095</v>
      </c>
      <c r="V467" s="14">
        <v>0.81807939147696895</v>
      </c>
      <c r="W467" s="14">
        <v>0.72713116688639101</v>
      </c>
      <c r="X467" s="14">
        <v>0.78346776926010497</v>
      </c>
      <c r="Y467" s="14">
        <v>0.72930898956351398</v>
      </c>
      <c r="Z467" s="14">
        <v>0.61474686012517898</v>
      </c>
      <c r="AA467" s="14">
        <v>0.72498400499890303</v>
      </c>
      <c r="AB467" s="14">
        <v>0.75726241955764995</v>
      </c>
      <c r="AC467" s="14">
        <v>0.75923310083885498</v>
      </c>
      <c r="AD467" s="14">
        <v>0.68448235883109698</v>
      </c>
      <c r="AE467" s="14"/>
      <c r="AF467" s="14">
        <v>0.72025035375578095</v>
      </c>
      <c r="AG467" s="14">
        <v>0.78446265606925603</v>
      </c>
      <c r="AH467" s="14">
        <v>0.71224908232098005</v>
      </c>
      <c r="AI467" s="14"/>
      <c r="AJ467" s="14" t="s">
        <v>79</v>
      </c>
      <c r="AK467" s="14" t="s">
        <v>79</v>
      </c>
      <c r="AL467" s="14" t="s">
        <v>79</v>
      </c>
      <c r="AM467" s="14" t="s">
        <v>79</v>
      </c>
      <c r="AN467" s="14" t="s">
        <v>79</v>
      </c>
      <c r="AO467" s="14"/>
      <c r="AP467" s="14">
        <v>0.79334767650030602</v>
      </c>
      <c r="AQ467" s="14">
        <v>0.752507265556695</v>
      </c>
      <c r="AR467" s="14">
        <v>0.81908670717526899</v>
      </c>
      <c r="AS467" s="14"/>
      <c r="AT467" s="14">
        <v>0.68962856692572105</v>
      </c>
      <c r="AU467" s="14">
        <v>0.75203652706398405</v>
      </c>
      <c r="AV467" s="14">
        <v>0.78594458225313601</v>
      </c>
      <c r="AW467" s="14">
        <v>0.79640687513379604</v>
      </c>
      <c r="AX467" s="14">
        <v>0.87393881530041695</v>
      </c>
    </row>
    <row r="468" spans="2:50" x14ac:dyDescent="0.25">
      <c r="B468" t="s">
        <v>265</v>
      </c>
      <c r="C468" s="14">
        <v>0.113078179972429</v>
      </c>
      <c r="D468" s="14">
        <v>0.108407686097564</v>
      </c>
      <c r="E468" s="14">
        <v>0.113950704087687</v>
      </c>
      <c r="F468" s="14"/>
      <c r="G468" s="14">
        <v>0.146138688893164</v>
      </c>
      <c r="H468" s="14">
        <v>0.14150299617326301</v>
      </c>
      <c r="I468" s="14">
        <v>0.13988140686088599</v>
      </c>
      <c r="J468" s="14">
        <v>0.14471830099877001</v>
      </c>
      <c r="K468" s="14">
        <v>5.8785372213052703E-2</v>
      </c>
      <c r="L468" s="14">
        <v>5.5395236442202803E-2</v>
      </c>
      <c r="M468" s="14"/>
      <c r="N468" s="14">
        <v>0.102896506661834</v>
      </c>
      <c r="O468" s="14">
        <v>0.12731141142100799</v>
      </c>
      <c r="P468" s="14">
        <v>0.12830267122015901</v>
      </c>
      <c r="Q468" s="14">
        <v>9.5150091482114896E-2</v>
      </c>
      <c r="R468" s="14"/>
      <c r="S468" s="14">
        <v>0.137557911384977</v>
      </c>
      <c r="T468" s="14">
        <v>0.10700076972630999</v>
      </c>
      <c r="U468" s="14">
        <v>0.15312178545781399</v>
      </c>
      <c r="V468" s="14">
        <v>5.0251516655716498E-2</v>
      </c>
      <c r="W468" s="14">
        <v>0.13773023902223</v>
      </c>
      <c r="X468" s="14">
        <v>0.109055193227449</v>
      </c>
      <c r="Y468" s="14">
        <v>0.129507147599106</v>
      </c>
      <c r="Z468" s="14">
        <v>0.120969280181168</v>
      </c>
      <c r="AA468" s="14">
        <v>0.114109561894122</v>
      </c>
      <c r="AB468" s="14">
        <v>0.103252377243935</v>
      </c>
      <c r="AC468" s="14">
        <v>7.9945752609028101E-2</v>
      </c>
      <c r="AD468" s="14">
        <v>0.11710387821521399</v>
      </c>
      <c r="AE468" s="14"/>
      <c r="AF468" s="14">
        <v>0.123340015742505</v>
      </c>
      <c r="AG468" s="14">
        <v>0.109230335462322</v>
      </c>
      <c r="AH468" s="14">
        <v>0.113965191638093</v>
      </c>
      <c r="AI468" s="14"/>
      <c r="AJ468" s="14" t="s">
        <v>79</v>
      </c>
      <c r="AK468" s="14" t="s">
        <v>79</v>
      </c>
      <c r="AL468" s="14" t="s">
        <v>79</v>
      </c>
      <c r="AM468" s="14" t="s">
        <v>79</v>
      </c>
      <c r="AN468" s="14" t="s">
        <v>79</v>
      </c>
      <c r="AO468" s="14"/>
      <c r="AP468" s="14">
        <v>9.5829125968979606E-2</v>
      </c>
      <c r="AQ468" s="14">
        <v>0.12502745617958699</v>
      </c>
      <c r="AR468" s="14">
        <v>0.13576282246836899</v>
      </c>
      <c r="AS468" s="14"/>
      <c r="AT468" s="14">
        <v>0.108192471452111</v>
      </c>
      <c r="AU468" s="14">
        <v>7.6473751292770398E-2</v>
      </c>
      <c r="AV468" s="14">
        <v>0.128573225869103</v>
      </c>
      <c r="AW468" s="14">
        <v>0.120109427293349</v>
      </c>
      <c r="AX468" s="14">
        <v>6.1941746733954403E-2</v>
      </c>
    </row>
    <row r="469" spans="2:50" x14ac:dyDescent="0.25">
      <c r="B469" t="s">
        <v>70</v>
      </c>
      <c r="C469" s="14">
        <v>0.136236289214618</v>
      </c>
      <c r="D469" s="14">
        <v>0.10660264918444699</v>
      </c>
      <c r="E469" s="14">
        <v>0.167516249002751</v>
      </c>
      <c r="F469" s="14"/>
      <c r="G469" s="14">
        <v>0.14621445555832399</v>
      </c>
      <c r="H469" s="14">
        <v>0.17339525032731101</v>
      </c>
      <c r="I469" s="14">
        <v>0.14876852389511</v>
      </c>
      <c r="J469" s="14">
        <v>0.13913754975658499</v>
      </c>
      <c r="K469" s="14">
        <v>0.14858099989240101</v>
      </c>
      <c r="L469" s="14">
        <v>7.7786272866486303E-2</v>
      </c>
      <c r="M469" s="14"/>
      <c r="N469" s="14">
        <v>8.4828109573053104E-2</v>
      </c>
      <c r="O469" s="14">
        <v>0.119736515330198</v>
      </c>
      <c r="P469" s="14">
        <v>0.161641557506259</v>
      </c>
      <c r="Q469" s="14">
        <v>0.19009554486963001</v>
      </c>
      <c r="R469" s="14"/>
      <c r="S469" s="14">
        <v>8.2578669587869497E-2</v>
      </c>
      <c r="T469" s="14">
        <v>0.118382362922596</v>
      </c>
      <c r="U469" s="14">
        <v>0.16334072327438501</v>
      </c>
      <c r="V469" s="14">
        <v>0.13166909186731399</v>
      </c>
      <c r="W469" s="14">
        <v>0.13513859409137899</v>
      </c>
      <c r="X469" s="14">
        <v>0.107477037512446</v>
      </c>
      <c r="Y469" s="14">
        <v>0.14118386283738099</v>
      </c>
      <c r="Z469" s="14">
        <v>0.26428385969365198</v>
      </c>
      <c r="AA469" s="14">
        <v>0.160906433106975</v>
      </c>
      <c r="AB469" s="14">
        <v>0.13948520319841501</v>
      </c>
      <c r="AC469" s="14">
        <v>0.16082114655211699</v>
      </c>
      <c r="AD469" s="14">
        <v>0.19841376295369001</v>
      </c>
      <c r="AE469" s="14"/>
      <c r="AF469" s="14">
        <v>0.156409630501713</v>
      </c>
      <c r="AG469" s="14">
        <v>0.106307008468422</v>
      </c>
      <c r="AH469" s="14">
        <v>0.17378572604092701</v>
      </c>
      <c r="AI469" s="14"/>
      <c r="AJ469" s="14" t="s">
        <v>79</v>
      </c>
      <c r="AK469" s="14" t="s">
        <v>79</v>
      </c>
      <c r="AL469" s="14" t="s">
        <v>79</v>
      </c>
      <c r="AM469" s="14" t="s">
        <v>79</v>
      </c>
      <c r="AN469" s="14" t="s">
        <v>79</v>
      </c>
      <c r="AO469" s="14"/>
      <c r="AP469" s="14">
        <v>0.110823197530714</v>
      </c>
      <c r="AQ469" s="14">
        <v>0.122465278263718</v>
      </c>
      <c r="AR469" s="14">
        <v>4.5150470356361903E-2</v>
      </c>
      <c r="AS469" s="14"/>
      <c r="AT469" s="14">
        <v>0.202178961622167</v>
      </c>
      <c r="AU469" s="14">
        <v>0.171489721643245</v>
      </c>
      <c r="AV469" s="14">
        <v>8.5482191877760696E-2</v>
      </c>
      <c r="AW469" s="14">
        <v>8.3483697572854398E-2</v>
      </c>
      <c r="AX469" s="14">
        <v>6.4119437965628606E-2</v>
      </c>
    </row>
    <row r="470" spans="2:50" x14ac:dyDescent="0.25">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row>
    <row r="471" spans="2:50" x14ac:dyDescent="0.25">
      <c r="B471" s="6" t="s">
        <v>86</v>
      </c>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row>
    <row r="472" spans="2:50" x14ac:dyDescent="0.25">
      <c r="B472" s="26" t="s">
        <v>539</v>
      </c>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row>
    <row r="473" spans="2:50" x14ac:dyDescent="0.25">
      <c r="B473" t="s">
        <v>266</v>
      </c>
      <c r="C473" s="14">
        <v>0.70261587437295603</v>
      </c>
      <c r="D473" s="14">
        <v>0.71884983607328201</v>
      </c>
      <c r="E473" s="14">
        <v>0.68553732425603497</v>
      </c>
      <c r="F473" s="14"/>
      <c r="G473" s="14">
        <v>0.685870405113301</v>
      </c>
      <c r="H473" s="14">
        <v>0.672076105271327</v>
      </c>
      <c r="I473" s="14">
        <v>0.67817847682992705</v>
      </c>
      <c r="J473" s="14">
        <v>0.67856747178841104</v>
      </c>
      <c r="K473" s="14">
        <v>0.71054989173354499</v>
      </c>
      <c r="L473" s="14">
        <v>0.77254219901668597</v>
      </c>
      <c r="M473" s="14"/>
      <c r="N473" s="14">
        <v>0.74346773316217496</v>
      </c>
      <c r="O473" s="14">
        <v>0.74988219307491</v>
      </c>
      <c r="P473" s="14">
        <v>0.623293610184809</v>
      </c>
      <c r="Q473" s="14">
        <v>0.67751885767392095</v>
      </c>
      <c r="R473" s="14"/>
      <c r="S473" s="14">
        <v>0.713693086082277</v>
      </c>
      <c r="T473" s="14">
        <v>0.65682552689610196</v>
      </c>
      <c r="U473" s="14">
        <v>0.690286832907821</v>
      </c>
      <c r="V473" s="14">
        <v>0.74333563207303399</v>
      </c>
      <c r="W473" s="14">
        <v>0.77405381718266297</v>
      </c>
      <c r="X473" s="14">
        <v>0.65181848090082395</v>
      </c>
      <c r="Y473" s="14">
        <v>0.71220164298254895</v>
      </c>
      <c r="Z473" s="14">
        <v>0.67302496922027799</v>
      </c>
      <c r="AA473" s="14">
        <v>0.73793319409395097</v>
      </c>
      <c r="AB473" s="14">
        <v>0.66615202887361602</v>
      </c>
      <c r="AC473" s="14">
        <v>0.696172151437213</v>
      </c>
      <c r="AD473" s="14">
        <v>0.784231888929941</v>
      </c>
      <c r="AE473" s="14"/>
      <c r="AF473" s="14">
        <v>0.68753427862042205</v>
      </c>
      <c r="AG473" s="14">
        <v>0.74659842181793801</v>
      </c>
      <c r="AH473" s="14">
        <v>0.58709451977841198</v>
      </c>
      <c r="AI473" s="14"/>
      <c r="AJ473" s="14" t="s">
        <v>79</v>
      </c>
      <c r="AK473" s="14" t="s">
        <v>79</v>
      </c>
      <c r="AL473" s="14" t="s">
        <v>79</v>
      </c>
      <c r="AM473" s="14" t="s">
        <v>79</v>
      </c>
      <c r="AN473" s="14" t="s">
        <v>79</v>
      </c>
      <c r="AO473" s="14"/>
      <c r="AP473" s="14">
        <v>0.76809291303781801</v>
      </c>
      <c r="AQ473" s="14">
        <v>0.75656276199337402</v>
      </c>
      <c r="AR473" s="14">
        <v>0.73080090276136001</v>
      </c>
      <c r="AS473" s="14"/>
      <c r="AT473" s="14">
        <v>0.690330343086209</v>
      </c>
      <c r="AU473" s="14">
        <v>0.67624379985554905</v>
      </c>
      <c r="AV473" s="14">
        <v>0.75545107138748502</v>
      </c>
      <c r="AW473" s="14">
        <v>0.70008291327877903</v>
      </c>
      <c r="AX473" s="14">
        <v>0.69760121165537503</v>
      </c>
    </row>
    <row r="474" spans="2:50" x14ac:dyDescent="0.25">
      <c r="B474" t="s">
        <v>267</v>
      </c>
      <c r="C474" s="14">
        <v>0.12922688453572501</v>
      </c>
      <c r="D474" s="14">
        <v>0.14775184412981701</v>
      </c>
      <c r="E474" s="14">
        <v>0.112979048266985</v>
      </c>
      <c r="F474" s="14"/>
      <c r="G474" s="14">
        <v>0.16336084762240399</v>
      </c>
      <c r="H474" s="14">
        <v>0.172158783354003</v>
      </c>
      <c r="I474" s="14">
        <v>0.13917821736379199</v>
      </c>
      <c r="J474" s="14">
        <v>0.118229230229381</v>
      </c>
      <c r="K474" s="14">
        <v>0.119677879668059</v>
      </c>
      <c r="L474" s="14">
        <v>8.0934225798066306E-2</v>
      </c>
      <c r="M474" s="14"/>
      <c r="N474" s="14">
        <v>0.132734911947095</v>
      </c>
      <c r="O474" s="14">
        <v>0.101672947599182</v>
      </c>
      <c r="P474" s="14">
        <v>0.16153457819932801</v>
      </c>
      <c r="Q474" s="14">
        <v>0.12669134379046201</v>
      </c>
      <c r="R474" s="14"/>
      <c r="S474" s="14">
        <v>0.158203935972548</v>
      </c>
      <c r="T474" s="14">
        <v>0.19319852681397801</v>
      </c>
      <c r="U474" s="14">
        <v>6.4479903430895602E-2</v>
      </c>
      <c r="V474" s="14">
        <v>0.103377745040847</v>
      </c>
      <c r="W474" s="14">
        <v>5.2835801603297101E-2</v>
      </c>
      <c r="X474" s="14">
        <v>0.14022869528683199</v>
      </c>
      <c r="Y474" s="14">
        <v>0.15137408812576</v>
      </c>
      <c r="Z474" s="14">
        <v>5.3680030994388103E-2</v>
      </c>
      <c r="AA474" s="14">
        <v>0.12166178058643</v>
      </c>
      <c r="AB474" s="14">
        <v>0.13668220938008099</v>
      </c>
      <c r="AC474" s="14">
        <v>0.19113779008861301</v>
      </c>
      <c r="AD474" s="14">
        <v>7.6277284607110196E-2</v>
      </c>
      <c r="AE474" s="14"/>
      <c r="AF474" s="14">
        <v>0.147927985944177</v>
      </c>
      <c r="AG474" s="14">
        <v>0.10470362123107101</v>
      </c>
      <c r="AH474" s="14">
        <v>0.14781195154524901</v>
      </c>
      <c r="AI474" s="14"/>
      <c r="AJ474" s="14" t="s">
        <v>79</v>
      </c>
      <c r="AK474" s="14" t="s">
        <v>79</v>
      </c>
      <c r="AL474" s="14" t="s">
        <v>79</v>
      </c>
      <c r="AM474" s="14" t="s">
        <v>79</v>
      </c>
      <c r="AN474" s="14" t="s">
        <v>79</v>
      </c>
      <c r="AO474" s="14"/>
      <c r="AP474" s="14">
        <v>0.117348571136162</v>
      </c>
      <c r="AQ474" s="14">
        <v>0.11483114180312901</v>
      </c>
      <c r="AR474" s="14">
        <v>0.105021313034386</v>
      </c>
      <c r="AS474" s="14"/>
      <c r="AT474" s="14">
        <v>0.13188687345664599</v>
      </c>
      <c r="AU474" s="14">
        <v>0.145876742347406</v>
      </c>
      <c r="AV474" s="14">
        <v>0.101877533134887</v>
      </c>
      <c r="AW474" s="14">
        <v>0.21414024184372099</v>
      </c>
      <c r="AX474" s="14">
        <v>0.14267617106853001</v>
      </c>
    </row>
    <row r="475" spans="2:50" x14ac:dyDescent="0.25">
      <c r="B475" t="s">
        <v>70</v>
      </c>
      <c r="C475" s="14">
        <v>0.16815724109131899</v>
      </c>
      <c r="D475" s="14">
        <v>0.133398319796901</v>
      </c>
      <c r="E475" s="14">
        <v>0.20148362747698001</v>
      </c>
      <c r="F475" s="14"/>
      <c r="G475" s="14">
        <v>0.15076874726429601</v>
      </c>
      <c r="H475" s="14">
        <v>0.155765111374669</v>
      </c>
      <c r="I475" s="14">
        <v>0.18264330580628199</v>
      </c>
      <c r="J475" s="14">
        <v>0.20320329798220799</v>
      </c>
      <c r="K475" s="14">
        <v>0.169772228598396</v>
      </c>
      <c r="L475" s="14">
        <v>0.146523575185248</v>
      </c>
      <c r="M475" s="14"/>
      <c r="N475" s="14">
        <v>0.123797354890729</v>
      </c>
      <c r="O475" s="14">
        <v>0.14844485932590801</v>
      </c>
      <c r="P475" s="14">
        <v>0.21517181161586299</v>
      </c>
      <c r="Q475" s="14">
        <v>0.19578979853561801</v>
      </c>
      <c r="R475" s="14"/>
      <c r="S475" s="14">
        <v>0.128102977945175</v>
      </c>
      <c r="T475" s="14">
        <v>0.14997594628992</v>
      </c>
      <c r="U475" s="14">
        <v>0.24523326366128301</v>
      </c>
      <c r="V475" s="14">
        <v>0.153286622886119</v>
      </c>
      <c r="W475" s="14">
        <v>0.17311038121403999</v>
      </c>
      <c r="X475" s="14">
        <v>0.20795282381234401</v>
      </c>
      <c r="Y475" s="14">
        <v>0.13642426889169099</v>
      </c>
      <c r="Z475" s="14">
        <v>0.273294999785334</v>
      </c>
      <c r="AA475" s="14">
        <v>0.14040502531962001</v>
      </c>
      <c r="AB475" s="14">
        <v>0.19716576174630299</v>
      </c>
      <c r="AC475" s="14">
        <v>0.112690058474174</v>
      </c>
      <c r="AD475" s="14">
        <v>0.139490826462949</v>
      </c>
      <c r="AE475" s="14"/>
      <c r="AF475" s="14">
        <v>0.16453773543540101</v>
      </c>
      <c r="AG475" s="14">
        <v>0.148697956950991</v>
      </c>
      <c r="AH475" s="14">
        <v>0.26509352867633901</v>
      </c>
      <c r="AI475" s="14"/>
      <c r="AJ475" s="14" t="s">
        <v>79</v>
      </c>
      <c r="AK475" s="14" t="s">
        <v>79</v>
      </c>
      <c r="AL475" s="14" t="s">
        <v>79</v>
      </c>
      <c r="AM475" s="14" t="s">
        <v>79</v>
      </c>
      <c r="AN475" s="14" t="s">
        <v>79</v>
      </c>
      <c r="AO475" s="14"/>
      <c r="AP475" s="14">
        <v>0.114558515826019</v>
      </c>
      <c r="AQ475" s="14">
        <v>0.128606096203497</v>
      </c>
      <c r="AR475" s="14">
        <v>0.164177784204255</v>
      </c>
      <c r="AS475" s="14"/>
      <c r="AT475" s="14">
        <v>0.17778278345714499</v>
      </c>
      <c r="AU475" s="14">
        <v>0.177879457797045</v>
      </c>
      <c r="AV475" s="14">
        <v>0.142671395477628</v>
      </c>
      <c r="AW475" s="14">
        <v>8.5776844877499994E-2</v>
      </c>
      <c r="AX475" s="14">
        <v>0.15972261727609499</v>
      </c>
    </row>
    <row r="476" spans="2:50" x14ac:dyDescent="0.25">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row>
    <row r="477" spans="2:50" x14ac:dyDescent="0.25">
      <c r="B477" s="6" t="s">
        <v>268</v>
      </c>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row>
    <row r="478" spans="2:50" x14ac:dyDescent="0.25">
      <c r="B478" s="26" t="s">
        <v>538</v>
      </c>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row>
    <row r="479" spans="2:50" x14ac:dyDescent="0.25">
      <c r="B479" t="s">
        <v>221</v>
      </c>
      <c r="C479" s="14">
        <v>0.25190327486458802</v>
      </c>
      <c r="D479" s="14">
        <v>0.336032650592893</v>
      </c>
      <c r="E479" s="14">
        <v>0.16851482770619799</v>
      </c>
      <c r="F479" s="14"/>
      <c r="G479" s="14">
        <v>0.203148753426586</v>
      </c>
      <c r="H479" s="14">
        <v>0.23374369633850201</v>
      </c>
      <c r="I479" s="14">
        <v>0.23208698762265001</v>
      </c>
      <c r="J479" s="14">
        <v>0.24151933502950401</v>
      </c>
      <c r="K479" s="14">
        <v>0.29004499364463798</v>
      </c>
      <c r="L479" s="14">
        <v>0.30062822787708599</v>
      </c>
      <c r="M479" s="14"/>
      <c r="N479" s="14">
        <v>0.29958804235710701</v>
      </c>
      <c r="O479" s="14">
        <v>0.26834386884619399</v>
      </c>
      <c r="P479" s="14">
        <v>0.24218246739435501</v>
      </c>
      <c r="Q479" s="14">
        <v>0.19087463956731801</v>
      </c>
      <c r="R479" s="14"/>
      <c r="S479" s="14">
        <v>0.31589695363364301</v>
      </c>
      <c r="T479" s="14">
        <v>0.18944200033692599</v>
      </c>
      <c r="U479" s="14">
        <v>0.213117937990222</v>
      </c>
      <c r="V479" s="14">
        <v>0.28665298955443202</v>
      </c>
      <c r="W479" s="14">
        <v>0.22642635263299399</v>
      </c>
      <c r="X479" s="14">
        <v>0.30551339216955298</v>
      </c>
      <c r="Y479" s="14">
        <v>0.26725622940532201</v>
      </c>
      <c r="Z479" s="14">
        <v>0.22129039062938999</v>
      </c>
      <c r="AA479" s="14">
        <v>0.21870339396542801</v>
      </c>
      <c r="AB479" s="14">
        <v>0.25429632496515298</v>
      </c>
      <c r="AC479" s="14">
        <v>0.186970771482181</v>
      </c>
      <c r="AD479" s="14">
        <v>0.29129373728013502</v>
      </c>
      <c r="AE479" s="14"/>
      <c r="AF479" s="14">
        <v>0.22847020144999799</v>
      </c>
      <c r="AG479" s="14">
        <v>0.31491927032617001</v>
      </c>
      <c r="AH479" s="14">
        <v>0.18203057253340901</v>
      </c>
      <c r="AI479" s="14"/>
      <c r="AJ479" s="14" t="s">
        <v>79</v>
      </c>
      <c r="AK479" s="14" t="s">
        <v>79</v>
      </c>
      <c r="AL479" s="14" t="s">
        <v>79</v>
      </c>
      <c r="AM479" s="14" t="s">
        <v>79</v>
      </c>
      <c r="AN479" s="14" t="s">
        <v>79</v>
      </c>
      <c r="AO479" s="14"/>
      <c r="AP479" s="14">
        <v>0.29837970951925602</v>
      </c>
      <c r="AQ479" s="14">
        <v>0.26890918956944498</v>
      </c>
      <c r="AR479" s="14">
        <v>0.28249991232453098</v>
      </c>
      <c r="AS479" s="14"/>
      <c r="AT479" s="14">
        <v>0.19329994117402099</v>
      </c>
      <c r="AU479" s="14">
        <v>0.226588883608866</v>
      </c>
      <c r="AV479" s="14">
        <v>0.30237293592600401</v>
      </c>
      <c r="AW479" s="14">
        <v>0.339160939530669</v>
      </c>
      <c r="AX479" s="14">
        <v>0.34631355048965301</v>
      </c>
    </row>
    <row r="480" spans="2:50" x14ac:dyDescent="0.25">
      <c r="B480" t="s">
        <v>222</v>
      </c>
      <c r="C480" s="14">
        <v>0.46002932208150399</v>
      </c>
      <c r="D480" s="14">
        <v>0.42513391054802302</v>
      </c>
      <c r="E480" s="14">
        <v>0.49575938486480098</v>
      </c>
      <c r="F480" s="14"/>
      <c r="G480" s="14">
        <v>0.48061889374950201</v>
      </c>
      <c r="H480" s="14">
        <v>0.47150847183538303</v>
      </c>
      <c r="I480" s="14">
        <v>0.48823928173940201</v>
      </c>
      <c r="J480" s="14">
        <v>0.477606201572506</v>
      </c>
      <c r="K480" s="14">
        <v>0.36907987197910302</v>
      </c>
      <c r="L480" s="14">
        <v>0.458943574142674</v>
      </c>
      <c r="M480" s="14"/>
      <c r="N480" s="14">
        <v>0.50668780067775099</v>
      </c>
      <c r="O480" s="14">
        <v>0.48642387675096299</v>
      </c>
      <c r="P480" s="14">
        <v>0.438361354795122</v>
      </c>
      <c r="Q480" s="14">
        <v>0.402183547591974</v>
      </c>
      <c r="R480" s="14"/>
      <c r="S480" s="14">
        <v>0.42407110221043698</v>
      </c>
      <c r="T480" s="14">
        <v>0.494396962079446</v>
      </c>
      <c r="U480" s="14">
        <v>0.43983931641503199</v>
      </c>
      <c r="V480" s="14">
        <v>0.44442798246587001</v>
      </c>
      <c r="W480" s="14">
        <v>0.51703712604513996</v>
      </c>
      <c r="X480" s="14">
        <v>0.48654003404347201</v>
      </c>
      <c r="Y480" s="14">
        <v>0.38800597140781301</v>
      </c>
      <c r="Z480" s="14">
        <v>0.39211013710829601</v>
      </c>
      <c r="AA480" s="14">
        <v>0.473425675708117</v>
      </c>
      <c r="AB480" s="14">
        <v>0.49237902534437</v>
      </c>
      <c r="AC480" s="14">
        <v>0.458171220934107</v>
      </c>
      <c r="AD480" s="14">
        <v>0.52595764636518905</v>
      </c>
      <c r="AE480" s="14"/>
      <c r="AF480" s="14">
        <v>0.42882236546744101</v>
      </c>
      <c r="AG480" s="14">
        <v>0.49448709391609802</v>
      </c>
      <c r="AH480" s="14">
        <v>0.44725536917922498</v>
      </c>
      <c r="AI480" s="14"/>
      <c r="AJ480" s="14" t="s">
        <v>79</v>
      </c>
      <c r="AK480" s="14" t="s">
        <v>79</v>
      </c>
      <c r="AL480" s="14" t="s">
        <v>79</v>
      </c>
      <c r="AM480" s="14" t="s">
        <v>79</v>
      </c>
      <c r="AN480" s="14" t="s">
        <v>79</v>
      </c>
      <c r="AO480" s="14"/>
      <c r="AP480" s="14">
        <v>0.52124025342539604</v>
      </c>
      <c r="AQ480" s="14">
        <v>0.455439085953603</v>
      </c>
      <c r="AR480" s="14">
        <v>0.52264941227739503</v>
      </c>
      <c r="AS480" s="14"/>
      <c r="AT480" s="14">
        <v>0.41331080360877198</v>
      </c>
      <c r="AU480" s="14">
        <v>0.43851759921538502</v>
      </c>
      <c r="AV480" s="14">
        <v>0.49995476542234502</v>
      </c>
      <c r="AW480" s="14">
        <v>0.50624431134951597</v>
      </c>
      <c r="AX480" s="14">
        <v>0.44691009234293599</v>
      </c>
    </row>
    <row r="481" spans="2:50" x14ac:dyDescent="0.25">
      <c r="B481" t="s">
        <v>223</v>
      </c>
      <c r="C481" s="14">
        <v>0.20183784435344099</v>
      </c>
      <c r="D481" s="14">
        <v>0.17065483151653099</v>
      </c>
      <c r="E481" s="14">
        <v>0.23371917037194501</v>
      </c>
      <c r="F481" s="14"/>
      <c r="G481" s="14">
        <v>0.22117155643932501</v>
      </c>
      <c r="H481" s="14">
        <v>0.20015713452506501</v>
      </c>
      <c r="I481" s="14">
        <v>0.20798086122755</v>
      </c>
      <c r="J481" s="14">
        <v>0.17884251623078801</v>
      </c>
      <c r="K481" s="14">
        <v>0.23624277656053799</v>
      </c>
      <c r="L481" s="14">
        <v>0.17956595425852601</v>
      </c>
      <c r="M481" s="14"/>
      <c r="N481" s="14">
        <v>0.14403752052857999</v>
      </c>
      <c r="O481" s="14">
        <v>0.171537777754383</v>
      </c>
      <c r="P481" s="14">
        <v>0.21607091627587699</v>
      </c>
      <c r="Q481" s="14">
        <v>0.28625111530326502</v>
      </c>
      <c r="R481" s="14"/>
      <c r="S481" s="14">
        <v>0.21762899350845699</v>
      </c>
      <c r="T481" s="14">
        <v>0.222525096611183</v>
      </c>
      <c r="U481" s="14">
        <v>0.21328496736066299</v>
      </c>
      <c r="V481" s="14">
        <v>0.18625388350098701</v>
      </c>
      <c r="W481" s="14">
        <v>0.17623659776453299</v>
      </c>
      <c r="X481" s="14">
        <v>0.157927478530549</v>
      </c>
      <c r="Y481" s="14">
        <v>0.24839525176229299</v>
      </c>
      <c r="Z481" s="14">
        <v>0.25891664221691502</v>
      </c>
      <c r="AA481" s="14">
        <v>0.202524007927922</v>
      </c>
      <c r="AB481" s="14">
        <v>0.14148197057223499</v>
      </c>
      <c r="AC481" s="14">
        <v>0.28856672432573499</v>
      </c>
      <c r="AD481" s="14">
        <v>9.0027528919547503E-2</v>
      </c>
      <c r="AE481" s="14"/>
      <c r="AF481" s="14">
        <v>0.21950610494540199</v>
      </c>
      <c r="AG481" s="14">
        <v>0.13546462640454399</v>
      </c>
      <c r="AH481" s="14">
        <v>0.30234181994807402</v>
      </c>
      <c r="AI481" s="14"/>
      <c r="AJ481" s="14" t="s">
        <v>79</v>
      </c>
      <c r="AK481" s="14" t="s">
        <v>79</v>
      </c>
      <c r="AL481" s="14" t="s">
        <v>79</v>
      </c>
      <c r="AM481" s="14" t="s">
        <v>79</v>
      </c>
      <c r="AN481" s="14" t="s">
        <v>79</v>
      </c>
      <c r="AO481" s="14"/>
      <c r="AP481" s="14">
        <v>0.13397175218660101</v>
      </c>
      <c r="AQ481" s="14">
        <v>0.18097267954558099</v>
      </c>
      <c r="AR481" s="14">
        <v>0.150424207038065</v>
      </c>
      <c r="AS481" s="14"/>
      <c r="AT481" s="14">
        <v>0.29358859267087101</v>
      </c>
      <c r="AU481" s="14">
        <v>0.21387267559704901</v>
      </c>
      <c r="AV481" s="14">
        <v>0.14080528033460599</v>
      </c>
      <c r="AW481" s="14">
        <v>0.116375547403531</v>
      </c>
      <c r="AX481" s="14">
        <v>0.206776357167411</v>
      </c>
    </row>
    <row r="482" spans="2:50" x14ac:dyDescent="0.25">
      <c r="B482" t="s">
        <v>224</v>
      </c>
      <c r="C482" s="14">
        <v>3.03632593908995E-2</v>
      </c>
      <c r="D482" s="14">
        <v>2.6966849619950599E-2</v>
      </c>
      <c r="E482" s="14">
        <v>3.4073401881002198E-2</v>
      </c>
      <c r="F482" s="14"/>
      <c r="G482" s="14">
        <v>4.6575268147563798E-2</v>
      </c>
      <c r="H482" s="14">
        <v>4.0207764357663399E-2</v>
      </c>
      <c r="I482" s="14">
        <v>1.17357722062991E-2</v>
      </c>
      <c r="J482" s="14">
        <v>4.4308549977842698E-2</v>
      </c>
      <c r="K482" s="14">
        <v>3.67353112461489E-2</v>
      </c>
      <c r="L482" s="14">
        <v>1.13194775975756E-2</v>
      </c>
      <c r="M482" s="14"/>
      <c r="N482" s="14">
        <v>2.12287981298056E-2</v>
      </c>
      <c r="O482" s="14">
        <v>3.5756666911367398E-2</v>
      </c>
      <c r="P482" s="14">
        <v>3.5548259432769097E-2</v>
      </c>
      <c r="Q482" s="14">
        <v>2.9992266378752901E-2</v>
      </c>
      <c r="R482" s="14"/>
      <c r="S482" s="14">
        <v>2.0372554702324599E-2</v>
      </c>
      <c r="T482" s="14">
        <v>3.1266677281541803E-2</v>
      </c>
      <c r="U482" s="14">
        <v>3.7025554980157499E-2</v>
      </c>
      <c r="V482" s="14">
        <v>2.0147266312941E-2</v>
      </c>
      <c r="W482" s="14">
        <v>0</v>
      </c>
      <c r="X482" s="14">
        <v>2.3671784951119702E-2</v>
      </c>
      <c r="Y482" s="14">
        <v>6.3672111448867405E-2</v>
      </c>
      <c r="Z482" s="14">
        <v>2.2753353405185899E-2</v>
      </c>
      <c r="AA482" s="14">
        <v>5.2964590709194299E-2</v>
      </c>
      <c r="AB482" s="14">
        <v>4.2906891715740303E-2</v>
      </c>
      <c r="AC482" s="14">
        <v>2.10318710642977E-2</v>
      </c>
      <c r="AD482" s="14">
        <v>0</v>
      </c>
      <c r="AE482" s="14"/>
      <c r="AF482" s="14">
        <v>4.4774797084824902E-2</v>
      </c>
      <c r="AG482" s="14">
        <v>1.8699722456594899E-2</v>
      </c>
      <c r="AH482" s="14">
        <v>1.7043032634745998E-2</v>
      </c>
      <c r="AI482" s="14"/>
      <c r="AJ482" s="14" t="s">
        <v>79</v>
      </c>
      <c r="AK482" s="14" t="s">
        <v>79</v>
      </c>
      <c r="AL482" s="14" t="s">
        <v>79</v>
      </c>
      <c r="AM482" s="14" t="s">
        <v>79</v>
      </c>
      <c r="AN482" s="14" t="s">
        <v>79</v>
      </c>
      <c r="AO482" s="14"/>
      <c r="AP482" s="14">
        <v>1.56252043285161E-2</v>
      </c>
      <c r="AQ482" s="14">
        <v>4.8874503069085501E-2</v>
      </c>
      <c r="AR482" s="14">
        <v>2.2969917589646099E-2</v>
      </c>
      <c r="AS482" s="14"/>
      <c r="AT482" s="14">
        <v>3.16501705352044E-2</v>
      </c>
      <c r="AU482" s="14">
        <v>3.5841479815094203E-2</v>
      </c>
      <c r="AV482" s="14">
        <v>3.0006513849275201E-2</v>
      </c>
      <c r="AW482" s="14">
        <v>2.3246504207393999E-2</v>
      </c>
      <c r="AX482" s="14">
        <v>0</v>
      </c>
    </row>
    <row r="483" spans="2:50" x14ac:dyDescent="0.25">
      <c r="B483" t="s">
        <v>225</v>
      </c>
      <c r="C483" s="14">
        <v>1.3605054450481499E-2</v>
      </c>
      <c r="D483" s="14">
        <v>6.6532972517981204E-3</v>
      </c>
      <c r="E483" s="14">
        <v>1.7483186249087498E-2</v>
      </c>
      <c r="F483" s="14"/>
      <c r="G483" s="14">
        <v>1.2938079361037301E-2</v>
      </c>
      <c r="H483" s="14">
        <v>1.95516706210732E-2</v>
      </c>
      <c r="I483" s="14">
        <v>2.36038595394076E-2</v>
      </c>
      <c r="J483" s="14">
        <v>1.6752710590132901E-2</v>
      </c>
      <c r="K483" s="14">
        <v>4.7734036513224802E-3</v>
      </c>
      <c r="L483" s="14">
        <v>4.2567572916009898E-3</v>
      </c>
      <c r="M483" s="14"/>
      <c r="N483" s="14">
        <v>1.2697856817524E-2</v>
      </c>
      <c r="O483" s="14">
        <v>7.7841426212226497E-3</v>
      </c>
      <c r="P483" s="14">
        <v>1.5853311197002298E-2</v>
      </c>
      <c r="Q483" s="14">
        <v>1.91600339551985E-2</v>
      </c>
      <c r="R483" s="14"/>
      <c r="S483" s="14">
        <v>6.2734076874692499E-3</v>
      </c>
      <c r="T483" s="14">
        <v>2.7330985436439099E-2</v>
      </c>
      <c r="U483" s="14">
        <v>1.15585043421392E-2</v>
      </c>
      <c r="V483" s="14">
        <v>1.08469779059921E-2</v>
      </c>
      <c r="W483" s="14">
        <v>1.8334844942931999E-2</v>
      </c>
      <c r="X483" s="14">
        <v>0</v>
      </c>
      <c r="Y483" s="14">
        <v>2.4041514662662099E-2</v>
      </c>
      <c r="Z483" s="14">
        <v>0</v>
      </c>
      <c r="AA483" s="14">
        <v>1.7221235255621501E-2</v>
      </c>
      <c r="AB483" s="14">
        <v>7.9753711482717891E-3</v>
      </c>
      <c r="AC483" s="14">
        <v>0</v>
      </c>
      <c r="AD483" s="14">
        <v>5.0719365808099798E-2</v>
      </c>
      <c r="AE483" s="14"/>
      <c r="AF483" s="14">
        <v>2.5400910404111202E-2</v>
      </c>
      <c r="AG483" s="14">
        <v>2.1804966307416998E-3</v>
      </c>
      <c r="AH483" s="14">
        <v>2.0263506457564699E-2</v>
      </c>
      <c r="AI483" s="14"/>
      <c r="AJ483" s="14" t="s">
        <v>79</v>
      </c>
      <c r="AK483" s="14" t="s">
        <v>79</v>
      </c>
      <c r="AL483" s="14" t="s">
        <v>79</v>
      </c>
      <c r="AM483" s="14" t="s">
        <v>79</v>
      </c>
      <c r="AN483" s="14" t="s">
        <v>79</v>
      </c>
      <c r="AO483" s="14"/>
      <c r="AP483" s="14">
        <v>0</v>
      </c>
      <c r="AQ483" s="14">
        <v>1.2739125848002001E-2</v>
      </c>
      <c r="AR483" s="14">
        <v>2.1456550770363798E-2</v>
      </c>
      <c r="AS483" s="14"/>
      <c r="AT483" s="14">
        <v>8.7514444446526608E-3</v>
      </c>
      <c r="AU483" s="14">
        <v>1.6036139865857599E-2</v>
      </c>
      <c r="AV483" s="14">
        <v>1.35870050766495E-2</v>
      </c>
      <c r="AW483" s="14">
        <v>0</v>
      </c>
      <c r="AX483" s="14">
        <v>0</v>
      </c>
    </row>
    <row r="484" spans="2:50" x14ac:dyDescent="0.25">
      <c r="B484" t="s">
        <v>70</v>
      </c>
      <c r="C484" s="14">
        <v>4.22612448590865E-2</v>
      </c>
      <c r="D484" s="14">
        <v>3.4558460470804603E-2</v>
      </c>
      <c r="E484" s="14">
        <v>5.04500289269674E-2</v>
      </c>
      <c r="F484" s="14"/>
      <c r="G484" s="14">
        <v>3.5547448875985301E-2</v>
      </c>
      <c r="H484" s="14">
        <v>3.4831262322313102E-2</v>
      </c>
      <c r="I484" s="14">
        <v>3.6353237664691701E-2</v>
      </c>
      <c r="J484" s="14">
        <v>4.0970686599226203E-2</v>
      </c>
      <c r="K484" s="14">
        <v>6.3123642918249706E-2</v>
      </c>
      <c r="L484" s="14">
        <v>4.5286008832536702E-2</v>
      </c>
      <c r="M484" s="14"/>
      <c r="N484" s="14">
        <v>1.5759981489232001E-2</v>
      </c>
      <c r="O484" s="14">
        <v>3.015366711587E-2</v>
      </c>
      <c r="P484" s="14">
        <v>5.1983690904874202E-2</v>
      </c>
      <c r="Q484" s="14">
        <v>7.1538397203491103E-2</v>
      </c>
      <c r="R484" s="14"/>
      <c r="S484" s="14">
        <v>1.5756988257669299E-2</v>
      </c>
      <c r="T484" s="14">
        <v>3.50382782544639E-2</v>
      </c>
      <c r="U484" s="14">
        <v>8.5173718911787002E-2</v>
      </c>
      <c r="V484" s="14">
        <v>5.1670900259778003E-2</v>
      </c>
      <c r="W484" s="14">
        <v>6.1965078614401398E-2</v>
      </c>
      <c r="X484" s="14">
        <v>2.6347310305305498E-2</v>
      </c>
      <c r="Y484" s="14">
        <v>8.6289213130427093E-3</v>
      </c>
      <c r="Z484" s="14">
        <v>0.104929476640213</v>
      </c>
      <c r="AA484" s="14">
        <v>3.5161096433717599E-2</v>
      </c>
      <c r="AB484" s="14">
        <v>6.0960416254229502E-2</v>
      </c>
      <c r="AC484" s="14">
        <v>4.5259412193679897E-2</v>
      </c>
      <c r="AD484" s="14">
        <v>4.2001721627028199E-2</v>
      </c>
      <c r="AE484" s="14"/>
      <c r="AF484" s="14">
        <v>5.3025620648222499E-2</v>
      </c>
      <c r="AG484" s="14">
        <v>3.4248790265851099E-2</v>
      </c>
      <c r="AH484" s="14">
        <v>3.1065699246981798E-2</v>
      </c>
      <c r="AI484" s="14"/>
      <c r="AJ484" s="14" t="s">
        <v>79</v>
      </c>
      <c r="AK484" s="14" t="s">
        <v>79</v>
      </c>
      <c r="AL484" s="14" t="s">
        <v>79</v>
      </c>
      <c r="AM484" s="14" t="s">
        <v>79</v>
      </c>
      <c r="AN484" s="14" t="s">
        <v>79</v>
      </c>
      <c r="AO484" s="14"/>
      <c r="AP484" s="14">
        <v>3.0783080540231201E-2</v>
      </c>
      <c r="AQ484" s="14">
        <v>3.3065416014282402E-2</v>
      </c>
      <c r="AR484" s="14">
        <v>0</v>
      </c>
      <c r="AS484" s="14"/>
      <c r="AT484" s="14">
        <v>5.9399047566478701E-2</v>
      </c>
      <c r="AU484" s="14">
        <v>6.9143221897748394E-2</v>
      </c>
      <c r="AV484" s="14">
        <v>1.3273499391120901E-2</v>
      </c>
      <c r="AW484" s="14">
        <v>1.49726975088901E-2</v>
      </c>
      <c r="AX484" s="14">
        <v>0</v>
      </c>
    </row>
    <row r="485" spans="2:50" x14ac:dyDescent="0.25">
      <c r="B485" t="s">
        <v>226</v>
      </c>
      <c r="C485" s="14">
        <v>0.71193259694609201</v>
      </c>
      <c r="D485" s="14">
        <v>0.76116656114091596</v>
      </c>
      <c r="E485" s="14">
        <v>0.66427421257099795</v>
      </c>
      <c r="F485" s="14"/>
      <c r="G485" s="14">
        <v>0.68376764717608896</v>
      </c>
      <c r="H485" s="14">
        <v>0.70525216817388603</v>
      </c>
      <c r="I485" s="14">
        <v>0.72032626936205102</v>
      </c>
      <c r="J485" s="14">
        <v>0.71912553660200995</v>
      </c>
      <c r="K485" s="14">
        <v>0.65912486562374095</v>
      </c>
      <c r="L485" s="14">
        <v>0.75957180201976104</v>
      </c>
      <c r="M485" s="14"/>
      <c r="N485" s="14">
        <v>0.806275843034858</v>
      </c>
      <c r="O485" s="14">
        <v>0.75476774559715798</v>
      </c>
      <c r="P485" s="14">
        <v>0.68054382218947695</v>
      </c>
      <c r="Q485" s="14">
        <v>0.59305818715929204</v>
      </c>
      <c r="R485" s="14"/>
      <c r="S485" s="14">
        <v>0.73996805584407999</v>
      </c>
      <c r="T485" s="14">
        <v>0.68383896241637199</v>
      </c>
      <c r="U485" s="14">
        <v>0.65295725440525298</v>
      </c>
      <c r="V485" s="14">
        <v>0.73108097202030198</v>
      </c>
      <c r="W485" s="14">
        <v>0.743463478678134</v>
      </c>
      <c r="X485" s="14">
        <v>0.79205342621302599</v>
      </c>
      <c r="Y485" s="14">
        <v>0.65526220081313502</v>
      </c>
      <c r="Z485" s="14">
        <v>0.61340052773768605</v>
      </c>
      <c r="AA485" s="14">
        <v>0.69212906967354504</v>
      </c>
      <c r="AB485" s="14">
        <v>0.74667535030952303</v>
      </c>
      <c r="AC485" s="14">
        <v>0.645141992416288</v>
      </c>
      <c r="AD485" s="14">
        <v>0.81725138364532501</v>
      </c>
      <c r="AE485" s="14"/>
      <c r="AF485" s="14">
        <v>0.65729256691743898</v>
      </c>
      <c r="AG485" s="14">
        <v>0.80940636424226797</v>
      </c>
      <c r="AH485" s="14">
        <v>0.62928594171263397</v>
      </c>
      <c r="AI485" s="14"/>
      <c r="AJ485" s="14" t="s">
        <v>79</v>
      </c>
      <c r="AK485" s="14" t="s">
        <v>79</v>
      </c>
      <c r="AL485" s="14" t="s">
        <v>79</v>
      </c>
      <c r="AM485" s="14" t="s">
        <v>79</v>
      </c>
      <c r="AN485" s="14" t="s">
        <v>79</v>
      </c>
      <c r="AO485" s="14"/>
      <c r="AP485" s="14">
        <v>0.819619962944652</v>
      </c>
      <c r="AQ485" s="14">
        <v>0.72434827552304903</v>
      </c>
      <c r="AR485" s="14">
        <v>0.80514932460192601</v>
      </c>
      <c r="AS485" s="14"/>
      <c r="AT485" s="14">
        <v>0.60661074478279298</v>
      </c>
      <c r="AU485" s="14">
        <v>0.665106482824251</v>
      </c>
      <c r="AV485" s="14">
        <v>0.80232770134834897</v>
      </c>
      <c r="AW485" s="14">
        <v>0.84540525088018503</v>
      </c>
      <c r="AX485" s="14">
        <v>0.79322364283258895</v>
      </c>
    </row>
    <row r="486" spans="2:50" x14ac:dyDescent="0.25">
      <c r="B486" t="s">
        <v>227</v>
      </c>
      <c r="C486" s="14">
        <v>4.3968313841381002E-2</v>
      </c>
      <c r="D486" s="14">
        <v>3.3620146871748698E-2</v>
      </c>
      <c r="E486" s="14">
        <v>5.1556588130089703E-2</v>
      </c>
      <c r="F486" s="14"/>
      <c r="G486" s="14">
        <v>5.95133475086011E-2</v>
      </c>
      <c r="H486" s="14">
        <v>5.9759434978736599E-2</v>
      </c>
      <c r="I486" s="14">
        <v>3.5339631745706701E-2</v>
      </c>
      <c r="J486" s="14">
        <v>6.1061260567975603E-2</v>
      </c>
      <c r="K486" s="14">
        <v>4.1508714897471301E-2</v>
      </c>
      <c r="L486" s="14">
        <v>1.55762348891766E-2</v>
      </c>
      <c r="M486" s="14"/>
      <c r="N486" s="14">
        <v>3.3926654947329597E-2</v>
      </c>
      <c r="O486" s="14">
        <v>4.354080953259E-2</v>
      </c>
      <c r="P486" s="14">
        <v>5.1401570629771402E-2</v>
      </c>
      <c r="Q486" s="14">
        <v>4.9152300333951397E-2</v>
      </c>
      <c r="R486" s="14"/>
      <c r="S486" s="14">
        <v>2.6645962389793901E-2</v>
      </c>
      <c r="T486" s="14">
        <v>5.8597662717980899E-2</v>
      </c>
      <c r="U486" s="14">
        <v>4.8584059322296702E-2</v>
      </c>
      <c r="V486" s="14">
        <v>3.0994244218933101E-2</v>
      </c>
      <c r="W486" s="14">
        <v>1.8334844942931999E-2</v>
      </c>
      <c r="X486" s="14">
        <v>2.3671784951119702E-2</v>
      </c>
      <c r="Y486" s="14">
        <v>8.7713626111529497E-2</v>
      </c>
      <c r="Z486" s="14">
        <v>2.2753353405185899E-2</v>
      </c>
      <c r="AA486" s="14">
        <v>7.0185825964815804E-2</v>
      </c>
      <c r="AB486" s="14">
        <v>5.0882262864012102E-2</v>
      </c>
      <c r="AC486" s="14">
        <v>2.10318710642977E-2</v>
      </c>
      <c r="AD486" s="14">
        <v>5.0719365808099798E-2</v>
      </c>
      <c r="AE486" s="14"/>
      <c r="AF486" s="14">
        <v>7.0175707488936104E-2</v>
      </c>
      <c r="AG486" s="14">
        <v>2.0880219087336602E-2</v>
      </c>
      <c r="AH486" s="14">
        <v>3.73065390923107E-2</v>
      </c>
      <c r="AI486" s="14"/>
      <c r="AJ486" s="14" t="s">
        <v>79</v>
      </c>
      <c r="AK486" s="14" t="s">
        <v>79</v>
      </c>
      <c r="AL486" s="14" t="s">
        <v>79</v>
      </c>
      <c r="AM486" s="14" t="s">
        <v>79</v>
      </c>
      <c r="AN486" s="14" t="s">
        <v>79</v>
      </c>
      <c r="AO486" s="14"/>
      <c r="AP486" s="14">
        <v>1.56252043285161E-2</v>
      </c>
      <c r="AQ486" s="14">
        <v>6.1613628917087597E-2</v>
      </c>
      <c r="AR486" s="14">
        <v>4.4426468360009803E-2</v>
      </c>
      <c r="AS486" s="14"/>
      <c r="AT486" s="14">
        <v>4.0401614979857101E-2</v>
      </c>
      <c r="AU486" s="14">
        <v>5.1877619680951802E-2</v>
      </c>
      <c r="AV486" s="14">
        <v>4.3593518925924599E-2</v>
      </c>
      <c r="AW486" s="14">
        <v>2.3246504207393999E-2</v>
      </c>
      <c r="AX486" s="14">
        <v>0</v>
      </c>
    </row>
    <row r="487" spans="2:50" x14ac:dyDescent="0.25">
      <c r="B487" t="s">
        <v>73</v>
      </c>
      <c r="C487" s="14">
        <v>0.66796428310471101</v>
      </c>
      <c r="D487" s="14">
        <v>0.727546414269167</v>
      </c>
      <c r="E487" s="14">
        <v>0.61271762444090905</v>
      </c>
      <c r="F487" s="14"/>
      <c r="G487" s="14">
        <v>0.62425429966748702</v>
      </c>
      <c r="H487" s="14">
        <v>0.64549273319514899</v>
      </c>
      <c r="I487" s="14">
        <v>0.68498663761634404</v>
      </c>
      <c r="J487" s="14">
        <v>0.65806427603403495</v>
      </c>
      <c r="K487" s="14">
        <v>0.61761615072626896</v>
      </c>
      <c r="L487" s="14">
        <v>0.74399556713058401</v>
      </c>
      <c r="M487" s="14"/>
      <c r="N487" s="14">
        <v>0.77234918808752895</v>
      </c>
      <c r="O487" s="14">
        <v>0.71122693606456799</v>
      </c>
      <c r="P487" s="14">
        <v>0.62914225155970604</v>
      </c>
      <c r="Q487" s="14">
        <v>0.54390588682534102</v>
      </c>
      <c r="R487" s="14"/>
      <c r="S487" s="14">
        <v>0.71332209345428599</v>
      </c>
      <c r="T487" s="14">
        <v>0.62524129969839104</v>
      </c>
      <c r="U487" s="14">
        <v>0.60437319508295695</v>
      </c>
      <c r="V487" s="14">
        <v>0.70008672780136905</v>
      </c>
      <c r="W487" s="14">
        <v>0.72512863373520198</v>
      </c>
      <c r="X487" s="14">
        <v>0.768381641261906</v>
      </c>
      <c r="Y487" s="14">
        <v>0.56754857470160502</v>
      </c>
      <c r="Z487" s="14">
        <v>0.59064717433250002</v>
      </c>
      <c r="AA487" s="14">
        <v>0.621943243708729</v>
      </c>
      <c r="AB487" s="14">
        <v>0.69579308744551105</v>
      </c>
      <c r="AC487" s="14">
        <v>0.62411012135198995</v>
      </c>
      <c r="AD487" s="14">
        <v>0.76653201783722502</v>
      </c>
      <c r="AE487" s="14"/>
      <c r="AF487" s="14">
        <v>0.587116859428503</v>
      </c>
      <c r="AG487" s="14">
        <v>0.78852614515493102</v>
      </c>
      <c r="AH487" s="14">
        <v>0.591979402620323</v>
      </c>
      <c r="AI487" s="14"/>
      <c r="AJ487" s="14" t="s">
        <v>79</v>
      </c>
      <c r="AK487" s="14" t="s">
        <v>79</v>
      </c>
      <c r="AL487" s="14" t="s">
        <v>79</v>
      </c>
      <c r="AM487" s="14" t="s">
        <v>79</v>
      </c>
      <c r="AN487" s="14" t="s">
        <v>79</v>
      </c>
      <c r="AO487" s="14"/>
      <c r="AP487" s="14">
        <v>0.80399475861613601</v>
      </c>
      <c r="AQ487" s="14">
        <v>0.66273464660596104</v>
      </c>
      <c r="AR487" s="14">
        <v>0.76072285624191605</v>
      </c>
      <c r="AS487" s="14"/>
      <c r="AT487" s="14">
        <v>0.56620912980293603</v>
      </c>
      <c r="AU487" s="14">
        <v>0.61322886314329905</v>
      </c>
      <c r="AV487" s="14">
        <v>0.75873418242242396</v>
      </c>
      <c r="AW487" s="14">
        <v>0.82215874667279099</v>
      </c>
      <c r="AX487" s="14">
        <v>0.79322364283258895</v>
      </c>
    </row>
    <row r="488" spans="2:50" x14ac:dyDescent="0.25">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row>
    <row r="489" spans="2:50" x14ac:dyDescent="0.25">
      <c r="B489" s="6" t="s">
        <v>269</v>
      </c>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row>
    <row r="490" spans="2:50" x14ac:dyDescent="0.25">
      <c r="B490" s="26" t="s">
        <v>539</v>
      </c>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row>
    <row r="491" spans="2:50" x14ac:dyDescent="0.25">
      <c r="B491" t="s">
        <v>221</v>
      </c>
      <c r="C491" s="14">
        <v>0.197018653714222</v>
      </c>
      <c r="D491" s="14">
        <v>0.26098983021047401</v>
      </c>
      <c r="E491" s="14">
        <v>0.13589084447088401</v>
      </c>
      <c r="F491" s="14"/>
      <c r="G491" s="14">
        <v>0.14762203635769</v>
      </c>
      <c r="H491" s="14">
        <v>0.17854389386948399</v>
      </c>
      <c r="I491" s="14">
        <v>0.12472367005063099</v>
      </c>
      <c r="J491" s="14">
        <v>0.24389309066551701</v>
      </c>
      <c r="K491" s="14">
        <v>0.21158939552558101</v>
      </c>
      <c r="L491" s="14">
        <v>0.24986852609169799</v>
      </c>
      <c r="M491" s="14"/>
      <c r="N491" s="14">
        <v>0.26167845073357199</v>
      </c>
      <c r="O491" s="14">
        <v>0.193608233025195</v>
      </c>
      <c r="P491" s="14">
        <v>0.17334143254193499</v>
      </c>
      <c r="Q491" s="14">
        <v>0.15416446483169199</v>
      </c>
      <c r="R491" s="14"/>
      <c r="S491" s="14">
        <v>0.21378018776947899</v>
      </c>
      <c r="T491" s="14">
        <v>0.123228372337831</v>
      </c>
      <c r="U491" s="14">
        <v>0.21699303385114899</v>
      </c>
      <c r="V491" s="14">
        <v>0.22949099458178299</v>
      </c>
      <c r="W491" s="14">
        <v>0.22785477084658001</v>
      </c>
      <c r="X491" s="14">
        <v>0.17487068634953001</v>
      </c>
      <c r="Y491" s="14">
        <v>0.206621578380002</v>
      </c>
      <c r="Z491" s="14">
        <v>0.226525373064799</v>
      </c>
      <c r="AA491" s="14">
        <v>0.22719293277886099</v>
      </c>
      <c r="AB491" s="14">
        <v>0.204346835468973</v>
      </c>
      <c r="AC491" s="14">
        <v>0.14256990735692099</v>
      </c>
      <c r="AD491" s="14">
        <v>0.19975936514082701</v>
      </c>
      <c r="AE491" s="14"/>
      <c r="AF491" s="14">
        <v>0.20910809283920001</v>
      </c>
      <c r="AG491" s="14">
        <v>0.21788891989711701</v>
      </c>
      <c r="AH491" s="14">
        <v>0.15443020329312401</v>
      </c>
      <c r="AI491" s="14"/>
      <c r="AJ491" s="14" t="s">
        <v>79</v>
      </c>
      <c r="AK491" s="14" t="s">
        <v>79</v>
      </c>
      <c r="AL491" s="14" t="s">
        <v>79</v>
      </c>
      <c r="AM491" s="14" t="s">
        <v>79</v>
      </c>
      <c r="AN491" s="14" t="s">
        <v>79</v>
      </c>
      <c r="AO491" s="14"/>
      <c r="AP491" s="14">
        <v>0.24426658141506799</v>
      </c>
      <c r="AQ491" s="14">
        <v>0.20085347794029701</v>
      </c>
      <c r="AR491" s="14">
        <v>0.259762701545038</v>
      </c>
      <c r="AS491" s="14"/>
      <c r="AT491" s="14">
        <v>0.154007544666592</v>
      </c>
      <c r="AU491" s="14">
        <v>0.18544083667113401</v>
      </c>
      <c r="AV491" s="14">
        <v>0.22062067546663799</v>
      </c>
      <c r="AW491" s="14">
        <v>0.25490730299838199</v>
      </c>
      <c r="AX491" s="14">
        <v>0.37008246389205901</v>
      </c>
    </row>
    <row r="492" spans="2:50" x14ac:dyDescent="0.25">
      <c r="B492" t="s">
        <v>222</v>
      </c>
      <c r="C492" s="14">
        <v>0.45892409343879598</v>
      </c>
      <c r="D492" s="14">
        <v>0.452053994567016</v>
      </c>
      <c r="E492" s="14">
        <v>0.464835133440828</v>
      </c>
      <c r="F492" s="14"/>
      <c r="G492" s="14">
        <v>0.58121658906421103</v>
      </c>
      <c r="H492" s="14">
        <v>0.49851079419371003</v>
      </c>
      <c r="I492" s="14">
        <v>0.47174127393808502</v>
      </c>
      <c r="J492" s="14">
        <v>0.33853432410544998</v>
      </c>
      <c r="K492" s="14">
        <v>0.45087878115008501</v>
      </c>
      <c r="L492" s="14">
        <v>0.44906057019850099</v>
      </c>
      <c r="M492" s="14"/>
      <c r="N492" s="14">
        <v>0.49579498040778702</v>
      </c>
      <c r="O492" s="14">
        <v>0.48337781952411502</v>
      </c>
      <c r="P492" s="14">
        <v>0.40253516493693797</v>
      </c>
      <c r="Q492" s="14">
        <v>0.439544653455264</v>
      </c>
      <c r="R492" s="14"/>
      <c r="S492" s="14">
        <v>0.520514034788222</v>
      </c>
      <c r="T492" s="14">
        <v>0.52491493566732195</v>
      </c>
      <c r="U492" s="14">
        <v>0.360517695193659</v>
      </c>
      <c r="V492" s="14">
        <v>0.44988083006659302</v>
      </c>
      <c r="W492" s="14">
        <v>0.431487500440072</v>
      </c>
      <c r="X492" s="14">
        <v>0.42721370025729899</v>
      </c>
      <c r="Y492" s="14">
        <v>0.48830363499935803</v>
      </c>
      <c r="Z492" s="14">
        <v>0.43744201140288902</v>
      </c>
      <c r="AA492" s="14">
        <v>0.45337421257794602</v>
      </c>
      <c r="AB492" s="14">
        <v>0.39898141336176701</v>
      </c>
      <c r="AC492" s="14">
        <v>0.51348765623633996</v>
      </c>
      <c r="AD492" s="14">
        <v>0.43219052573033301</v>
      </c>
      <c r="AE492" s="14"/>
      <c r="AF492" s="14">
        <v>0.41990741022718298</v>
      </c>
      <c r="AG492" s="14">
        <v>0.462284767986681</v>
      </c>
      <c r="AH492" s="14">
        <v>0.450722802792349</v>
      </c>
      <c r="AI492" s="14"/>
      <c r="AJ492" s="14" t="s">
        <v>79</v>
      </c>
      <c r="AK492" s="14" t="s">
        <v>79</v>
      </c>
      <c r="AL492" s="14" t="s">
        <v>79</v>
      </c>
      <c r="AM492" s="14" t="s">
        <v>79</v>
      </c>
      <c r="AN492" s="14" t="s">
        <v>79</v>
      </c>
      <c r="AO492" s="14"/>
      <c r="AP492" s="14">
        <v>0.47560122714636299</v>
      </c>
      <c r="AQ492" s="14">
        <v>0.54615298281972402</v>
      </c>
      <c r="AR492" s="14">
        <v>0.40955681014327799</v>
      </c>
      <c r="AS492" s="14"/>
      <c r="AT492" s="14">
        <v>0.41942218270028297</v>
      </c>
      <c r="AU492" s="14">
        <v>0.49194988948760299</v>
      </c>
      <c r="AV492" s="14">
        <v>0.50258025222770297</v>
      </c>
      <c r="AW492" s="14">
        <v>0.45356593221545899</v>
      </c>
      <c r="AX492" s="14">
        <v>0.52744884802335201</v>
      </c>
    </row>
    <row r="493" spans="2:50" x14ac:dyDescent="0.25">
      <c r="B493" t="s">
        <v>223</v>
      </c>
      <c r="C493" s="14">
        <v>0.23507686069428901</v>
      </c>
      <c r="D493" s="14">
        <v>0.19419255180653699</v>
      </c>
      <c r="E493" s="14">
        <v>0.27453407398325802</v>
      </c>
      <c r="F493" s="14"/>
      <c r="G493" s="14">
        <v>0.18353318547008499</v>
      </c>
      <c r="H493" s="14">
        <v>0.233514831789435</v>
      </c>
      <c r="I493" s="14">
        <v>0.27519845843049401</v>
      </c>
      <c r="J493" s="14">
        <v>0.27987163831692802</v>
      </c>
      <c r="K493" s="14">
        <v>0.23632000238616599</v>
      </c>
      <c r="L493" s="14">
        <v>0.19743773794831801</v>
      </c>
      <c r="M493" s="14"/>
      <c r="N493" s="14">
        <v>0.17940479703632101</v>
      </c>
      <c r="O493" s="14">
        <v>0.25394815050795999</v>
      </c>
      <c r="P493" s="14">
        <v>0.25841665624479199</v>
      </c>
      <c r="Q493" s="14">
        <v>0.25708141637410697</v>
      </c>
      <c r="R493" s="14"/>
      <c r="S493" s="14">
        <v>0.159069108092598</v>
      </c>
      <c r="T493" s="14">
        <v>0.24203053715471901</v>
      </c>
      <c r="U493" s="14">
        <v>0.32712192434512799</v>
      </c>
      <c r="V493" s="14">
        <v>0.22052385385607701</v>
      </c>
      <c r="W493" s="14">
        <v>0.22277539605834901</v>
      </c>
      <c r="X493" s="14">
        <v>0.28120346806312002</v>
      </c>
      <c r="Y493" s="14">
        <v>0.184734478880693</v>
      </c>
      <c r="Z493" s="14">
        <v>0.234393229534855</v>
      </c>
      <c r="AA493" s="14">
        <v>0.27378136119820801</v>
      </c>
      <c r="AB493" s="14">
        <v>0.27170722691238902</v>
      </c>
      <c r="AC493" s="14">
        <v>0.18496856503096301</v>
      </c>
      <c r="AD493" s="14">
        <v>0.15749565366749299</v>
      </c>
      <c r="AE493" s="14"/>
      <c r="AF493" s="14">
        <v>0.23270416987149001</v>
      </c>
      <c r="AG493" s="14">
        <v>0.232461480594989</v>
      </c>
      <c r="AH493" s="14">
        <v>0.281335634736121</v>
      </c>
      <c r="AI493" s="14"/>
      <c r="AJ493" s="14" t="s">
        <v>79</v>
      </c>
      <c r="AK493" s="14" t="s">
        <v>79</v>
      </c>
      <c r="AL493" s="14" t="s">
        <v>79</v>
      </c>
      <c r="AM493" s="14" t="s">
        <v>79</v>
      </c>
      <c r="AN493" s="14" t="s">
        <v>79</v>
      </c>
      <c r="AO493" s="14"/>
      <c r="AP493" s="14">
        <v>0.23065765916659001</v>
      </c>
      <c r="AQ493" s="14">
        <v>0.18883132407771699</v>
      </c>
      <c r="AR493" s="14">
        <v>0.23579057365893799</v>
      </c>
      <c r="AS493" s="14"/>
      <c r="AT493" s="14">
        <v>0.28160120814005601</v>
      </c>
      <c r="AU493" s="14">
        <v>0.226253618806917</v>
      </c>
      <c r="AV493" s="14">
        <v>0.19760490653506299</v>
      </c>
      <c r="AW493" s="14">
        <v>0.20676314100625301</v>
      </c>
      <c r="AX493" s="14">
        <v>4.79687865282339E-2</v>
      </c>
    </row>
    <row r="494" spans="2:50" x14ac:dyDescent="0.25">
      <c r="B494" t="s">
        <v>224</v>
      </c>
      <c r="C494" s="14">
        <v>3.32238085438816E-2</v>
      </c>
      <c r="D494" s="14">
        <v>2.7514038459535799E-2</v>
      </c>
      <c r="E494" s="14">
        <v>3.8736998337219497E-2</v>
      </c>
      <c r="F494" s="14"/>
      <c r="G494" s="14">
        <v>3.6465308867158999E-2</v>
      </c>
      <c r="H494" s="14">
        <v>3.18132786142033E-2</v>
      </c>
      <c r="I494" s="14">
        <v>2.45036869294348E-2</v>
      </c>
      <c r="J494" s="14">
        <v>2.5452292395497799E-2</v>
      </c>
      <c r="K494" s="14">
        <v>4.25127148396248E-2</v>
      </c>
      <c r="L494" s="14">
        <v>3.9589818484882397E-2</v>
      </c>
      <c r="M494" s="14"/>
      <c r="N494" s="14">
        <v>1.9014387802376499E-2</v>
      </c>
      <c r="O494" s="14">
        <v>2.2165530372370498E-2</v>
      </c>
      <c r="P494" s="14">
        <v>5.7172783344860402E-2</v>
      </c>
      <c r="Q494" s="14">
        <v>3.9282717523416603E-2</v>
      </c>
      <c r="R494" s="14"/>
      <c r="S494" s="14">
        <v>3.4629997813607601E-2</v>
      </c>
      <c r="T494" s="14">
        <v>3.8848703013185E-2</v>
      </c>
      <c r="U494" s="14">
        <v>1.09259734797494E-2</v>
      </c>
      <c r="V494" s="14">
        <v>3.6618629783964102E-2</v>
      </c>
      <c r="W494" s="14">
        <v>3.2713581296943198E-2</v>
      </c>
      <c r="X494" s="14">
        <v>1.3569532656034699E-2</v>
      </c>
      <c r="Y494" s="14">
        <v>6.72557725961066E-2</v>
      </c>
      <c r="Z494" s="14">
        <v>0</v>
      </c>
      <c r="AA494" s="14">
        <v>6.7624503688007804E-3</v>
      </c>
      <c r="AB494" s="14">
        <v>4.6850317821245102E-2</v>
      </c>
      <c r="AC494" s="14">
        <v>6.7879480390005603E-2</v>
      </c>
      <c r="AD494" s="14">
        <v>7.1063628998398104E-2</v>
      </c>
      <c r="AE494" s="14"/>
      <c r="AF494" s="14">
        <v>3.4423236537266498E-2</v>
      </c>
      <c r="AG494" s="14">
        <v>3.0771255665335801E-2</v>
      </c>
      <c r="AH494" s="14">
        <v>3.03699498522376E-2</v>
      </c>
      <c r="AI494" s="14"/>
      <c r="AJ494" s="14" t="s">
        <v>79</v>
      </c>
      <c r="AK494" s="14" t="s">
        <v>79</v>
      </c>
      <c r="AL494" s="14" t="s">
        <v>79</v>
      </c>
      <c r="AM494" s="14" t="s">
        <v>79</v>
      </c>
      <c r="AN494" s="14" t="s">
        <v>79</v>
      </c>
      <c r="AO494" s="14"/>
      <c r="AP494" s="14">
        <v>1.45490610149158E-2</v>
      </c>
      <c r="AQ494" s="14">
        <v>2.3629157804876101E-2</v>
      </c>
      <c r="AR494" s="14">
        <v>2.1493234528034599E-2</v>
      </c>
      <c r="AS494" s="14"/>
      <c r="AT494" s="14">
        <v>5.3420764405506298E-2</v>
      </c>
      <c r="AU494" s="14">
        <v>3.1521405618296298E-2</v>
      </c>
      <c r="AV494" s="14">
        <v>2.1135066549389001E-2</v>
      </c>
      <c r="AW494" s="14">
        <v>2.0295326158464699E-2</v>
      </c>
      <c r="AX494" s="14">
        <v>0</v>
      </c>
    </row>
    <row r="495" spans="2:50" x14ac:dyDescent="0.25">
      <c r="B495" t="s">
        <v>225</v>
      </c>
      <c r="C495" s="14">
        <v>1.7874429612709401E-2</v>
      </c>
      <c r="D495" s="14">
        <v>2.0087825517506201E-2</v>
      </c>
      <c r="E495" s="14">
        <v>1.59499443385041E-2</v>
      </c>
      <c r="F495" s="14"/>
      <c r="G495" s="14">
        <v>8.7385930655210897E-3</v>
      </c>
      <c r="H495" s="14">
        <v>6.04584441814852E-3</v>
      </c>
      <c r="I495" s="14">
        <v>2.76519923921844E-2</v>
      </c>
      <c r="J495" s="14">
        <v>4.3132258093171602E-2</v>
      </c>
      <c r="K495" s="14">
        <v>1.5807534645991501E-2</v>
      </c>
      <c r="L495" s="14">
        <v>5.2691557342565499E-3</v>
      </c>
      <c r="M495" s="14"/>
      <c r="N495" s="14">
        <v>8.6983275047673204E-3</v>
      </c>
      <c r="O495" s="14">
        <v>4.1288538896761496E-3</v>
      </c>
      <c r="P495" s="14">
        <v>3.03529912497284E-2</v>
      </c>
      <c r="Q495" s="14">
        <v>3.0488187840364001E-2</v>
      </c>
      <c r="R495" s="14"/>
      <c r="S495" s="14">
        <v>2.40835915773361E-2</v>
      </c>
      <c r="T495" s="14">
        <v>2.5766921036210099E-2</v>
      </c>
      <c r="U495" s="14">
        <v>1.2277684191710899E-2</v>
      </c>
      <c r="V495" s="14">
        <v>0</v>
      </c>
      <c r="W495" s="14">
        <v>0</v>
      </c>
      <c r="X495" s="14">
        <v>1.35304848998745E-2</v>
      </c>
      <c r="Y495" s="14">
        <v>1.6643329097795301E-2</v>
      </c>
      <c r="Z495" s="14">
        <v>2.7773721653058601E-2</v>
      </c>
      <c r="AA495" s="14">
        <v>1.0748337695962E-2</v>
      </c>
      <c r="AB495" s="14">
        <v>1.1449242275781301E-2</v>
      </c>
      <c r="AC495" s="14">
        <v>3.8607521721597898E-2</v>
      </c>
      <c r="AD495" s="14">
        <v>8.1218369060382697E-2</v>
      </c>
      <c r="AE495" s="14"/>
      <c r="AF495" s="14">
        <v>3.0620790629256E-2</v>
      </c>
      <c r="AG495" s="14">
        <v>1.0014249055285E-2</v>
      </c>
      <c r="AH495" s="14">
        <v>9.3487298372959791E-3</v>
      </c>
      <c r="AI495" s="14"/>
      <c r="AJ495" s="14" t="s">
        <v>79</v>
      </c>
      <c r="AK495" s="14" t="s">
        <v>79</v>
      </c>
      <c r="AL495" s="14" t="s">
        <v>79</v>
      </c>
      <c r="AM495" s="14" t="s">
        <v>79</v>
      </c>
      <c r="AN495" s="14" t="s">
        <v>79</v>
      </c>
      <c r="AO495" s="14"/>
      <c r="AP495" s="14">
        <v>3.3403606282192402E-3</v>
      </c>
      <c r="AQ495" s="14">
        <v>5.8524968862650297E-3</v>
      </c>
      <c r="AR495" s="14">
        <v>0</v>
      </c>
      <c r="AS495" s="14"/>
      <c r="AT495" s="14">
        <v>2.6526260702377801E-2</v>
      </c>
      <c r="AU495" s="14">
        <v>1.5337382264133999E-2</v>
      </c>
      <c r="AV495" s="14">
        <v>1.1639869377337299E-2</v>
      </c>
      <c r="AW495" s="14">
        <v>1.19823409148785E-2</v>
      </c>
      <c r="AX495" s="14">
        <v>0</v>
      </c>
    </row>
    <row r="496" spans="2:50" x14ac:dyDescent="0.25">
      <c r="B496" t="s">
        <v>70</v>
      </c>
      <c r="C496" s="14">
        <v>5.7882153996101499E-2</v>
      </c>
      <c r="D496" s="14">
        <v>4.5161759438930998E-2</v>
      </c>
      <c r="E496" s="14">
        <v>7.0053005429306994E-2</v>
      </c>
      <c r="F496" s="14"/>
      <c r="G496" s="14">
        <v>4.2424287175333399E-2</v>
      </c>
      <c r="H496" s="14">
        <v>5.1571357115018798E-2</v>
      </c>
      <c r="I496" s="14">
        <v>7.6180918259171296E-2</v>
      </c>
      <c r="J496" s="14">
        <v>6.9116396423434895E-2</v>
      </c>
      <c r="K496" s="14">
        <v>4.2891571452551701E-2</v>
      </c>
      <c r="L496" s="14">
        <v>5.8774191542343597E-2</v>
      </c>
      <c r="M496" s="14"/>
      <c r="N496" s="14">
        <v>3.5409056515176403E-2</v>
      </c>
      <c r="O496" s="14">
        <v>4.27714126806839E-2</v>
      </c>
      <c r="P496" s="14">
        <v>7.81809716817463E-2</v>
      </c>
      <c r="Q496" s="14">
        <v>7.9438559975156198E-2</v>
      </c>
      <c r="R496" s="14"/>
      <c r="S496" s="14">
        <v>4.79230799587574E-2</v>
      </c>
      <c r="T496" s="14">
        <v>4.5210530790732402E-2</v>
      </c>
      <c r="U496" s="14">
        <v>7.2163688938602893E-2</v>
      </c>
      <c r="V496" s="14">
        <v>6.3485691711582803E-2</v>
      </c>
      <c r="W496" s="14">
        <v>8.5168751358056294E-2</v>
      </c>
      <c r="X496" s="14">
        <v>8.9612127774141306E-2</v>
      </c>
      <c r="Y496" s="14">
        <v>3.64412060460454E-2</v>
      </c>
      <c r="Z496" s="14">
        <v>7.3865664344397203E-2</v>
      </c>
      <c r="AA496" s="14">
        <v>2.8140705380222002E-2</v>
      </c>
      <c r="AB496" s="14">
        <v>6.6664964159844103E-2</v>
      </c>
      <c r="AC496" s="14">
        <v>5.2486869264173203E-2</v>
      </c>
      <c r="AD496" s="14">
        <v>5.8272457402566098E-2</v>
      </c>
      <c r="AE496" s="14"/>
      <c r="AF496" s="14">
        <v>7.3236299895603804E-2</v>
      </c>
      <c r="AG496" s="14">
        <v>4.6579326800592999E-2</v>
      </c>
      <c r="AH496" s="14">
        <v>7.3792679488872095E-2</v>
      </c>
      <c r="AI496" s="14"/>
      <c r="AJ496" s="14" t="s">
        <v>79</v>
      </c>
      <c r="AK496" s="14" t="s">
        <v>79</v>
      </c>
      <c r="AL496" s="14" t="s">
        <v>79</v>
      </c>
      <c r="AM496" s="14" t="s">
        <v>79</v>
      </c>
      <c r="AN496" s="14" t="s">
        <v>79</v>
      </c>
      <c r="AO496" s="14"/>
      <c r="AP496" s="14">
        <v>3.1585110628844101E-2</v>
      </c>
      <c r="AQ496" s="14">
        <v>3.4680560471120697E-2</v>
      </c>
      <c r="AR496" s="14">
        <v>7.3396680124711303E-2</v>
      </c>
      <c r="AS496" s="14"/>
      <c r="AT496" s="14">
        <v>6.5022039385184402E-2</v>
      </c>
      <c r="AU496" s="14">
        <v>4.9496867151916001E-2</v>
      </c>
      <c r="AV496" s="14">
        <v>4.64192298438698E-2</v>
      </c>
      <c r="AW496" s="14">
        <v>5.2485956706562503E-2</v>
      </c>
      <c r="AX496" s="14">
        <v>5.4499901556355097E-2</v>
      </c>
    </row>
    <row r="497" spans="2:50" x14ac:dyDescent="0.25">
      <c r="B497" t="s">
        <v>226</v>
      </c>
      <c r="C497" s="14">
        <v>0.65594274715301903</v>
      </c>
      <c r="D497" s="14">
        <v>0.71304382477748995</v>
      </c>
      <c r="E497" s="14">
        <v>0.60072597791171201</v>
      </c>
      <c r="F497" s="14"/>
      <c r="G497" s="14">
        <v>0.72883862542190203</v>
      </c>
      <c r="H497" s="14">
        <v>0.67705468806319502</v>
      </c>
      <c r="I497" s="14">
        <v>0.59646494398871597</v>
      </c>
      <c r="J497" s="14">
        <v>0.58242741477096804</v>
      </c>
      <c r="K497" s="14">
        <v>0.66246817667566604</v>
      </c>
      <c r="L497" s="14">
        <v>0.69892909629019895</v>
      </c>
      <c r="M497" s="14"/>
      <c r="N497" s="14">
        <v>0.75747343114135801</v>
      </c>
      <c r="O497" s="14">
        <v>0.67698605254930999</v>
      </c>
      <c r="P497" s="14">
        <v>0.57587659747887299</v>
      </c>
      <c r="Q497" s="14">
        <v>0.59370911828695605</v>
      </c>
      <c r="R497" s="14"/>
      <c r="S497" s="14">
        <v>0.73429422255770105</v>
      </c>
      <c r="T497" s="14">
        <v>0.64814330800515296</v>
      </c>
      <c r="U497" s="14">
        <v>0.57751072904480905</v>
      </c>
      <c r="V497" s="14">
        <v>0.67937182464837598</v>
      </c>
      <c r="W497" s="14">
        <v>0.65934227128665202</v>
      </c>
      <c r="X497" s="14">
        <v>0.60208438660682895</v>
      </c>
      <c r="Y497" s="14">
        <v>0.69492521337935997</v>
      </c>
      <c r="Z497" s="14">
        <v>0.66396738446768899</v>
      </c>
      <c r="AA497" s="14">
        <v>0.68056714535680696</v>
      </c>
      <c r="AB497" s="14">
        <v>0.60332824883073999</v>
      </c>
      <c r="AC497" s="14">
        <v>0.65605756359326095</v>
      </c>
      <c r="AD497" s="14">
        <v>0.63194989087116005</v>
      </c>
      <c r="AE497" s="14"/>
      <c r="AF497" s="14">
        <v>0.62901550306638299</v>
      </c>
      <c r="AG497" s="14">
        <v>0.68017368788379795</v>
      </c>
      <c r="AH497" s="14">
        <v>0.60515300608547296</v>
      </c>
      <c r="AI497" s="14"/>
      <c r="AJ497" s="14" t="s">
        <v>79</v>
      </c>
      <c r="AK497" s="14" t="s">
        <v>79</v>
      </c>
      <c r="AL497" s="14" t="s">
        <v>79</v>
      </c>
      <c r="AM497" s="14" t="s">
        <v>79</v>
      </c>
      <c r="AN497" s="14" t="s">
        <v>79</v>
      </c>
      <c r="AO497" s="14"/>
      <c r="AP497" s="14">
        <v>0.71986780856143096</v>
      </c>
      <c r="AQ497" s="14">
        <v>0.74700646076002097</v>
      </c>
      <c r="AR497" s="14">
        <v>0.66931951168831605</v>
      </c>
      <c r="AS497" s="14"/>
      <c r="AT497" s="14">
        <v>0.57342972736687503</v>
      </c>
      <c r="AU497" s="14">
        <v>0.67739072615873597</v>
      </c>
      <c r="AV497" s="14">
        <v>0.72320092769434097</v>
      </c>
      <c r="AW497" s="14">
        <v>0.70847323521384098</v>
      </c>
      <c r="AX497" s="14">
        <v>0.89753131191541102</v>
      </c>
    </row>
    <row r="498" spans="2:50" x14ac:dyDescent="0.25">
      <c r="B498" t="s">
        <v>227</v>
      </c>
      <c r="C498" s="14">
        <v>5.1098238156591001E-2</v>
      </c>
      <c r="D498" s="14">
        <v>4.7601863977042101E-2</v>
      </c>
      <c r="E498" s="14">
        <v>5.4686942675723597E-2</v>
      </c>
      <c r="F498" s="14"/>
      <c r="G498" s="14">
        <v>4.5203901932680098E-2</v>
      </c>
      <c r="H498" s="14">
        <v>3.7859123032351803E-2</v>
      </c>
      <c r="I498" s="14">
        <v>5.21556793216192E-2</v>
      </c>
      <c r="J498" s="14">
        <v>6.8584550488669405E-2</v>
      </c>
      <c r="K498" s="14">
        <v>5.8320249485616302E-2</v>
      </c>
      <c r="L498" s="14">
        <v>4.4858974219139001E-2</v>
      </c>
      <c r="M498" s="14"/>
      <c r="N498" s="14">
        <v>2.7712715307143799E-2</v>
      </c>
      <c r="O498" s="14">
        <v>2.62943842620466E-2</v>
      </c>
      <c r="P498" s="14">
        <v>8.7525774594588795E-2</v>
      </c>
      <c r="Q498" s="14">
        <v>6.9770905363780597E-2</v>
      </c>
      <c r="R498" s="14"/>
      <c r="S498" s="14">
        <v>5.87135893909436E-2</v>
      </c>
      <c r="T498" s="14">
        <v>6.4615624049395096E-2</v>
      </c>
      <c r="U498" s="14">
        <v>2.32036576714604E-2</v>
      </c>
      <c r="V498" s="14">
        <v>3.6618629783964102E-2</v>
      </c>
      <c r="W498" s="14">
        <v>3.2713581296943198E-2</v>
      </c>
      <c r="X498" s="14">
        <v>2.7100017555909201E-2</v>
      </c>
      <c r="Y498" s="14">
        <v>8.3899101693901898E-2</v>
      </c>
      <c r="Z498" s="14">
        <v>2.7773721653058601E-2</v>
      </c>
      <c r="AA498" s="14">
        <v>1.7510788064762799E-2</v>
      </c>
      <c r="AB498" s="14">
        <v>5.8299560097026401E-2</v>
      </c>
      <c r="AC498" s="14">
        <v>0.106487002111604</v>
      </c>
      <c r="AD498" s="14">
        <v>0.15228199805878101</v>
      </c>
      <c r="AE498" s="14"/>
      <c r="AF498" s="14">
        <v>6.5044027166522397E-2</v>
      </c>
      <c r="AG498" s="14">
        <v>4.0785504720620799E-2</v>
      </c>
      <c r="AH498" s="14">
        <v>3.97186796895335E-2</v>
      </c>
      <c r="AI498" s="14"/>
      <c r="AJ498" s="14" t="s">
        <v>79</v>
      </c>
      <c r="AK498" s="14" t="s">
        <v>79</v>
      </c>
      <c r="AL498" s="14" t="s">
        <v>79</v>
      </c>
      <c r="AM498" s="14" t="s">
        <v>79</v>
      </c>
      <c r="AN498" s="14" t="s">
        <v>79</v>
      </c>
      <c r="AO498" s="14"/>
      <c r="AP498" s="14">
        <v>1.7889421643134999E-2</v>
      </c>
      <c r="AQ498" s="14">
        <v>2.9481654691141199E-2</v>
      </c>
      <c r="AR498" s="14">
        <v>2.1493234528034599E-2</v>
      </c>
      <c r="AS498" s="14"/>
      <c r="AT498" s="14">
        <v>7.9947025107883998E-2</v>
      </c>
      <c r="AU498" s="14">
        <v>4.6858787882430301E-2</v>
      </c>
      <c r="AV498" s="14">
        <v>3.2774935926726298E-2</v>
      </c>
      <c r="AW498" s="14">
        <v>3.22776670733433E-2</v>
      </c>
      <c r="AX498" s="14">
        <v>0</v>
      </c>
    </row>
    <row r="499" spans="2:50" x14ac:dyDescent="0.25">
      <c r="B499" t="s">
        <v>73</v>
      </c>
      <c r="C499" s="14">
        <v>0.60484450899642805</v>
      </c>
      <c r="D499" s="14">
        <v>0.66544196080044704</v>
      </c>
      <c r="E499" s="14">
        <v>0.54603903523598796</v>
      </c>
      <c r="F499" s="14"/>
      <c r="G499" s="14">
        <v>0.68363472348922205</v>
      </c>
      <c r="H499" s="14">
        <v>0.63919556503084296</v>
      </c>
      <c r="I499" s="14">
        <v>0.54430926466709695</v>
      </c>
      <c r="J499" s="14">
        <v>0.51384286428229797</v>
      </c>
      <c r="K499" s="14">
        <v>0.60414792719004995</v>
      </c>
      <c r="L499" s="14">
        <v>0.65407012207105997</v>
      </c>
      <c r="M499" s="14"/>
      <c r="N499" s="14">
        <v>0.72976071583421498</v>
      </c>
      <c r="O499" s="14">
        <v>0.65069166828726299</v>
      </c>
      <c r="P499" s="14">
        <v>0.488350822884284</v>
      </c>
      <c r="Q499" s="14">
        <v>0.52393821292317599</v>
      </c>
      <c r="R499" s="14"/>
      <c r="S499" s="14">
        <v>0.67558063316675798</v>
      </c>
      <c r="T499" s="14">
        <v>0.58352768395575805</v>
      </c>
      <c r="U499" s="14">
        <v>0.554307071373348</v>
      </c>
      <c r="V499" s="14">
        <v>0.64275319486441196</v>
      </c>
      <c r="W499" s="14">
        <v>0.626628689989709</v>
      </c>
      <c r="X499" s="14">
        <v>0.57498436905091999</v>
      </c>
      <c r="Y499" s="14">
        <v>0.61102611168545795</v>
      </c>
      <c r="Z499" s="14">
        <v>0.63619366281462997</v>
      </c>
      <c r="AA499" s="14">
        <v>0.66305635729204404</v>
      </c>
      <c r="AB499" s="14">
        <v>0.54502868873371402</v>
      </c>
      <c r="AC499" s="14">
        <v>0.54957056148165695</v>
      </c>
      <c r="AD499" s="14">
        <v>0.47966789281237898</v>
      </c>
      <c r="AE499" s="14"/>
      <c r="AF499" s="14">
        <v>0.56397147589986096</v>
      </c>
      <c r="AG499" s="14">
        <v>0.63938818316317703</v>
      </c>
      <c r="AH499" s="14">
        <v>0.56543432639594005</v>
      </c>
      <c r="AI499" s="14"/>
      <c r="AJ499" s="14" t="s">
        <v>79</v>
      </c>
      <c r="AK499" s="14" t="s">
        <v>79</v>
      </c>
      <c r="AL499" s="14" t="s">
        <v>79</v>
      </c>
      <c r="AM499" s="14" t="s">
        <v>79</v>
      </c>
      <c r="AN499" s="14" t="s">
        <v>79</v>
      </c>
      <c r="AO499" s="14"/>
      <c r="AP499" s="14">
        <v>0.70197838691829595</v>
      </c>
      <c r="AQ499" s="14">
        <v>0.71752480606888003</v>
      </c>
      <c r="AR499" s="14">
        <v>0.64782627716028196</v>
      </c>
      <c r="AS499" s="14"/>
      <c r="AT499" s="14">
        <v>0.49348270225899099</v>
      </c>
      <c r="AU499" s="14">
        <v>0.63053193827630605</v>
      </c>
      <c r="AV499" s="14">
        <v>0.69042599176761499</v>
      </c>
      <c r="AW499" s="14">
        <v>0.67619556814049797</v>
      </c>
      <c r="AX499" s="14">
        <v>0.89753131191541102</v>
      </c>
    </row>
    <row r="500" spans="2:50" x14ac:dyDescent="0.25">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row>
    <row r="501" spans="2:50" x14ac:dyDescent="0.25">
      <c r="B501" s="6" t="s">
        <v>283</v>
      </c>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row>
    <row r="502" spans="2:50" x14ac:dyDescent="0.25">
      <c r="B502" s="26" t="s">
        <v>538</v>
      </c>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row>
    <row r="503" spans="2:50" x14ac:dyDescent="0.25">
      <c r="B503" t="s">
        <v>270</v>
      </c>
      <c r="C503" s="14">
        <v>0.47697786846775497</v>
      </c>
      <c r="D503" s="14">
        <v>0.50533372867512805</v>
      </c>
      <c r="E503" s="14">
        <v>0.45219580631710599</v>
      </c>
      <c r="F503" s="14"/>
      <c r="G503" s="14">
        <v>0.33183117120100503</v>
      </c>
      <c r="H503" s="14">
        <v>0.37180100017758</v>
      </c>
      <c r="I503" s="14">
        <v>0.43207580172900301</v>
      </c>
      <c r="J503" s="14">
        <v>0.495841034224</v>
      </c>
      <c r="K503" s="14">
        <v>0.57007862959670896</v>
      </c>
      <c r="L503" s="14">
        <v>0.62751727097452303</v>
      </c>
      <c r="M503" s="14"/>
      <c r="N503" s="14">
        <v>0.55812037039092</v>
      </c>
      <c r="O503" s="14">
        <v>0.480740301549409</v>
      </c>
      <c r="P503" s="14">
        <v>0.41475390044273602</v>
      </c>
      <c r="Q503" s="14">
        <v>0.44420130461358398</v>
      </c>
      <c r="R503" s="14"/>
      <c r="S503" s="14">
        <v>0.45839700529914301</v>
      </c>
      <c r="T503" s="14">
        <v>0.47210349967600901</v>
      </c>
      <c r="U503" s="14">
        <v>0.53486627490359195</v>
      </c>
      <c r="V503" s="14">
        <v>0.57408919065637898</v>
      </c>
      <c r="W503" s="14">
        <v>0.52003815122251995</v>
      </c>
      <c r="X503" s="14">
        <v>0.49392052426990302</v>
      </c>
      <c r="Y503" s="14">
        <v>0.45101464476957798</v>
      </c>
      <c r="Z503" s="14">
        <v>0.41679872967991199</v>
      </c>
      <c r="AA503" s="14">
        <v>0.41996896726329602</v>
      </c>
      <c r="AB503" s="14">
        <v>0.44573166368398598</v>
      </c>
      <c r="AC503" s="14">
        <v>0.43171617909455801</v>
      </c>
      <c r="AD503" s="14">
        <v>0.49187674746434701</v>
      </c>
      <c r="AE503" s="14"/>
      <c r="AF503" s="14">
        <v>0.51404173674631304</v>
      </c>
      <c r="AG503" s="14">
        <v>0.49881651441250202</v>
      </c>
      <c r="AH503" s="14">
        <v>0.40613261147676299</v>
      </c>
      <c r="AI503" s="14"/>
      <c r="AJ503" s="14" t="s">
        <v>79</v>
      </c>
      <c r="AK503" s="14" t="s">
        <v>79</v>
      </c>
      <c r="AL503" s="14" t="s">
        <v>79</v>
      </c>
      <c r="AM503" s="14" t="s">
        <v>79</v>
      </c>
      <c r="AN503" s="14" t="s">
        <v>79</v>
      </c>
      <c r="AO503" s="14"/>
      <c r="AP503" s="14">
        <v>0.56199067683260695</v>
      </c>
      <c r="AQ503" s="14">
        <v>0.427820126136362</v>
      </c>
      <c r="AR503" s="14">
        <v>0.55906937842925997</v>
      </c>
      <c r="AS503" s="14"/>
      <c r="AT503" s="14">
        <v>0.445831266299692</v>
      </c>
      <c r="AU503" s="14">
        <v>0.42651415048484098</v>
      </c>
      <c r="AV503" s="14">
        <v>0.49432832674021299</v>
      </c>
      <c r="AW503" s="14">
        <v>0.61397983960086699</v>
      </c>
      <c r="AX503" s="14">
        <v>0.63736536372409802</v>
      </c>
    </row>
    <row r="504" spans="2:50" x14ac:dyDescent="0.25">
      <c r="B504" t="s">
        <v>271</v>
      </c>
      <c r="C504" s="14">
        <v>0.39502180225941902</v>
      </c>
      <c r="D504" s="14">
        <v>0.4478073378536</v>
      </c>
      <c r="E504" s="14">
        <v>0.342666456036605</v>
      </c>
      <c r="F504" s="14"/>
      <c r="G504" s="14">
        <v>0.31254998389093802</v>
      </c>
      <c r="H504" s="14">
        <v>0.360465568875869</v>
      </c>
      <c r="I504" s="14">
        <v>0.42216351919218398</v>
      </c>
      <c r="J504" s="14">
        <v>0.42639923893329401</v>
      </c>
      <c r="K504" s="14">
        <v>0.395760663434708</v>
      </c>
      <c r="L504" s="14">
        <v>0.43445804071844302</v>
      </c>
      <c r="M504" s="14"/>
      <c r="N504" s="14">
        <v>0.46244805332084399</v>
      </c>
      <c r="O504" s="14">
        <v>0.44629216614355799</v>
      </c>
      <c r="P504" s="14">
        <v>0.332760468760192</v>
      </c>
      <c r="Q504" s="14">
        <v>0.32369078482535701</v>
      </c>
      <c r="R504" s="14"/>
      <c r="S504" s="14">
        <v>0.39622987475057397</v>
      </c>
      <c r="T504" s="14">
        <v>0.374461154920884</v>
      </c>
      <c r="U504" s="14">
        <v>0.38038380628678797</v>
      </c>
      <c r="V504" s="14">
        <v>0.42887236914443799</v>
      </c>
      <c r="W504" s="14">
        <v>0.43920183545236502</v>
      </c>
      <c r="X504" s="14">
        <v>0.33715825888234702</v>
      </c>
      <c r="Y504" s="14">
        <v>0.35479847715787299</v>
      </c>
      <c r="Z504" s="14">
        <v>0.33481254150072598</v>
      </c>
      <c r="AA504" s="14">
        <v>0.41743944963684998</v>
      </c>
      <c r="AB504" s="14">
        <v>0.38753545558233998</v>
      </c>
      <c r="AC504" s="14">
        <v>0.49296566191459001</v>
      </c>
      <c r="AD504" s="14">
        <v>0.41427010121873398</v>
      </c>
      <c r="AE504" s="14"/>
      <c r="AF504" s="14">
        <v>0.39236039375099302</v>
      </c>
      <c r="AG504" s="14">
        <v>0.41655242028832201</v>
      </c>
      <c r="AH504" s="14">
        <v>0.38340606764733098</v>
      </c>
      <c r="AI504" s="14"/>
      <c r="AJ504" s="14" t="s">
        <v>79</v>
      </c>
      <c r="AK504" s="14" t="s">
        <v>79</v>
      </c>
      <c r="AL504" s="14" t="s">
        <v>79</v>
      </c>
      <c r="AM504" s="14" t="s">
        <v>79</v>
      </c>
      <c r="AN504" s="14" t="s">
        <v>79</v>
      </c>
      <c r="AO504" s="14"/>
      <c r="AP504" s="14">
        <v>0.476112658542165</v>
      </c>
      <c r="AQ504" s="14">
        <v>0.356827406146909</v>
      </c>
      <c r="AR504" s="14">
        <v>0.49861217190646401</v>
      </c>
      <c r="AS504" s="14"/>
      <c r="AT504" s="14">
        <v>0.34878087969247901</v>
      </c>
      <c r="AU504" s="14">
        <v>0.31991201015711301</v>
      </c>
      <c r="AV504" s="14">
        <v>0.47741733878697801</v>
      </c>
      <c r="AW504" s="14">
        <v>0.52688054661691497</v>
      </c>
      <c r="AX504" s="14">
        <v>0.44824418963627899</v>
      </c>
    </row>
    <row r="505" spans="2:50" x14ac:dyDescent="0.25">
      <c r="B505" t="s">
        <v>272</v>
      </c>
      <c r="C505" s="14">
        <v>0.32390551917726501</v>
      </c>
      <c r="D505" s="14">
        <v>0.37580726895619199</v>
      </c>
      <c r="E505" s="14">
        <v>0.272289121911161</v>
      </c>
      <c r="F505" s="14"/>
      <c r="G505" s="14">
        <v>0.28159773303109698</v>
      </c>
      <c r="H505" s="14">
        <v>0.29278068746232599</v>
      </c>
      <c r="I505" s="14">
        <v>0.32595174523478498</v>
      </c>
      <c r="J505" s="14">
        <v>0.28097720483614702</v>
      </c>
      <c r="K505" s="14">
        <v>0.36623952305398499</v>
      </c>
      <c r="L505" s="14">
        <v>0.38296722929490001</v>
      </c>
      <c r="M505" s="14"/>
      <c r="N505" s="14">
        <v>0.35518555114336298</v>
      </c>
      <c r="O505" s="14">
        <v>0.37914590013261001</v>
      </c>
      <c r="P505" s="14">
        <v>0.31561602762858199</v>
      </c>
      <c r="Q505" s="14">
        <v>0.237131357464925</v>
      </c>
      <c r="R505" s="14"/>
      <c r="S505" s="14">
        <v>0.324880730540345</v>
      </c>
      <c r="T505" s="14">
        <v>0.33645273941331999</v>
      </c>
      <c r="U505" s="14">
        <v>0.318638499628973</v>
      </c>
      <c r="V505" s="14">
        <v>0.30747749666972402</v>
      </c>
      <c r="W505" s="14">
        <v>0.35048669995621401</v>
      </c>
      <c r="X505" s="14">
        <v>0.42630803873701001</v>
      </c>
      <c r="Y505" s="14">
        <v>0.25368936468954301</v>
      </c>
      <c r="Z505" s="14">
        <v>0.37689087920294001</v>
      </c>
      <c r="AA505" s="14">
        <v>0.30075295182546102</v>
      </c>
      <c r="AB505" s="14">
        <v>0.32366990659365602</v>
      </c>
      <c r="AC505" s="14">
        <v>0.175849219874505</v>
      </c>
      <c r="AD505" s="14">
        <v>0.43163359283233499</v>
      </c>
      <c r="AE505" s="14"/>
      <c r="AF505" s="14">
        <v>0.30815164283402302</v>
      </c>
      <c r="AG505" s="14">
        <v>0.38302069188375598</v>
      </c>
      <c r="AH505" s="14">
        <v>0.26243670339353897</v>
      </c>
      <c r="AI505" s="14"/>
      <c r="AJ505" s="14" t="s">
        <v>79</v>
      </c>
      <c r="AK505" s="14" t="s">
        <v>79</v>
      </c>
      <c r="AL505" s="14" t="s">
        <v>79</v>
      </c>
      <c r="AM505" s="14" t="s">
        <v>79</v>
      </c>
      <c r="AN505" s="14" t="s">
        <v>79</v>
      </c>
      <c r="AO505" s="14"/>
      <c r="AP505" s="14">
        <v>0.42278586736194401</v>
      </c>
      <c r="AQ505" s="14">
        <v>0.282150618386873</v>
      </c>
      <c r="AR505" s="14">
        <v>0.418183155213108</v>
      </c>
      <c r="AS505" s="14"/>
      <c r="AT505" s="14">
        <v>0.25142726878127603</v>
      </c>
      <c r="AU505" s="14">
        <v>0.28323349324262798</v>
      </c>
      <c r="AV505" s="14">
        <v>0.37351025937461102</v>
      </c>
      <c r="AW505" s="14">
        <v>0.46747717430683999</v>
      </c>
      <c r="AX505" s="14">
        <v>0.35755003819772702</v>
      </c>
    </row>
    <row r="506" spans="2:50" x14ac:dyDescent="0.25">
      <c r="B506" t="s">
        <v>273</v>
      </c>
      <c r="C506" s="14">
        <v>0.28262903020466501</v>
      </c>
      <c r="D506" s="14">
        <v>0.30605527819571998</v>
      </c>
      <c r="E506" s="14">
        <v>0.26121058399477298</v>
      </c>
      <c r="F506" s="14"/>
      <c r="G506" s="14">
        <v>0.21002127746548599</v>
      </c>
      <c r="H506" s="14">
        <v>0.22173923686533401</v>
      </c>
      <c r="I506" s="14">
        <v>0.226510826520359</v>
      </c>
      <c r="J506" s="14">
        <v>0.29321286264185698</v>
      </c>
      <c r="K506" s="14">
        <v>0.36681268218263102</v>
      </c>
      <c r="L506" s="14">
        <v>0.36705266459326402</v>
      </c>
      <c r="M506" s="14"/>
      <c r="N506" s="14">
        <v>0.32305904296520999</v>
      </c>
      <c r="O506" s="14">
        <v>0.29477389527467002</v>
      </c>
      <c r="P506" s="14">
        <v>0.286371972589819</v>
      </c>
      <c r="Q506" s="14">
        <v>0.222124478749511</v>
      </c>
      <c r="R506" s="14"/>
      <c r="S506" s="14">
        <v>0.25252800104939499</v>
      </c>
      <c r="T506" s="14">
        <v>0.26485785887709701</v>
      </c>
      <c r="U506" s="14">
        <v>0.26191701023716801</v>
      </c>
      <c r="V506" s="14">
        <v>0.317885662054188</v>
      </c>
      <c r="W506" s="14">
        <v>0.34784868831914501</v>
      </c>
      <c r="X506" s="14">
        <v>0.21283350549177299</v>
      </c>
      <c r="Y506" s="14">
        <v>0.31170567891898199</v>
      </c>
      <c r="Z506" s="14">
        <v>0.29427084412294702</v>
      </c>
      <c r="AA506" s="14">
        <v>0.24746560539137</v>
      </c>
      <c r="AB506" s="14">
        <v>0.39060618552787901</v>
      </c>
      <c r="AC506" s="14">
        <v>0.25548063878939897</v>
      </c>
      <c r="AD506" s="14">
        <v>0.270017644114949</v>
      </c>
      <c r="AE506" s="14"/>
      <c r="AF506" s="14">
        <v>0.296578244385231</v>
      </c>
      <c r="AG506" s="14">
        <v>0.299543516723973</v>
      </c>
      <c r="AH506" s="14">
        <v>0.23355457685719</v>
      </c>
      <c r="AI506" s="14"/>
      <c r="AJ506" s="14" t="s">
        <v>79</v>
      </c>
      <c r="AK506" s="14" t="s">
        <v>79</v>
      </c>
      <c r="AL506" s="14" t="s">
        <v>79</v>
      </c>
      <c r="AM506" s="14" t="s">
        <v>79</v>
      </c>
      <c r="AN506" s="14" t="s">
        <v>79</v>
      </c>
      <c r="AO506" s="14"/>
      <c r="AP506" s="14">
        <v>0.35976012611673802</v>
      </c>
      <c r="AQ506" s="14">
        <v>0.232164759374094</v>
      </c>
      <c r="AR506" s="14">
        <v>0.31787472893291102</v>
      </c>
      <c r="AS506" s="14"/>
      <c r="AT506" s="14">
        <v>0.25751573034634101</v>
      </c>
      <c r="AU506" s="14">
        <v>0.26393861655794498</v>
      </c>
      <c r="AV506" s="14">
        <v>0.32851890009308399</v>
      </c>
      <c r="AW506" s="14">
        <v>0.19873446843548401</v>
      </c>
      <c r="AX506" s="14">
        <v>0.27117044384898997</v>
      </c>
    </row>
    <row r="507" spans="2:50" x14ac:dyDescent="0.25">
      <c r="B507" t="s">
        <v>274</v>
      </c>
      <c r="C507" s="14">
        <v>0.23521382546899899</v>
      </c>
      <c r="D507" s="14">
        <v>0.287266386109157</v>
      </c>
      <c r="E507" s="14">
        <v>0.184292487232877</v>
      </c>
      <c r="F507" s="14"/>
      <c r="G507" s="14">
        <v>0.19910731300944601</v>
      </c>
      <c r="H507" s="14">
        <v>0.21059001170269301</v>
      </c>
      <c r="I507" s="14">
        <v>0.205330994574314</v>
      </c>
      <c r="J507" s="14">
        <v>0.21866144203561699</v>
      </c>
      <c r="K507" s="14">
        <v>0.288408026581018</v>
      </c>
      <c r="L507" s="14">
        <v>0.28354970862408402</v>
      </c>
      <c r="M507" s="14"/>
      <c r="N507" s="14">
        <v>0.261275428054357</v>
      </c>
      <c r="O507" s="14">
        <v>0.26375260692439501</v>
      </c>
      <c r="P507" s="14">
        <v>0.241605517828101</v>
      </c>
      <c r="Q507" s="14">
        <v>0.16962209858843799</v>
      </c>
      <c r="R507" s="14"/>
      <c r="S507" s="14">
        <v>0.23066436524304701</v>
      </c>
      <c r="T507" s="14">
        <v>0.205530249035041</v>
      </c>
      <c r="U507" s="14">
        <v>0.195099419453553</v>
      </c>
      <c r="V507" s="14">
        <v>0.30782475762005501</v>
      </c>
      <c r="W507" s="14">
        <v>0.194867783193652</v>
      </c>
      <c r="X507" s="14">
        <v>0.30788473390373</v>
      </c>
      <c r="Y507" s="14">
        <v>0.153830905401623</v>
      </c>
      <c r="Z507" s="14">
        <v>0.27193584114920899</v>
      </c>
      <c r="AA507" s="14">
        <v>0.242615126607759</v>
      </c>
      <c r="AB507" s="14">
        <v>0.28481175430148697</v>
      </c>
      <c r="AC507" s="14">
        <v>0.17020920409302301</v>
      </c>
      <c r="AD507" s="14">
        <v>0.20973184936033501</v>
      </c>
      <c r="AE507" s="14"/>
      <c r="AF507" s="14">
        <v>0.27543020408365698</v>
      </c>
      <c r="AG507" s="14">
        <v>0.22101778947863601</v>
      </c>
      <c r="AH507" s="14">
        <v>0.19905746323717499</v>
      </c>
      <c r="AI507" s="14"/>
      <c r="AJ507" s="14" t="s">
        <v>79</v>
      </c>
      <c r="AK507" s="14" t="s">
        <v>79</v>
      </c>
      <c r="AL507" s="14" t="s">
        <v>79</v>
      </c>
      <c r="AM507" s="14" t="s">
        <v>79</v>
      </c>
      <c r="AN507" s="14" t="s">
        <v>79</v>
      </c>
      <c r="AO507" s="14"/>
      <c r="AP507" s="14">
        <v>0.26757449387708598</v>
      </c>
      <c r="AQ507" s="14">
        <v>0.233460490967352</v>
      </c>
      <c r="AR507" s="14">
        <v>0.32984086608774599</v>
      </c>
      <c r="AS507" s="14"/>
      <c r="AT507" s="14">
        <v>0.25230997269667199</v>
      </c>
      <c r="AU507" s="14">
        <v>0.18190193991519199</v>
      </c>
      <c r="AV507" s="14">
        <v>0.24712998025083599</v>
      </c>
      <c r="AW507" s="14">
        <v>0.254442782680803</v>
      </c>
      <c r="AX507" s="14">
        <v>0.29063178592310401</v>
      </c>
    </row>
    <row r="508" spans="2:50" x14ac:dyDescent="0.25">
      <c r="B508" t="s">
        <v>275</v>
      </c>
      <c r="C508" s="14">
        <v>0.15188921675086201</v>
      </c>
      <c r="D508" s="14">
        <v>0.179733252970944</v>
      </c>
      <c r="E508" s="14">
        <v>0.122827546499929</v>
      </c>
      <c r="F508" s="14"/>
      <c r="G508" s="14">
        <v>0.17751506425566699</v>
      </c>
      <c r="H508" s="14">
        <v>0.12284510187827501</v>
      </c>
      <c r="I508" s="14">
        <v>0.18779519173113299</v>
      </c>
      <c r="J508" s="14">
        <v>0.13188231277681001</v>
      </c>
      <c r="K508" s="14">
        <v>0.136691070420801</v>
      </c>
      <c r="L508" s="14">
        <v>0.15337686208444801</v>
      </c>
      <c r="M508" s="14"/>
      <c r="N508" s="14">
        <v>0.15876378836066299</v>
      </c>
      <c r="O508" s="14">
        <v>0.166981353914647</v>
      </c>
      <c r="P508" s="14">
        <v>0.15171789029989</v>
      </c>
      <c r="Q508" s="14">
        <v>0.123155059220216</v>
      </c>
      <c r="R508" s="14"/>
      <c r="S508" s="14">
        <v>0.19062328086920299</v>
      </c>
      <c r="T508" s="14">
        <v>0.12850798330810601</v>
      </c>
      <c r="U508" s="14">
        <v>0.141013062933006</v>
      </c>
      <c r="V508" s="14">
        <v>0.12177392868624499</v>
      </c>
      <c r="W508" s="14">
        <v>0.14256451568292999</v>
      </c>
      <c r="X508" s="14">
        <v>0.100255916206406</v>
      </c>
      <c r="Y508" s="14">
        <v>0.21416466508183599</v>
      </c>
      <c r="Z508" s="14">
        <v>0.17733450970779899</v>
      </c>
      <c r="AA508" s="14">
        <v>0.12809409511844999</v>
      </c>
      <c r="AB508" s="14">
        <v>0.19865512783853601</v>
      </c>
      <c r="AC508" s="14">
        <v>0.15324168993374701</v>
      </c>
      <c r="AD508" s="14">
        <v>0.11038404365540801</v>
      </c>
      <c r="AE508" s="14"/>
      <c r="AF508" s="14">
        <v>0.14981558416185001</v>
      </c>
      <c r="AG508" s="14">
        <v>0.161292449644722</v>
      </c>
      <c r="AH508" s="14">
        <v>0.11530499335637601</v>
      </c>
      <c r="AI508" s="14"/>
      <c r="AJ508" s="14" t="s">
        <v>79</v>
      </c>
      <c r="AK508" s="14" t="s">
        <v>79</v>
      </c>
      <c r="AL508" s="14" t="s">
        <v>79</v>
      </c>
      <c r="AM508" s="14" t="s">
        <v>79</v>
      </c>
      <c r="AN508" s="14" t="s">
        <v>79</v>
      </c>
      <c r="AO508" s="14"/>
      <c r="AP508" s="14">
        <v>0.163982912364429</v>
      </c>
      <c r="AQ508" s="14">
        <v>0.16771975697833499</v>
      </c>
      <c r="AR508" s="14">
        <v>9.2100714153893801E-2</v>
      </c>
      <c r="AS508" s="14"/>
      <c r="AT508" s="14">
        <v>0.12941050462600501</v>
      </c>
      <c r="AU508" s="14">
        <v>0.13519812328689099</v>
      </c>
      <c r="AV508" s="14">
        <v>0.15612128558978899</v>
      </c>
      <c r="AW508" s="14">
        <v>0.22633411787635199</v>
      </c>
      <c r="AX508" s="14">
        <v>0.24917536764269901</v>
      </c>
    </row>
    <row r="509" spans="2:50" x14ac:dyDescent="0.25">
      <c r="B509" t="s">
        <v>276</v>
      </c>
      <c r="C509" s="14">
        <v>0.111002824318832</v>
      </c>
      <c r="D509" s="14">
        <v>9.8391650383563595E-2</v>
      </c>
      <c r="E509" s="14">
        <v>0.121459953126744</v>
      </c>
      <c r="F509" s="14"/>
      <c r="G509" s="14">
        <v>0.15592038701505401</v>
      </c>
      <c r="H509" s="14">
        <v>0.12550926989000899</v>
      </c>
      <c r="I509" s="14">
        <v>0.115225367368941</v>
      </c>
      <c r="J509" s="14">
        <v>0.11120960920699099</v>
      </c>
      <c r="K509" s="14">
        <v>9.2938306368524404E-2</v>
      </c>
      <c r="L509" s="14">
        <v>7.5579492958092201E-2</v>
      </c>
      <c r="M509" s="14"/>
      <c r="N509" s="14">
        <v>0.10735482797797501</v>
      </c>
      <c r="O509" s="14">
        <v>9.8482058833364E-2</v>
      </c>
      <c r="P509" s="14">
        <v>0.12725556773566901</v>
      </c>
      <c r="Q509" s="14">
        <v>0.109254188975455</v>
      </c>
      <c r="R509" s="14"/>
      <c r="S509" s="14">
        <v>0.13205114921783001</v>
      </c>
      <c r="T509" s="14">
        <v>0.116229389922371</v>
      </c>
      <c r="U509" s="14">
        <v>9.9082609320542595E-2</v>
      </c>
      <c r="V509" s="14">
        <v>0.112731344615719</v>
      </c>
      <c r="W509" s="14">
        <v>0.11029483604745501</v>
      </c>
      <c r="X509" s="14">
        <v>0.14165261290178799</v>
      </c>
      <c r="Y509" s="14">
        <v>0.124493807095898</v>
      </c>
      <c r="Z509" s="14">
        <v>1.83388145882959E-2</v>
      </c>
      <c r="AA509" s="14">
        <v>9.4728421534524404E-2</v>
      </c>
      <c r="AB509" s="14">
        <v>7.0254218418162706E-2</v>
      </c>
      <c r="AC509" s="14">
        <v>0.159608352383103</v>
      </c>
      <c r="AD509" s="14">
        <v>0.102416109905268</v>
      </c>
      <c r="AE509" s="14"/>
      <c r="AF509" s="14">
        <v>0.114534226624308</v>
      </c>
      <c r="AG509" s="14">
        <v>8.5456507809852006E-2</v>
      </c>
      <c r="AH509" s="14">
        <v>0.106472828365533</v>
      </c>
      <c r="AI509" s="14"/>
      <c r="AJ509" s="14" t="s">
        <v>79</v>
      </c>
      <c r="AK509" s="14" t="s">
        <v>79</v>
      </c>
      <c r="AL509" s="14" t="s">
        <v>79</v>
      </c>
      <c r="AM509" s="14" t="s">
        <v>79</v>
      </c>
      <c r="AN509" s="14" t="s">
        <v>79</v>
      </c>
      <c r="AO509" s="14"/>
      <c r="AP509" s="14">
        <v>9.2353136918550197E-2</v>
      </c>
      <c r="AQ509" s="14">
        <v>0.109654864267653</v>
      </c>
      <c r="AR509" s="14">
        <v>0.12294085481342699</v>
      </c>
      <c r="AS509" s="14"/>
      <c r="AT509" s="14">
        <v>0.10353557765702701</v>
      </c>
      <c r="AU509" s="14">
        <v>0.14919369398832699</v>
      </c>
      <c r="AV509" s="14">
        <v>7.78872123545995E-2</v>
      </c>
      <c r="AW509" s="14">
        <v>9.2860725330351196E-2</v>
      </c>
      <c r="AX509" s="14">
        <v>7.8686004328430398E-2</v>
      </c>
    </row>
    <row r="510" spans="2:50" x14ac:dyDescent="0.25">
      <c r="B510" t="s">
        <v>277</v>
      </c>
      <c r="C510" s="14">
        <v>5.5173266468180597E-2</v>
      </c>
      <c r="D510" s="14">
        <v>3.8989798893536598E-2</v>
      </c>
      <c r="E510" s="14">
        <v>6.7258705968532895E-2</v>
      </c>
      <c r="F510" s="14"/>
      <c r="G510" s="14">
        <v>7.6022544844783199E-2</v>
      </c>
      <c r="H510" s="14">
        <v>7.2446615671403106E-2</v>
      </c>
      <c r="I510" s="14">
        <v>7.0913781919645605E-2</v>
      </c>
      <c r="J510" s="14">
        <v>3.5844071334258099E-2</v>
      </c>
      <c r="K510" s="14">
        <v>5.49524794786726E-2</v>
      </c>
      <c r="L510" s="14">
        <v>2.8212463314632698E-2</v>
      </c>
      <c r="M510" s="14"/>
      <c r="N510" s="14">
        <v>3.8363000324322799E-2</v>
      </c>
      <c r="O510" s="14">
        <v>4.40569780597386E-2</v>
      </c>
      <c r="P510" s="14">
        <v>6.6158204800784701E-2</v>
      </c>
      <c r="Q510" s="14">
        <v>7.67651216954576E-2</v>
      </c>
      <c r="R510" s="14"/>
      <c r="S510" s="14">
        <v>2.4012045196199001E-2</v>
      </c>
      <c r="T510" s="14">
        <v>7.5155295943918704E-2</v>
      </c>
      <c r="U510" s="14">
        <v>7.2109069081148905E-2</v>
      </c>
      <c r="V510" s="14">
        <v>7.4348166547409306E-2</v>
      </c>
      <c r="W510" s="14">
        <v>1.45386691632625E-2</v>
      </c>
      <c r="X510" s="14">
        <v>8.5485574893605296E-2</v>
      </c>
      <c r="Y510" s="14">
        <v>4.4197346470563399E-2</v>
      </c>
      <c r="Z510" s="14">
        <v>4.9255368254293899E-2</v>
      </c>
      <c r="AA510" s="14">
        <v>6.9949063807461395E-2</v>
      </c>
      <c r="AB510" s="14">
        <v>3.3299076035490899E-2</v>
      </c>
      <c r="AC510" s="14">
        <v>6.4289403575416307E-2</v>
      </c>
      <c r="AD510" s="14">
        <v>5.0719365808099798E-2</v>
      </c>
      <c r="AE510" s="14"/>
      <c r="AF510" s="14">
        <v>7.5385927994559995E-2</v>
      </c>
      <c r="AG510" s="14">
        <v>3.6407538369916601E-2</v>
      </c>
      <c r="AH510" s="14">
        <v>6.0620315259139503E-2</v>
      </c>
      <c r="AI510" s="14"/>
      <c r="AJ510" s="14" t="s">
        <v>79</v>
      </c>
      <c r="AK510" s="14" t="s">
        <v>79</v>
      </c>
      <c r="AL510" s="14" t="s">
        <v>79</v>
      </c>
      <c r="AM510" s="14" t="s">
        <v>79</v>
      </c>
      <c r="AN510" s="14" t="s">
        <v>79</v>
      </c>
      <c r="AO510" s="14"/>
      <c r="AP510" s="14">
        <v>3.6318538131966602E-2</v>
      </c>
      <c r="AQ510" s="14">
        <v>7.4192923151596299E-2</v>
      </c>
      <c r="AR510" s="14">
        <v>4.5200768524709001E-2</v>
      </c>
      <c r="AS510" s="14"/>
      <c r="AT510" s="14">
        <v>6.1856989309979397E-2</v>
      </c>
      <c r="AU510" s="14">
        <v>8.2799198533457102E-2</v>
      </c>
      <c r="AV510" s="14">
        <v>3.21419987246543E-2</v>
      </c>
      <c r="AW510" s="14">
        <v>1.9609996585270101E-2</v>
      </c>
      <c r="AX510" s="14">
        <v>8.9872700848753706E-2</v>
      </c>
    </row>
    <row r="511" spans="2:50" x14ac:dyDescent="0.25">
      <c r="B511" t="s">
        <v>278</v>
      </c>
      <c r="C511" s="14">
        <v>4.91443952679958E-2</v>
      </c>
      <c r="D511" s="14">
        <v>4.4543604688224402E-2</v>
      </c>
      <c r="E511" s="14">
        <v>4.94040189974203E-2</v>
      </c>
      <c r="F511" s="14"/>
      <c r="G511" s="14">
        <v>7.8400018803426799E-2</v>
      </c>
      <c r="H511" s="14">
        <v>4.3835677349884902E-2</v>
      </c>
      <c r="I511" s="14">
        <v>4.2199163527572997E-2</v>
      </c>
      <c r="J511" s="14">
        <v>5.87931547191472E-2</v>
      </c>
      <c r="K511" s="14">
        <v>6.2637361135134004E-2</v>
      </c>
      <c r="L511" s="14">
        <v>2.2310583174058801E-2</v>
      </c>
      <c r="M511" s="14"/>
      <c r="N511" s="14">
        <v>3.4804370111342402E-2</v>
      </c>
      <c r="O511" s="14">
        <v>5.9187955880652302E-2</v>
      </c>
      <c r="P511" s="14">
        <v>5.9333070322268901E-2</v>
      </c>
      <c r="Q511" s="14">
        <v>4.4855417190207698E-2</v>
      </c>
      <c r="R511" s="14"/>
      <c r="S511" s="14">
        <v>4.3612778550123799E-2</v>
      </c>
      <c r="T511" s="14">
        <v>7.1706500191420705E-2</v>
      </c>
      <c r="U511" s="14">
        <v>7.2378264527443906E-2</v>
      </c>
      <c r="V511" s="14">
        <v>5.7310829340343199E-2</v>
      </c>
      <c r="W511" s="14">
        <v>6.7009719826193401E-2</v>
      </c>
      <c r="X511" s="14">
        <v>9.8855526223151201E-3</v>
      </c>
      <c r="Y511" s="14">
        <v>4.6039332689905003E-2</v>
      </c>
      <c r="Z511" s="14">
        <v>2.2753353405185899E-2</v>
      </c>
      <c r="AA511" s="14">
        <v>6.4800496331592197E-2</v>
      </c>
      <c r="AB511" s="14">
        <v>4.3150105608924801E-2</v>
      </c>
      <c r="AC511" s="14">
        <v>0</v>
      </c>
      <c r="AD511" s="14">
        <v>5.0719365808099798E-2</v>
      </c>
      <c r="AE511" s="14"/>
      <c r="AF511" s="14">
        <v>6.9466409392401507E-2</v>
      </c>
      <c r="AG511" s="14">
        <v>2.6425254637346199E-2</v>
      </c>
      <c r="AH511" s="14">
        <v>4.8630175169387599E-2</v>
      </c>
      <c r="AI511" s="14"/>
      <c r="AJ511" s="14" t="s">
        <v>79</v>
      </c>
      <c r="AK511" s="14" t="s">
        <v>79</v>
      </c>
      <c r="AL511" s="14" t="s">
        <v>79</v>
      </c>
      <c r="AM511" s="14" t="s">
        <v>79</v>
      </c>
      <c r="AN511" s="14" t="s">
        <v>79</v>
      </c>
      <c r="AO511" s="14"/>
      <c r="AP511" s="14">
        <v>3.2165228194162301E-2</v>
      </c>
      <c r="AQ511" s="14">
        <v>5.74406494797279E-2</v>
      </c>
      <c r="AR511" s="14">
        <v>6.2814978069871394E-2</v>
      </c>
      <c r="AS511" s="14"/>
      <c r="AT511" s="14">
        <v>6.0093296849776601E-2</v>
      </c>
      <c r="AU511" s="14">
        <v>4.9758972612822701E-2</v>
      </c>
      <c r="AV511" s="14">
        <v>5.7880882996578897E-2</v>
      </c>
      <c r="AW511" s="14">
        <v>1.1150567056140301E-2</v>
      </c>
      <c r="AX511" s="14">
        <v>0</v>
      </c>
    </row>
    <row r="512" spans="2:50" x14ac:dyDescent="0.25">
      <c r="B512" t="s">
        <v>279</v>
      </c>
      <c r="C512" s="14">
        <v>3.88697953664736E-2</v>
      </c>
      <c r="D512" s="14">
        <v>5.1509236838425398E-2</v>
      </c>
      <c r="E512" s="14">
        <v>2.63503539401467E-2</v>
      </c>
      <c r="F512" s="14"/>
      <c r="G512" s="14">
        <v>7.2412908070860302E-2</v>
      </c>
      <c r="H512" s="14">
        <v>5.3375105230161403E-2</v>
      </c>
      <c r="I512" s="14">
        <v>3.6536271959526398E-2</v>
      </c>
      <c r="J512" s="14">
        <v>4.0673527026601798E-2</v>
      </c>
      <c r="K512" s="14">
        <v>2.1032125435810199E-2</v>
      </c>
      <c r="L512" s="14">
        <v>1.55371106176339E-2</v>
      </c>
      <c r="M512" s="14"/>
      <c r="N512" s="14">
        <v>4.1033327481735202E-2</v>
      </c>
      <c r="O512" s="14">
        <v>2.0255295723521902E-2</v>
      </c>
      <c r="P512" s="14">
        <v>5.4834806054301501E-2</v>
      </c>
      <c r="Q512" s="14">
        <v>4.2512358947509599E-2</v>
      </c>
      <c r="R512" s="14"/>
      <c r="S512" s="14">
        <v>6.6851415283191495E-2</v>
      </c>
      <c r="T512" s="14">
        <v>1.9650871778975398E-2</v>
      </c>
      <c r="U512" s="14">
        <v>4.6811189526791697E-2</v>
      </c>
      <c r="V512" s="14">
        <v>3.1395524172631799E-2</v>
      </c>
      <c r="W512" s="14">
        <v>4.7127391563381797E-2</v>
      </c>
      <c r="X512" s="14">
        <v>4.73162179002228E-2</v>
      </c>
      <c r="Y512" s="14">
        <v>5.4492136164619599E-2</v>
      </c>
      <c r="Z512" s="14">
        <v>4.2628192537984201E-2</v>
      </c>
      <c r="AA512" s="14">
        <v>3.5950752429267298E-2</v>
      </c>
      <c r="AB512" s="14">
        <v>1.12828302385201E-2</v>
      </c>
      <c r="AC512" s="14">
        <v>3.5253592153926899E-2</v>
      </c>
      <c r="AD512" s="14">
        <v>0</v>
      </c>
      <c r="AE512" s="14"/>
      <c r="AF512" s="14">
        <v>2.4759305526494101E-2</v>
      </c>
      <c r="AG512" s="14">
        <v>3.8863992974811801E-2</v>
      </c>
      <c r="AH512" s="14">
        <v>6.5555919382185496E-2</v>
      </c>
      <c r="AI512" s="14"/>
      <c r="AJ512" s="14" t="s">
        <v>79</v>
      </c>
      <c r="AK512" s="14" t="s">
        <v>79</v>
      </c>
      <c r="AL512" s="14" t="s">
        <v>79</v>
      </c>
      <c r="AM512" s="14" t="s">
        <v>79</v>
      </c>
      <c r="AN512" s="14" t="s">
        <v>79</v>
      </c>
      <c r="AO512" s="14"/>
      <c r="AP512" s="14">
        <v>2.96763786425953E-2</v>
      </c>
      <c r="AQ512" s="14">
        <v>4.1601291976895098E-2</v>
      </c>
      <c r="AR512" s="14">
        <v>7.3227466950443104E-2</v>
      </c>
      <c r="AS512" s="14"/>
      <c r="AT512" s="14">
        <v>2.7787106646525402E-2</v>
      </c>
      <c r="AU512" s="14">
        <v>4.9306551663495402E-2</v>
      </c>
      <c r="AV512" s="14">
        <v>4.7643312854107597E-2</v>
      </c>
      <c r="AW512" s="14">
        <v>3.1454990522181703E-2</v>
      </c>
      <c r="AX512" s="14">
        <v>8.9872700848753706E-2</v>
      </c>
    </row>
    <row r="513" spans="2:50" x14ac:dyDescent="0.25">
      <c r="B513" t="s">
        <v>280</v>
      </c>
      <c r="C513" s="14">
        <v>3.3940302067224003E-2</v>
      </c>
      <c r="D513" s="14">
        <v>3.4352623853046403E-2</v>
      </c>
      <c r="E513" s="14">
        <v>3.3808896204751603E-2</v>
      </c>
      <c r="F513" s="14"/>
      <c r="G513" s="14">
        <v>3.6031081659984601E-2</v>
      </c>
      <c r="H513" s="14">
        <v>2.4723638455763999E-2</v>
      </c>
      <c r="I513" s="14">
        <v>3.2112883754171102E-2</v>
      </c>
      <c r="J513" s="14">
        <v>5.5424147449607102E-2</v>
      </c>
      <c r="K513" s="14">
        <v>4.5541968763701403E-2</v>
      </c>
      <c r="L513" s="14">
        <v>1.7357854511782699E-2</v>
      </c>
      <c r="M513" s="14"/>
      <c r="N513" s="14">
        <v>3.5794997159802E-2</v>
      </c>
      <c r="O513" s="14">
        <v>3.5188610657921698E-2</v>
      </c>
      <c r="P513" s="14">
        <v>2.8727370508097799E-2</v>
      </c>
      <c r="Q513" s="14">
        <v>3.5692934845405498E-2</v>
      </c>
      <c r="R513" s="14"/>
      <c r="S513" s="14">
        <v>6.7684551726767406E-2</v>
      </c>
      <c r="T513" s="14">
        <v>2.8809181419467901E-2</v>
      </c>
      <c r="U513" s="14">
        <v>1.8189557830180302E-2</v>
      </c>
      <c r="V513" s="14">
        <v>3.40764935274257E-2</v>
      </c>
      <c r="W513" s="14">
        <v>1.45386691632625E-2</v>
      </c>
      <c r="X513" s="14">
        <v>1.3786232328804601E-2</v>
      </c>
      <c r="Y513" s="14">
        <v>4.5395717055916898E-2</v>
      </c>
      <c r="Z513" s="14">
        <v>5.1570595517905098E-2</v>
      </c>
      <c r="AA513" s="14">
        <v>2.9414857005719199E-2</v>
      </c>
      <c r="AB513" s="14">
        <v>2.96477468652874E-2</v>
      </c>
      <c r="AC513" s="14">
        <v>0</v>
      </c>
      <c r="AD513" s="14">
        <v>5.5280017536681499E-2</v>
      </c>
      <c r="AE513" s="14"/>
      <c r="AF513" s="14">
        <v>4.5578375162686598E-2</v>
      </c>
      <c r="AG513" s="14">
        <v>2.9376874033318099E-2</v>
      </c>
      <c r="AH513" s="14">
        <v>2.6032060382176699E-2</v>
      </c>
      <c r="AI513" s="14"/>
      <c r="AJ513" s="14" t="s">
        <v>79</v>
      </c>
      <c r="AK513" s="14" t="s">
        <v>79</v>
      </c>
      <c r="AL513" s="14" t="s">
        <v>79</v>
      </c>
      <c r="AM513" s="14" t="s">
        <v>79</v>
      </c>
      <c r="AN513" s="14" t="s">
        <v>79</v>
      </c>
      <c r="AO513" s="14"/>
      <c r="AP513" s="14">
        <v>1.02847757686928E-2</v>
      </c>
      <c r="AQ513" s="14">
        <v>3.99868933644607E-2</v>
      </c>
      <c r="AR513" s="14">
        <v>4.5616438074350903E-2</v>
      </c>
      <c r="AS513" s="14"/>
      <c r="AT513" s="14">
        <v>2.7075028170153E-2</v>
      </c>
      <c r="AU513" s="14">
        <v>3.7682276198897399E-2</v>
      </c>
      <c r="AV513" s="14">
        <v>3.4999755463705602E-2</v>
      </c>
      <c r="AW513" s="14">
        <v>2.7625013305340101E-2</v>
      </c>
      <c r="AX513" s="14">
        <v>0</v>
      </c>
    </row>
    <row r="514" spans="2:50" x14ac:dyDescent="0.25">
      <c r="B514" t="s">
        <v>281</v>
      </c>
      <c r="C514" s="14">
        <v>2.86853174859991E-2</v>
      </c>
      <c r="D514" s="14">
        <v>1.9687543300939699E-2</v>
      </c>
      <c r="E514" s="14">
        <v>3.47712394768162E-2</v>
      </c>
      <c r="F514" s="14"/>
      <c r="G514" s="14">
        <v>2.88627659522004E-2</v>
      </c>
      <c r="H514" s="14">
        <v>4.5298612102690997E-2</v>
      </c>
      <c r="I514" s="14">
        <v>3.6936819800484202E-2</v>
      </c>
      <c r="J514" s="14">
        <v>4.0881711755686397E-2</v>
      </c>
      <c r="K514" s="14">
        <v>2.0691817734017601E-2</v>
      </c>
      <c r="L514" s="14">
        <v>3.8639186340257898E-3</v>
      </c>
      <c r="M514" s="14"/>
      <c r="N514" s="14">
        <v>1.7463888890066798E-2</v>
      </c>
      <c r="O514" s="14">
        <v>3.6463756499346099E-2</v>
      </c>
      <c r="P514" s="14">
        <v>3.64933040499811E-2</v>
      </c>
      <c r="Q514" s="14">
        <v>2.5489811726600298E-2</v>
      </c>
      <c r="R514" s="14"/>
      <c r="S514" s="14">
        <v>2.7477043253075002E-2</v>
      </c>
      <c r="T514" s="14">
        <v>3.3785720056627999E-2</v>
      </c>
      <c r="U514" s="14">
        <v>1.9984194110633301E-2</v>
      </c>
      <c r="V514" s="14">
        <v>2.52740354902115E-2</v>
      </c>
      <c r="W514" s="14">
        <v>1.45386691632625E-2</v>
      </c>
      <c r="X514" s="14">
        <v>4.4773414019158297E-2</v>
      </c>
      <c r="Y514" s="14">
        <v>2.3683744238777601E-2</v>
      </c>
      <c r="Z514" s="14">
        <v>5.1568943922347399E-2</v>
      </c>
      <c r="AA514" s="14">
        <v>3.11796289952775E-2</v>
      </c>
      <c r="AB514" s="14">
        <v>2.9653700330944499E-2</v>
      </c>
      <c r="AC514" s="14">
        <v>0</v>
      </c>
      <c r="AD514" s="14">
        <v>5.0719365808099798E-2</v>
      </c>
      <c r="AE514" s="14"/>
      <c r="AF514" s="14">
        <v>3.7180722920538103E-2</v>
      </c>
      <c r="AG514" s="14">
        <v>2.11863113482612E-2</v>
      </c>
      <c r="AH514" s="14">
        <v>3.5217998011670498E-2</v>
      </c>
      <c r="AI514" s="14"/>
      <c r="AJ514" s="14" t="s">
        <v>79</v>
      </c>
      <c r="AK514" s="14" t="s">
        <v>79</v>
      </c>
      <c r="AL514" s="14" t="s">
        <v>79</v>
      </c>
      <c r="AM514" s="14" t="s">
        <v>79</v>
      </c>
      <c r="AN514" s="14" t="s">
        <v>79</v>
      </c>
      <c r="AO514" s="14"/>
      <c r="AP514" s="14">
        <v>1.07775974807527E-2</v>
      </c>
      <c r="AQ514" s="14">
        <v>2.79849286519523E-2</v>
      </c>
      <c r="AR514" s="14">
        <v>4.2487527026008602E-2</v>
      </c>
      <c r="AS514" s="14"/>
      <c r="AT514" s="14">
        <v>2.0015537183277098E-2</v>
      </c>
      <c r="AU514" s="14">
        <v>4.0104353241158901E-2</v>
      </c>
      <c r="AV514" s="14">
        <v>1.7635810578975401E-2</v>
      </c>
      <c r="AW514" s="14">
        <v>0</v>
      </c>
      <c r="AX514" s="14">
        <v>0</v>
      </c>
    </row>
    <row r="515" spans="2:50" x14ac:dyDescent="0.25">
      <c r="B515" t="s">
        <v>240</v>
      </c>
      <c r="C515" s="14">
        <v>1.9603337758885699E-2</v>
      </c>
      <c r="D515" s="14">
        <v>2.0761077246161799E-2</v>
      </c>
      <c r="E515" s="14">
        <v>1.8592604963704299E-2</v>
      </c>
      <c r="F515" s="14"/>
      <c r="G515" s="14">
        <v>2.77111621790017E-2</v>
      </c>
      <c r="H515" s="14">
        <v>1.11940218297537E-2</v>
      </c>
      <c r="I515" s="14">
        <v>4.3531724175268197E-2</v>
      </c>
      <c r="J515" s="14">
        <v>2.94866873323773E-2</v>
      </c>
      <c r="K515" s="14">
        <v>9.4492482765912104E-3</v>
      </c>
      <c r="L515" s="14">
        <v>0</v>
      </c>
      <c r="M515" s="14"/>
      <c r="N515" s="14">
        <v>6.47029213838788E-3</v>
      </c>
      <c r="O515" s="14">
        <v>2.2937396857406998E-2</v>
      </c>
      <c r="P515" s="14">
        <v>8.7547314112528599E-3</v>
      </c>
      <c r="Q515" s="14">
        <v>4.12232268672343E-2</v>
      </c>
      <c r="R515" s="14"/>
      <c r="S515" s="14">
        <v>2.7150051057790801E-2</v>
      </c>
      <c r="T515" s="14">
        <v>0</v>
      </c>
      <c r="U515" s="14">
        <v>1.6036071034697601E-2</v>
      </c>
      <c r="V515" s="14">
        <v>1.6971743166218699E-2</v>
      </c>
      <c r="W515" s="14">
        <v>4.3380046917165398E-2</v>
      </c>
      <c r="X515" s="14">
        <v>2.1629465236154999E-2</v>
      </c>
      <c r="Y515" s="14">
        <v>1.45874340386563E-2</v>
      </c>
      <c r="Z515" s="14">
        <v>0</v>
      </c>
      <c r="AA515" s="14">
        <v>1.3817887092151499E-2</v>
      </c>
      <c r="AB515" s="14">
        <v>1.92582013867919E-2</v>
      </c>
      <c r="AC515" s="14">
        <v>7.1188552577159198E-2</v>
      </c>
      <c r="AD515" s="14">
        <v>0</v>
      </c>
      <c r="AE515" s="14"/>
      <c r="AF515" s="14">
        <v>3.06950074543321E-2</v>
      </c>
      <c r="AG515" s="14">
        <v>6.0751548143403097E-3</v>
      </c>
      <c r="AH515" s="14">
        <v>2.2490911058295201E-2</v>
      </c>
      <c r="AI515" s="14"/>
      <c r="AJ515" s="14" t="s">
        <v>79</v>
      </c>
      <c r="AK515" s="14" t="s">
        <v>79</v>
      </c>
      <c r="AL515" s="14" t="s">
        <v>79</v>
      </c>
      <c r="AM515" s="14" t="s">
        <v>79</v>
      </c>
      <c r="AN515" s="14" t="s">
        <v>79</v>
      </c>
      <c r="AO515" s="14"/>
      <c r="AP515" s="14">
        <v>1.0753364287853701E-2</v>
      </c>
      <c r="AQ515" s="14">
        <v>1.8179360722252701E-2</v>
      </c>
      <c r="AR515" s="14">
        <v>1.33333340026182E-2</v>
      </c>
      <c r="AS515" s="14"/>
      <c r="AT515" s="14">
        <v>2.6426544337093301E-2</v>
      </c>
      <c r="AU515" s="14">
        <v>2.6891348372110199E-2</v>
      </c>
      <c r="AV515" s="14">
        <v>1.52078282884928E-2</v>
      </c>
      <c r="AW515" s="14">
        <v>1.06402093898338E-2</v>
      </c>
      <c r="AX515" s="14">
        <v>0</v>
      </c>
    </row>
    <row r="516" spans="2:50" x14ac:dyDescent="0.25">
      <c r="B516" t="s">
        <v>282</v>
      </c>
      <c r="C516" s="14">
        <v>1.4160564865717E-2</v>
      </c>
      <c r="D516" s="14">
        <v>2.0070897548877399E-2</v>
      </c>
      <c r="E516" s="14">
        <v>8.2723026096133707E-3</v>
      </c>
      <c r="F516" s="14"/>
      <c r="G516" s="14">
        <v>3.6801887610845803E-2</v>
      </c>
      <c r="H516" s="14">
        <v>5.2278231837513903E-3</v>
      </c>
      <c r="I516" s="14">
        <v>7.6848300076520198E-3</v>
      </c>
      <c r="J516" s="14">
        <v>2.3382360975756199E-2</v>
      </c>
      <c r="K516" s="14">
        <v>1.9942158864235299E-2</v>
      </c>
      <c r="L516" s="14">
        <v>0</v>
      </c>
      <c r="M516" s="14"/>
      <c r="N516" s="14">
        <v>1.24997868707118E-2</v>
      </c>
      <c r="O516" s="14">
        <v>1.16652436246881E-2</v>
      </c>
      <c r="P516" s="14">
        <v>1.6515256541629799E-2</v>
      </c>
      <c r="Q516" s="14">
        <v>1.6734989042235901E-2</v>
      </c>
      <c r="R516" s="14"/>
      <c r="S516" s="14">
        <v>3.0153958156061301E-2</v>
      </c>
      <c r="T516" s="14">
        <v>5.3769024466337398E-3</v>
      </c>
      <c r="U516" s="14">
        <v>1.7041360869524201E-2</v>
      </c>
      <c r="V516" s="14">
        <v>8.6240165125359806E-3</v>
      </c>
      <c r="W516" s="14">
        <v>1.45386691632625E-2</v>
      </c>
      <c r="X516" s="14">
        <v>2.0427410790580199E-2</v>
      </c>
      <c r="Y516" s="14">
        <v>1.20179361543538E-2</v>
      </c>
      <c r="Z516" s="14">
        <v>0</v>
      </c>
      <c r="AA516" s="14">
        <v>5.7966425769431697E-3</v>
      </c>
      <c r="AB516" s="14">
        <v>2.78833315612898E-2</v>
      </c>
      <c r="AC516" s="14">
        <v>0</v>
      </c>
      <c r="AD516" s="14">
        <v>0</v>
      </c>
      <c r="AE516" s="14"/>
      <c r="AF516" s="14">
        <v>8.7281009523440308E-3</v>
      </c>
      <c r="AG516" s="14">
        <v>1.91693599138828E-2</v>
      </c>
      <c r="AH516" s="14">
        <v>6.6157800570129099E-3</v>
      </c>
      <c r="AI516" s="14"/>
      <c r="AJ516" s="14" t="s">
        <v>79</v>
      </c>
      <c r="AK516" s="14" t="s">
        <v>79</v>
      </c>
      <c r="AL516" s="14" t="s">
        <v>79</v>
      </c>
      <c r="AM516" s="14" t="s">
        <v>79</v>
      </c>
      <c r="AN516" s="14" t="s">
        <v>79</v>
      </c>
      <c r="AO516" s="14"/>
      <c r="AP516" s="14">
        <v>1.1799015555968E-2</v>
      </c>
      <c r="AQ516" s="14">
        <v>2.04902042638915E-2</v>
      </c>
      <c r="AR516" s="14">
        <v>0</v>
      </c>
      <c r="AS516" s="14"/>
      <c r="AT516" s="14">
        <v>1.21500958920147E-2</v>
      </c>
      <c r="AU516" s="14">
        <v>2.27961159894703E-2</v>
      </c>
      <c r="AV516" s="14">
        <v>4.0242580217011697E-3</v>
      </c>
      <c r="AW516" s="14">
        <v>0</v>
      </c>
      <c r="AX516" s="14">
        <v>6.1941746733954403E-2</v>
      </c>
    </row>
    <row r="517" spans="2:50" x14ac:dyDescent="0.25">
      <c r="B517" t="s">
        <v>70</v>
      </c>
      <c r="C517" s="14">
        <v>9.9160959415563396E-2</v>
      </c>
      <c r="D517" s="14">
        <v>8.0483154250690803E-2</v>
      </c>
      <c r="E517" s="14">
        <v>0.118989120590903</v>
      </c>
      <c r="F517" s="14"/>
      <c r="G517" s="14">
        <v>8.4442364289612604E-2</v>
      </c>
      <c r="H517" s="14">
        <v>0.14713193029135299</v>
      </c>
      <c r="I517" s="14">
        <v>7.38123249740259E-2</v>
      </c>
      <c r="J517" s="14">
        <v>0.11445739899861</v>
      </c>
      <c r="K517" s="14">
        <v>0.110020252707675</v>
      </c>
      <c r="L517" s="14">
        <v>7.2099684865476493E-2</v>
      </c>
      <c r="M517" s="14"/>
      <c r="N517" s="14">
        <v>5.9947177251088599E-2</v>
      </c>
      <c r="O517" s="14">
        <v>7.3652434094432104E-2</v>
      </c>
      <c r="P517" s="14">
        <v>0.10501008393729901</v>
      </c>
      <c r="Q517" s="14">
        <v>0.16418395981501899</v>
      </c>
      <c r="R517" s="14"/>
      <c r="S517" s="14">
        <v>8.2792978052579499E-2</v>
      </c>
      <c r="T517" s="14">
        <v>0.13808832876124</v>
      </c>
      <c r="U517" s="14">
        <v>8.9359798508701502E-2</v>
      </c>
      <c r="V517" s="14">
        <v>6.7991709801087305E-2</v>
      </c>
      <c r="W517" s="14">
        <v>7.1422482355412306E-2</v>
      </c>
      <c r="X517" s="14">
        <v>3.9410283584003801E-2</v>
      </c>
      <c r="Y517" s="14">
        <v>0.114960627194267</v>
      </c>
      <c r="Z517" s="14">
        <v>0.122432407759234</v>
      </c>
      <c r="AA517" s="14">
        <v>0.123847351194491</v>
      </c>
      <c r="AB517" s="14">
        <v>0.123779122733001</v>
      </c>
      <c r="AC517" s="14">
        <v>7.2850593194703203E-2</v>
      </c>
      <c r="AD517" s="14">
        <v>0.18199753175143299</v>
      </c>
      <c r="AE517" s="14"/>
      <c r="AF517" s="14">
        <v>8.5918757265037504E-2</v>
      </c>
      <c r="AG517" s="14">
        <v>9.8429826109590404E-2</v>
      </c>
      <c r="AH517" s="14">
        <v>0.103965383254807</v>
      </c>
      <c r="AI517" s="14"/>
      <c r="AJ517" s="14" t="s">
        <v>79</v>
      </c>
      <c r="AK517" s="14" t="s">
        <v>79</v>
      </c>
      <c r="AL517" s="14" t="s">
        <v>79</v>
      </c>
      <c r="AM517" s="14" t="s">
        <v>79</v>
      </c>
      <c r="AN517" s="14" t="s">
        <v>79</v>
      </c>
      <c r="AO517" s="14"/>
      <c r="AP517" s="14">
        <v>7.0837884925374406E-2</v>
      </c>
      <c r="AQ517" s="14">
        <v>9.2914819505699506E-2</v>
      </c>
      <c r="AR517" s="14">
        <v>5.0104401652269301E-2</v>
      </c>
      <c r="AS517" s="14"/>
      <c r="AT517" s="14">
        <v>0.147796683249376</v>
      </c>
      <c r="AU517" s="14">
        <v>0.12417994392438</v>
      </c>
      <c r="AV517" s="14">
        <v>4.7256262775990897E-2</v>
      </c>
      <c r="AW517" s="14">
        <v>3.3393377908219599E-2</v>
      </c>
      <c r="AX517" s="14">
        <v>6.4119437965628606E-2</v>
      </c>
    </row>
    <row r="518" spans="2:50" x14ac:dyDescent="0.25">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row>
    <row r="519" spans="2:50" x14ac:dyDescent="0.25">
      <c r="B519" s="6" t="s">
        <v>284</v>
      </c>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row>
    <row r="520" spans="2:50" x14ac:dyDescent="0.25">
      <c r="B520" s="26" t="s">
        <v>539</v>
      </c>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row>
    <row r="521" spans="2:50" x14ac:dyDescent="0.25">
      <c r="B521" t="s">
        <v>270</v>
      </c>
      <c r="C521" s="14">
        <v>0.45171706722717198</v>
      </c>
      <c r="D521" s="14">
        <v>0.45491311016983998</v>
      </c>
      <c r="E521" s="14">
        <v>0.44651514893966798</v>
      </c>
      <c r="F521" s="14"/>
      <c r="G521" s="14">
        <v>0.35988248900792602</v>
      </c>
      <c r="H521" s="14">
        <v>0.38479408119179498</v>
      </c>
      <c r="I521" s="14">
        <v>0.39826455423740798</v>
      </c>
      <c r="J521" s="14">
        <v>0.52117766963917</v>
      </c>
      <c r="K521" s="14">
        <v>0.46415780124914602</v>
      </c>
      <c r="L521" s="14">
        <v>0.53780381255580201</v>
      </c>
      <c r="M521" s="14"/>
      <c r="N521" s="14">
        <v>0.50184489419991396</v>
      </c>
      <c r="O521" s="14">
        <v>0.47877364966494901</v>
      </c>
      <c r="P521" s="14">
        <v>0.37300928881686302</v>
      </c>
      <c r="Q521" s="14">
        <v>0.43419529260078199</v>
      </c>
      <c r="R521" s="14"/>
      <c r="S521" s="14">
        <v>0.48971515757332501</v>
      </c>
      <c r="T521" s="14">
        <v>0.47534361549492199</v>
      </c>
      <c r="U521" s="14">
        <v>0.44979449866027399</v>
      </c>
      <c r="V521" s="14">
        <v>0.47464164368015099</v>
      </c>
      <c r="W521" s="14">
        <v>0.45623505592074598</v>
      </c>
      <c r="X521" s="14">
        <v>0.30524960396516698</v>
      </c>
      <c r="Y521" s="14">
        <v>0.503531169823629</v>
      </c>
      <c r="Z521" s="14">
        <v>0.45772616159182899</v>
      </c>
      <c r="AA521" s="14">
        <v>0.46445406672063</v>
      </c>
      <c r="AB521" s="14">
        <v>0.43105045317212898</v>
      </c>
      <c r="AC521" s="14">
        <v>0.45824519700459898</v>
      </c>
      <c r="AD521" s="14">
        <v>0.44024311561435903</v>
      </c>
      <c r="AE521" s="14"/>
      <c r="AF521" s="14">
        <v>0.50014959133926096</v>
      </c>
      <c r="AG521" s="14">
        <v>0.437398501677565</v>
      </c>
      <c r="AH521" s="14">
        <v>0.41343447014325102</v>
      </c>
      <c r="AI521" s="14"/>
      <c r="AJ521" s="14" t="s">
        <v>79</v>
      </c>
      <c r="AK521" s="14" t="s">
        <v>79</v>
      </c>
      <c r="AL521" s="14" t="s">
        <v>79</v>
      </c>
      <c r="AM521" s="14" t="s">
        <v>79</v>
      </c>
      <c r="AN521" s="14" t="s">
        <v>79</v>
      </c>
      <c r="AO521" s="14"/>
      <c r="AP521" s="14">
        <v>0.55297682636039203</v>
      </c>
      <c r="AQ521" s="14">
        <v>0.46198481059337199</v>
      </c>
      <c r="AR521" s="14">
        <v>0.45144097124471</v>
      </c>
      <c r="AS521" s="14"/>
      <c r="AT521" s="14">
        <v>0.434263310808153</v>
      </c>
      <c r="AU521" s="14">
        <v>0.43661197973827098</v>
      </c>
      <c r="AV521" s="14">
        <v>0.44147521030673098</v>
      </c>
      <c r="AW521" s="14">
        <v>0.45783677207002998</v>
      </c>
      <c r="AX521" s="14">
        <v>0.71809626397857296</v>
      </c>
    </row>
    <row r="522" spans="2:50" x14ac:dyDescent="0.25">
      <c r="B522" t="s">
        <v>271</v>
      </c>
      <c r="C522" s="14">
        <v>0.36089548083112599</v>
      </c>
      <c r="D522" s="14">
        <v>0.422485038365638</v>
      </c>
      <c r="E522" s="14">
        <v>0.30465252674948601</v>
      </c>
      <c r="F522" s="14"/>
      <c r="G522" s="14">
        <v>0.36865129071125002</v>
      </c>
      <c r="H522" s="14">
        <v>0.32736780411372701</v>
      </c>
      <c r="I522" s="14">
        <v>0.335229825771519</v>
      </c>
      <c r="J522" s="14">
        <v>0.36619806091259499</v>
      </c>
      <c r="K522" s="14">
        <v>0.31127836436550999</v>
      </c>
      <c r="L522" s="14">
        <v>0.43305608250740502</v>
      </c>
      <c r="M522" s="14"/>
      <c r="N522" s="14">
        <v>0.42377378306380498</v>
      </c>
      <c r="O522" s="14">
        <v>0.37119867504836002</v>
      </c>
      <c r="P522" s="14">
        <v>0.33072745893062999</v>
      </c>
      <c r="Q522" s="14">
        <v>0.31011088506984702</v>
      </c>
      <c r="R522" s="14"/>
      <c r="S522" s="14">
        <v>0.32654082299377102</v>
      </c>
      <c r="T522" s="14">
        <v>0.37992294296124302</v>
      </c>
      <c r="U522" s="14">
        <v>0.52172905014792204</v>
      </c>
      <c r="V522" s="14">
        <v>0.32649530848511898</v>
      </c>
      <c r="W522" s="14">
        <v>0.42596296402217299</v>
      </c>
      <c r="X522" s="14">
        <v>0.27924362167191402</v>
      </c>
      <c r="Y522" s="14">
        <v>0.30914215922544103</v>
      </c>
      <c r="Z522" s="14">
        <v>0.30054871808807199</v>
      </c>
      <c r="AA522" s="14">
        <v>0.38243652203265699</v>
      </c>
      <c r="AB522" s="14">
        <v>0.30969479472412798</v>
      </c>
      <c r="AC522" s="14">
        <v>0.452391800389567</v>
      </c>
      <c r="AD522" s="14">
        <v>0.30512671883425102</v>
      </c>
      <c r="AE522" s="14"/>
      <c r="AF522" s="14">
        <v>0.34446483074866202</v>
      </c>
      <c r="AG522" s="14">
        <v>0.36435714652886397</v>
      </c>
      <c r="AH522" s="14">
        <v>0.35023265529334802</v>
      </c>
      <c r="AI522" s="14"/>
      <c r="AJ522" s="14" t="s">
        <v>79</v>
      </c>
      <c r="AK522" s="14" t="s">
        <v>79</v>
      </c>
      <c r="AL522" s="14" t="s">
        <v>79</v>
      </c>
      <c r="AM522" s="14" t="s">
        <v>79</v>
      </c>
      <c r="AN522" s="14" t="s">
        <v>79</v>
      </c>
      <c r="AO522" s="14"/>
      <c r="AP522" s="14">
        <v>0.412154177540549</v>
      </c>
      <c r="AQ522" s="14">
        <v>0.40021484878542701</v>
      </c>
      <c r="AR522" s="14">
        <v>0.31759737033734398</v>
      </c>
      <c r="AS522" s="14"/>
      <c r="AT522" s="14">
        <v>0.31393796443518801</v>
      </c>
      <c r="AU522" s="14">
        <v>0.39685540689871002</v>
      </c>
      <c r="AV522" s="14">
        <v>0.38307339327960699</v>
      </c>
      <c r="AW522" s="14">
        <v>0.388673912737657</v>
      </c>
      <c r="AX522" s="14">
        <v>0.33569125096366398</v>
      </c>
    </row>
    <row r="523" spans="2:50" x14ac:dyDescent="0.25">
      <c r="B523" t="s">
        <v>272</v>
      </c>
      <c r="C523" s="14">
        <v>0.30961585123538898</v>
      </c>
      <c r="D523" s="14">
        <v>0.37947483427807799</v>
      </c>
      <c r="E523" s="14">
        <v>0.241746142218144</v>
      </c>
      <c r="F523" s="14"/>
      <c r="G523" s="14">
        <v>0.35173417814114399</v>
      </c>
      <c r="H523" s="14">
        <v>0.33685865331741999</v>
      </c>
      <c r="I523" s="14">
        <v>0.27974237751778902</v>
      </c>
      <c r="J523" s="14">
        <v>0.29831543755614998</v>
      </c>
      <c r="K523" s="14">
        <v>0.29852917297524301</v>
      </c>
      <c r="L523" s="14">
        <v>0.30198504161401701</v>
      </c>
      <c r="M523" s="14"/>
      <c r="N523" s="14">
        <v>0.37596697976628302</v>
      </c>
      <c r="O523" s="14">
        <v>0.35480985075682098</v>
      </c>
      <c r="P523" s="14">
        <v>0.25883690838691897</v>
      </c>
      <c r="Q523" s="14">
        <v>0.241247358330134</v>
      </c>
      <c r="R523" s="14"/>
      <c r="S523" s="14">
        <v>0.33651774797489897</v>
      </c>
      <c r="T523" s="14">
        <v>0.287411797385976</v>
      </c>
      <c r="U523" s="14">
        <v>0.33476284294143399</v>
      </c>
      <c r="V523" s="14">
        <v>0.31433545138243202</v>
      </c>
      <c r="W523" s="14">
        <v>0.36362749169588998</v>
      </c>
      <c r="X523" s="14">
        <v>0.25659161362868399</v>
      </c>
      <c r="Y523" s="14">
        <v>0.361198555156165</v>
      </c>
      <c r="Z523" s="14">
        <v>0.287801028588342</v>
      </c>
      <c r="AA523" s="14">
        <v>0.22407331641127501</v>
      </c>
      <c r="AB523" s="14">
        <v>0.31653978381339598</v>
      </c>
      <c r="AC523" s="14">
        <v>0.32507186268636501</v>
      </c>
      <c r="AD523" s="14">
        <v>0.39838392525515298</v>
      </c>
      <c r="AE523" s="14"/>
      <c r="AF523" s="14">
        <v>0.29528328275969701</v>
      </c>
      <c r="AG523" s="14">
        <v>0.31221698610394599</v>
      </c>
      <c r="AH523" s="14">
        <v>0.32170704516257498</v>
      </c>
      <c r="AI523" s="14"/>
      <c r="AJ523" s="14" t="s">
        <v>79</v>
      </c>
      <c r="AK523" s="14" t="s">
        <v>79</v>
      </c>
      <c r="AL523" s="14" t="s">
        <v>79</v>
      </c>
      <c r="AM523" s="14" t="s">
        <v>79</v>
      </c>
      <c r="AN523" s="14" t="s">
        <v>79</v>
      </c>
      <c r="AO523" s="14"/>
      <c r="AP523" s="14">
        <v>0.39344964856162901</v>
      </c>
      <c r="AQ523" s="14">
        <v>0.36212305467073502</v>
      </c>
      <c r="AR523" s="14">
        <v>0.29283858641590099</v>
      </c>
      <c r="AS523" s="14"/>
      <c r="AT523" s="14">
        <v>0.23722787467988901</v>
      </c>
      <c r="AU523" s="14">
        <v>0.25199450834357701</v>
      </c>
      <c r="AV523" s="14">
        <v>0.38320722655032202</v>
      </c>
      <c r="AW523" s="14">
        <v>0.35455386572645498</v>
      </c>
      <c r="AX523" s="14">
        <v>0.70156277029094605</v>
      </c>
    </row>
    <row r="524" spans="2:50" x14ac:dyDescent="0.25">
      <c r="B524" t="s">
        <v>273</v>
      </c>
      <c r="C524" s="14">
        <v>0.253307223253251</v>
      </c>
      <c r="D524" s="14">
        <v>0.27751927371668</v>
      </c>
      <c r="E524" s="14">
        <v>0.23090652112839499</v>
      </c>
      <c r="F524" s="14"/>
      <c r="G524" s="14">
        <v>0.203837260840318</v>
      </c>
      <c r="H524" s="14">
        <v>0.24878973764603801</v>
      </c>
      <c r="I524" s="14">
        <v>0.18862807138236001</v>
      </c>
      <c r="J524" s="14">
        <v>0.27506204690399599</v>
      </c>
      <c r="K524" s="14">
        <v>0.222290314147295</v>
      </c>
      <c r="L524" s="14">
        <v>0.34133359820745102</v>
      </c>
      <c r="M524" s="14"/>
      <c r="N524" s="14">
        <v>0.31378572275474997</v>
      </c>
      <c r="O524" s="14">
        <v>0.261152106347395</v>
      </c>
      <c r="P524" s="14">
        <v>0.177373511198477</v>
      </c>
      <c r="Q524" s="14">
        <v>0.23990742629013101</v>
      </c>
      <c r="R524" s="14"/>
      <c r="S524" s="14">
        <v>0.28980484570314502</v>
      </c>
      <c r="T524" s="14">
        <v>0.21538013402374001</v>
      </c>
      <c r="U524" s="14">
        <v>0.26390402401477697</v>
      </c>
      <c r="V524" s="14">
        <v>0.30353833763476301</v>
      </c>
      <c r="W524" s="14">
        <v>0.30660330724942902</v>
      </c>
      <c r="X524" s="14">
        <v>0.16782216470762501</v>
      </c>
      <c r="Y524" s="14">
        <v>0.33176273009754298</v>
      </c>
      <c r="Z524" s="14">
        <v>0.18735885804355401</v>
      </c>
      <c r="AA524" s="14">
        <v>0.27543816635700002</v>
      </c>
      <c r="AB524" s="14">
        <v>0.20835007352520199</v>
      </c>
      <c r="AC524" s="14">
        <v>0.122813175615994</v>
      </c>
      <c r="AD524" s="14">
        <v>0.40575583368048501</v>
      </c>
      <c r="AE524" s="14"/>
      <c r="AF524" s="14">
        <v>0.25981105667173898</v>
      </c>
      <c r="AG524" s="14">
        <v>0.26557780665637398</v>
      </c>
      <c r="AH524" s="14">
        <v>0.22268908323098399</v>
      </c>
      <c r="AI524" s="14"/>
      <c r="AJ524" s="14" t="s">
        <v>79</v>
      </c>
      <c r="AK524" s="14" t="s">
        <v>79</v>
      </c>
      <c r="AL524" s="14" t="s">
        <v>79</v>
      </c>
      <c r="AM524" s="14" t="s">
        <v>79</v>
      </c>
      <c r="AN524" s="14" t="s">
        <v>79</v>
      </c>
      <c r="AO524" s="14"/>
      <c r="AP524" s="14">
        <v>0.28122919113425099</v>
      </c>
      <c r="AQ524" s="14">
        <v>0.254652933723785</v>
      </c>
      <c r="AR524" s="14">
        <v>0.23584845211803099</v>
      </c>
      <c r="AS524" s="14"/>
      <c r="AT524" s="14">
        <v>0.23289614194139599</v>
      </c>
      <c r="AU524" s="14">
        <v>0.25249427427222698</v>
      </c>
      <c r="AV524" s="14">
        <v>0.27728530982872401</v>
      </c>
      <c r="AW524" s="14">
        <v>0.22132481458961001</v>
      </c>
      <c r="AX524" s="14">
        <v>0.160526068243627</v>
      </c>
    </row>
    <row r="525" spans="2:50" x14ac:dyDescent="0.25">
      <c r="B525" t="s">
        <v>274</v>
      </c>
      <c r="C525" s="14">
        <v>0.22314057854277899</v>
      </c>
      <c r="D525" s="14">
        <v>0.260719443324607</v>
      </c>
      <c r="E525" s="14">
        <v>0.18473245304074001</v>
      </c>
      <c r="F525" s="14"/>
      <c r="G525" s="14">
        <v>0.17038793898918</v>
      </c>
      <c r="H525" s="14">
        <v>0.198472733761445</v>
      </c>
      <c r="I525" s="14">
        <v>0.17401164548873399</v>
      </c>
      <c r="J525" s="14">
        <v>0.29084460331077699</v>
      </c>
      <c r="K525" s="14">
        <v>0.27383570841726301</v>
      </c>
      <c r="L525" s="14">
        <v>0.222384831926421</v>
      </c>
      <c r="M525" s="14"/>
      <c r="N525" s="14">
        <v>0.178486936427703</v>
      </c>
      <c r="O525" s="14">
        <v>0.27741337851633602</v>
      </c>
      <c r="P525" s="14">
        <v>0.21483941219614799</v>
      </c>
      <c r="Q525" s="14">
        <v>0.22246367276998699</v>
      </c>
      <c r="R525" s="14"/>
      <c r="S525" s="14">
        <v>0.22615879263269201</v>
      </c>
      <c r="T525" s="14">
        <v>0.26725201171579099</v>
      </c>
      <c r="U525" s="14">
        <v>0.22862114533671599</v>
      </c>
      <c r="V525" s="14">
        <v>0.23117234239076101</v>
      </c>
      <c r="W525" s="14">
        <v>0.19519920773740601</v>
      </c>
      <c r="X525" s="14">
        <v>0.13632551119935299</v>
      </c>
      <c r="Y525" s="14">
        <v>0.20906481891853501</v>
      </c>
      <c r="Z525" s="14">
        <v>0.18855221754357701</v>
      </c>
      <c r="AA525" s="14">
        <v>0.170610603559812</v>
      </c>
      <c r="AB525" s="14">
        <v>0.27634990830848</v>
      </c>
      <c r="AC525" s="14">
        <v>0.33386009964392799</v>
      </c>
      <c r="AD525" s="14">
        <v>0.26828162624219598</v>
      </c>
      <c r="AE525" s="14"/>
      <c r="AF525" s="14">
        <v>0.27232899365949598</v>
      </c>
      <c r="AG525" s="14">
        <v>0.20533798270884601</v>
      </c>
      <c r="AH525" s="14">
        <v>0.22373202338888301</v>
      </c>
      <c r="AI525" s="14"/>
      <c r="AJ525" s="14" t="s">
        <v>79</v>
      </c>
      <c r="AK525" s="14" t="s">
        <v>79</v>
      </c>
      <c r="AL525" s="14" t="s">
        <v>79</v>
      </c>
      <c r="AM525" s="14" t="s">
        <v>79</v>
      </c>
      <c r="AN525" s="14" t="s">
        <v>79</v>
      </c>
      <c r="AO525" s="14"/>
      <c r="AP525" s="14">
        <v>0.28663464422447998</v>
      </c>
      <c r="AQ525" s="14">
        <v>0.21402412928633899</v>
      </c>
      <c r="AR525" s="14">
        <v>0.20195807603183799</v>
      </c>
      <c r="AS525" s="14"/>
      <c r="AT525" s="14">
        <v>0.20040862870022599</v>
      </c>
      <c r="AU525" s="14">
        <v>0.24306513464709301</v>
      </c>
      <c r="AV525" s="14">
        <v>0.25456104702087301</v>
      </c>
      <c r="AW525" s="14">
        <v>0.118500233831728</v>
      </c>
      <c r="AX525" s="14">
        <v>0.322224765200254</v>
      </c>
    </row>
    <row r="526" spans="2:50" x14ac:dyDescent="0.25">
      <c r="B526" t="s">
        <v>276</v>
      </c>
      <c r="C526" s="14">
        <v>0.141072589758233</v>
      </c>
      <c r="D526" s="14">
        <v>0.14764286407626601</v>
      </c>
      <c r="E526" s="14">
        <v>0.13423097892525601</v>
      </c>
      <c r="F526" s="14"/>
      <c r="G526" s="14">
        <v>0.23190560053513801</v>
      </c>
      <c r="H526" s="14">
        <v>0.129643871696662</v>
      </c>
      <c r="I526" s="14">
        <v>0.154966878393616</v>
      </c>
      <c r="J526" s="14">
        <v>0.15294036772000699</v>
      </c>
      <c r="K526" s="14">
        <v>0.134552328721738</v>
      </c>
      <c r="L526" s="14">
        <v>7.7282885626532599E-2</v>
      </c>
      <c r="M526" s="14"/>
      <c r="N526" s="14">
        <v>0.11739430977630901</v>
      </c>
      <c r="O526" s="14">
        <v>0.142504117148117</v>
      </c>
      <c r="P526" s="14">
        <v>0.157884956974952</v>
      </c>
      <c r="Q526" s="14">
        <v>0.15144218398191001</v>
      </c>
      <c r="R526" s="14"/>
      <c r="S526" s="14">
        <v>0.14276149542126501</v>
      </c>
      <c r="T526" s="14">
        <v>0.13215553826502499</v>
      </c>
      <c r="U526" s="14">
        <v>0.15057994040203301</v>
      </c>
      <c r="V526" s="14">
        <v>0.11192449471068</v>
      </c>
      <c r="W526" s="14">
        <v>0.10594552863232801</v>
      </c>
      <c r="X526" s="14">
        <v>0.12841855233008601</v>
      </c>
      <c r="Y526" s="14">
        <v>9.5292227225934098E-2</v>
      </c>
      <c r="Z526" s="14">
        <v>0.14464045356581701</v>
      </c>
      <c r="AA526" s="14">
        <v>0.12417414046259601</v>
      </c>
      <c r="AB526" s="14">
        <v>0.182272847468679</v>
      </c>
      <c r="AC526" s="14">
        <v>0.25432501663858098</v>
      </c>
      <c r="AD526" s="14">
        <v>0.23215152664528699</v>
      </c>
      <c r="AE526" s="14"/>
      <c r="AF526" s="14">
        <v>0.11370361220094199</v>
      </c>
      <c r="AG526" s="14">
        <v>0.15275110488753399</v>
      </c>
      <c r="AH526" s="14">
        <v>9.1029733734936696E-2</v>
      </c>
      <c r="AI526" s="14"/>
      <c r="AJ526" s="14" t="s">
        <v>79</v>
      </c>
      <c r="AK526" s="14" t="s">
        <v>79</v>
      </c>
      <c r="AL526" s="14" t="s">
        <v>79</v>
      </c>
      <c r="AM526" s="14" t="s">
        <v>79</v>
      </c>
      <c r="AN526" s="14" t="s">
        <v>79</v>
      </c>
      <c r="AO526" s="14"/>
      <c r="AP526" s="14">
        <v>0.1221441672304</v>
      </c>
      <c r="AQ526" s="14">
        <v>0.12908139048693901</v>
      </c>
      <c r="AR526" s="14">
        <v>0.202155201565833</v>
      </c>
      <c r="AS526" s="14"/>
      <c r="AT526" s="14">
        <v>0.16373110686085901</v>
      </c>
      <c r="AU526" s="14">
        <v>0.148411994795344</v>
      </c>
      <c r="AV526" s="14">
        <v>0.13966279642188201</v>
      </c>
      <c r="AW526" s="14">
        <v>0.16707921824817401</v>
      </c>
      <c r="AX526" s="14">
        <v>4.2462549589085199E-2</v>
      </c>
    </row>
    <row r="527" spans="2:50" x14ac:dyDescent="0.25">
      <c r="B527" t="s">
        <v>275</v>
      </c>
      <c r="C527" s="14">
        <v>0.11109113867508701</v>
      </c>
      <c r="D527" s="14">
        <v>0.116925064571968</v>
      </c>
      <c r="E527" s="14">
        <v>0.104712563386509</v>
      </c>
      <c r="F527" s="14"/>
      <c r="G527" s="14">
        <v>4.4117288256318297E-2</v>
      </c>
      <c r="H527" s="14">
        <v>0.10635610134036</v>
      </c>
      <c r="I527" s="14">
        <v>0.12971114865490399</v>
      </c>
      <c r="J527" s="14">
        <v>0.12638626763788499</v>
      </c>
      <c r="K527" s="14">
        <v>0.12388045494604701</v>
      </c>
      <c r="L527" s="14">
        <v>0.120047092911544</v>
      </c>
      <c r="M527" s="14"/>
      <c r="N527" s="14">
        <v>0.122286075055157</v>
      </c>
      <c r="O527" s="14">
        <v>0.109404847517048</v>
      </c>
      <c r="P527" s="14">
        <v>0.13819550653325399</v>
      </c>
      <c r="Q527" s="14">
        <v>8.0009760798830695E-2</v>
      </c>
      <c r="R527" s="14"/>
      <c r="S527" s="14">
        <v>0.12905902285993601</v>
      </c>
      <c r="T527" s="14">
        <v>0.10920234698952901</v>
      </c>
      <c r="U527" s="14">
        <v>8.6576015356455399E-2</v>
      </c>
      <c r="V527" s="14">
        <v>0.122332700573552</v>
      </c>
      <c r="W527" s="14">
        <v>0.12742970933754899</v>
      </c>
      <c r="X527" s="14">
        <v>0.100745076250616</v>
      </c>
      <c r="Y527" s="14">
        <v>0.108753220113344</v>
      </c>
      <c r="Z527" s="14">
        <v>0.19138237261136601</v>
      </c>
      <c r="AA527" s="14">
        <v>9.6916875167015401E-2</v>
      </c>
      <c r="AB527" s="14">
        <v>0.106443504565</v>
      </c>
      <c r="AC527" s="14">
        <v>0.102142488225482</v>
      </c>
      <c r="AD527" s="14">
        <v>4.0383555120878503E-2</v>
      </c>
      <c r="AE527" s="14"/>
      <c r="AF527" s="14">
        <v>0.12547010554779101</v>
      </c>
      <c r="AG527" s="14">
        <v>0.120487738970478</v>
      </c>
      <c r="AH527" s="14">
        <v>7.9497792840731496E-2</v>
      </c>
      <c r="AI527" s="14"/>
      <c r="AJ527" s="14" t="s">
        <v>79</v>
      </c>
      <c r="AK527" s="14" t="s">
        <v>79</v>
      </c>
      <c r="AL527" s="14" t="s">
        <v>79</v>
      </c>
      <c r="AM527" s="14" t="s">
        <v>79</v>
      </c>
      <c r="AN527" s="14" t="s">
        <v>79</v>
      </c>
      <c r="AO527" s="14"/>
      <c r="AP527" s="14">
        <v>0.10533458082574899</v>
      </c>
      <c r="AQ527" s="14">
        <v>0.144111986337049</v>
      </c>
      <c r="AR527" s="14">
        <v>8.98628039760547E-2</v>
      </c>
      <c r="AS527" s="14"/>
      <c r="AT527" s="14">
        <v>8.3934649301308603E-2</v>
      </c>
      <c r="AU527" s="14">
        <v>0.14196415467936699</v>
      </c>
      <c r="AV527" s="14">
        <v>0.110023478423685</v>
      </c>
      <c r="AW527" s="14">
        <v>0.13292468426706799</v>
      </c>
      <c r="AX527" s="14">
        <v>0.31261039657103001</v>
      </c>
    </row>
    <row r="528" spans="2:50" x14ac:dyDescent="0.25">
      <c r="B528" t="s">
        <v>278</v>
      </c>
      <c r="C528" s="14">
        <v>6.0819683527165602E-2</v>
      </c>
      <c r="D528" s="14">
        <v>5.4998199710011998E-2</v>
      </c>
      <c r="E528" s="14">
        <v>6.6627110446153201E-2</v>
      </c>
      <c r="F528" s="14"/>
      <c r="G528" s="14">
        <v>6.2847453468483305E-2</v>
      </c>
      <c r="H528" s="14">
        <v>5.6943313932821898E-2</v>
      </c>
      <c r="I528" s="14">
        <v>7.6632135678788293E-2</v>
      </c>
      <c r="J528" s="14">
        <v>5.7886847926615401E-2</v>
      </c>
      <c r="K528" s="14">
        <v>8.7219912401017702E-2</v>
      </c>
      <c r="L528" s="14">
        <v>3.4771453338423901E-2</v>
      </c>
      <c r="M528" s="14"/>
      <c r="N528" s="14">
        <v>5.0921194885266197E-2</v>
      </c>
      <c r="O528" s="14">
        <v>3.7149114707643399E-2</v>
      </c>
      <c r="P528" s="14">
        <v>7.6673148821155196E-2</v>
      </c>
      <c r="Q528" s="14">
        <v>8.1220451572272298E-2</v>
      </c>
      <c r="R528" s="14"/>
      <c r="S528" s="14">
        <v>4.4757401197453701E-2</v>
      </c>
      <c r="T528" s="14">
        <v>8.9080770856508298E-2</v>
      </c>
      <c r="U528" s="14">
        <v>2.3636411975118302E-2</v>
      </c>
      <c r="V528" s="14">
        <v>3.1748088284651803E-2</v>
      </c>
      <c r="W528" s="14">
        <v>5.7000080977010897E-2</v>
      </c>
      <c r="X528" s="14">
        <v>4.2723199972012398E-2</v>
      </c>
      <c r="Y528" s="14">
        <v>0.102914185196258</v>
      </c>
      <c r="Z528" s="14">
        <v>6.6466107849477096E-2</v>
      </c>
      <c r="AA528" s="14">
        <v>5.4802403645250103E-2</v>
      </c>
      <c r="AB528" s="14">
        <v>5.0372546190895498E-2</v>
      </c>
      <c r="AC528" s="14">
        <v>0.11476328104825401</v>
      </c>
      <c r="AD528" s="14">
        <v>8.1218369060382697E-2</v>
      </c>
      <c r="AE528" s="14"/>
      <c r="AF528" s="14">
        <v>6.4978880396493299E-2</v>
      </c>
      <c r="AG528" s="14">
        <v>5.3066478849125097E-2</v>
      </c>
      <c r="AH528" s="14">
        <v>6.4342954756062706E-2</v>
      </c>
      <c r="AI528" s="14"/>
      <c r="AJ528" s="14" t="s">
        <v>79</v>
      </c>
      <c r="AK528" s="14" t="s">
        <v>79</v>
      </c>
      <c r="AL528" s="14" t="s">
        <v>79</v>
      </c>
      <c r="AM528" s="14" t="s">
        <v>79</v>
      </c>
      <c r="AN528" s="14" t="s">
        <v>79</v>
      </c>
      <c r="AO528" s="14"/>
      <c r="AP528" s="14">
        <v>6.3373624251002098E-2</v>
      </c>
      <c r="AQ528" s="14">
        <v>4.2450183562853398E-2</v>
      </c>
      <c r="AR528" s="14">
        <v>3.1762992212510298E-2</v>
      </c>
      <c r="AS528" s="14"/>
      <c r="AT528" s="14">
        <v>6.2521458508285402E-2</v>
      </c>
      <c r="AU528" s="14">
        <v>9.4755770870430994E-2</v>
      </c>
      <c r="AV528" s="14">
        <v>3.80730626478685E-2</v>
      </c>
      <c r="AW528" s="14">
        <v>4.9791899878182701E-2</v>
      </c>
      <c r="AX528" s="14">
        <v>0</v>
      </c>
    </row>
    <row r="529" spans="2:50" x14ac:dyDescent="0.25">
      <c r="B529" t="s">
        <v>277</v>
      </c>
      <c r="C529" s="14">
        <v>4.96242464970982E-2</v>
      </c>
      <c r="D529" s="14">
        <v>4.2590801885677702E-2</v>
      </c>
      <c r="E529" s="14">
        <v>5.6475699620482503E-2</v>
      </c>
      <c r="F529" s="14"/>
      <c r="G529" s="14">
        <v>6.5031643755816507E-2</v>
      </c>
      <c r="H529" s="14">
        <v>4.21418306628904E-2</v>
      </c>
      <c r="I529" s="14">
        <v>4.3790411405116497E-2</v>
      </c>
      <c r="J529" s="14">
        <v>4.63146846222506E-2</v>
      </c>
      <c r="K529" s="14">
        <v>3.7470560466903897E-2</v>
      </c>
      <c r="L529" s="14">
        <v>6.19012572968657E-2</v>
      </c>
      <c r="M529" s="14"/>
      <c r="N529" s="14">
        <v>5.3217833990528797E-2</v>
      </c>
      <c r="O529" s="14">
        <v>3.2855298990060303E-2</v>
      </c>
      <c r="P529" s="14">
        <v>4.9433119682385299E-2</v>
      </c>
      <c r="Q529" s="14">
        <v>6.24341336527292E-2</v>
      </c>
      <c r="R529" s="14"/>
      <c r="S529" s="14">
        <v>6.4173408503101395E-2</v>
      </c>
      <c r="T529" s="14">
        <v>4.6926127210644597E-2</v>
      </c>
      <c r="U529" s="14">
        <v>2.4452826200571501E-2</v>
      </c>
      <c r="V529" s="14">
        <v>4.9338609360662401E-2</v>
      </c>
      <c r="W529" s="14">
        <v>6.4688695902356999E-2</v>
      </c>
      <c r="X529" s="14">
        <v>4.5493224560008601E-2</v>
      </c>
      <c r="Y529" s="14">
        <v>3.47726309218509E-2</v>
      </c>
      <c r="Z529" s="14">
        <v>2.7773721653058601E-2</v>
      </c>
      <c r="AA529" s="14">
        <v>1.7004842251246301E-2</v>
      </c>
      <c r="AB529" s="14">
        <v>6.0671683099698302E-2</v>
      </c>
      <c r="AC529" s="14">
        <v>0.12540468672511301</v>
      </c>
      <c r="AD529" s="14">
        <v>8.1218369060382697E-2</v>
      </c>
      <c r="AE529" s="14"/>
      <c r="AF529" s="14">
        <v>5.6303130362742503E-2</v>
      </c>
      <c r="AG529" s="14">
        <v>4.5891752522116497E-2</v>
      </c>
      <c r="AH529" s="14">
        <v>4.1549697679326002E-2</v>
      </c>
      <c r="AI529" s="14"/>
      <c r="AJ529" s="14" t="s">
        <v>79</v>
      </c>
      <c r="AK529" s="14" t="s">
        <v>79</v>
      </c>
      <c r="AL529" s="14" t="s">
        <v>79</v>
      </c>
      <c r="AM529" s="14" t="s">
        <v>79</v>
      </c>
      <c r="AN529" s="14" t="s">
        <v>79</v>
      </c>
      <c r="AO529" s="14"/>
      <c r="AP529" s="14">
        <v>3.44218948501668E-2</v>
      </c>
      <c r="AQ529" s="14">
        <v>2.7485225503156602E-2</v>
      </c>
      <c r="AR529" s="14">
        <v>4.4837544246599997E-2</v>
      </c>
      <c r="AS529" s="14"/>
      <c r="AT529" s="14">
        <v>6.3945488351264901E-2</v>
      </c>
      <c r="AU529" s="14">
        <v>5.6370037082223198E-2</v>
      </c>
      <c r="AV529" s="14">
        <v>3.8790805248206203E-2</v>
      </c>
      <c r="AW529" s="14">
        <v>3.6212863068535099E-2</v>
      </c>
      <c r="AX529" s="14">
        <v>0</v>
      </c>
    </row>
    <row r="530" spans="2:50" x14ac:dyDescent="0.25">
      <c r="B530" t="s">
        <v>280</v>
      </c>
      <c r="C530" s="14">
        <v>3.76935316433189E-2</v>
      </c>
      <c r="D530" s="14">
        <v>4.73767301992261E-2</v>
      </c>
      <c r="E530" s="14">
        <v>2.8994121258511699E-2</v>
      </c>
      <c r="F530" s="14"/>
      <c r="G530" s="14">
        <v>2.5875872204019199E-2</v>
      </c>
      <c r="H530" s="14">
        <v>5.2512191915907398E-2</v>
      </c>
      <c r="I530" s="14">
        <v>6.5793740629922701E-2</v>
      </c>
      <c r="J530" s="14">
        <v>4.32229117459699E-2</v>
      </c>
      <c r="K530" s="14">
        <v>3.9983179667428398E-2</v>
      </c>
      <c r="L530" s="14">
        <v>4.3996231115160803E-3</v>
      </c>
      <c r="M530" s="14"/>
      <c r="N530" s="14">
        <v>2.5794427146301101E-2</v>
      </c>
      <c r="O530" s="14">
        <v>1.9907490403963501E-2</v>
      </c>
      <c r="P530" s="14">
        <v>8.0734044191482598E-2</v>
      </c>
      <c r="Q530" s="14">
        <v>3.2397453877270298E-2</v>
      </c>
      <c r="R530" s="14"/>
      <c r="S530" s="14">
        <v>2.4635468558002999E-2</v>
      </c>
      <c r="T530" s="14">
        <v>3.66705577369177E-2</v>
      </c>
      <c r="U530" s="14">
        <v>1.2277684191710899E-2</v>
      </c>
      <c r="V530" s="14">
        <v>0</v>
      </c>
      <c r="W530" s="14">
        <v>4.6371378969673298E-2</v>
      </c>
      <c r="X530" s="14">
        <v>2.8251146263061501E-2</v>
      </c>
      <c r="Y530" s="14">
        <v>3.21616792258047E-2</v>
      </c>
      <c r="Z530" s="14">
        <v>8.2077627836991393E-2</v>
      </c>
      <c r="AA530" s="14">
        <v>5.4049598219004E-2</v>
      </c>
      <c r="AB530" s="14">
        <v>3.9896345659433098E-2</v>
      </c>
      <c r="AC530" s="14">
        <v>8.2852445696416199E-2</v>
      </c>
      <c r="AD530" s="14">
        <v>8.1218369060382697E-2</v>
      </c>
      <c r="AE530" s="14"/>
      <c r="AF530" s="14">
        <v>3.13041753684003E-2</v>
      </c>
      <c r="AG530" s="14">
        <v>4.74265220897696E-2</v>
      </c>
      <c r="AH530" s="14">
        <v>4.5419868869635803E-2</v>
      </c>
      <c r="AI530" s="14"/>
      <c r="AJ530" s="14" t="s">
        <v>79</v>
      </c>
      <c r="AK530" s="14" t="s">
        <v>79</v>
      </c>
      <c r="AL530" s="14" t="s">
        <v>79</v>
      </c>
      <c r="AM530" s="14" t="s">
        <v>79</v>
      </c>
      <c r="AN530" s="14" t="s">
        <v>79</v>
      </c>
      <c r="AO530" s="14"/>
      <c r="AP530" s="14">
        <v>1.3786407069311699E-2</v>
      </c>
      <c r="AQ530" s="14">
        <v>3.2981972756339697E-2</v>
      </c>
      <c r="AR530" s="14">
        <v>5.9327546869527001E-2</v>
      </c>
      <c r="AS530" s="14"/>
      <c r="AT530" s="14">
        <v>3.8423937190877597E-2</v>
      </c>
      <c r="AU530" s="14">
        <v>6.6641715046646094E-2</v>
      </c>
      <c r="AV530" s="14">
        <v>2.2175177527588599E-2</v>
      </c>
      <c r="AW530" s="14">
        <v>0</v>
      </c>
      <c r="AX530" s="14">
        <v>4.7287253862942101E-2</v>
      </c>
    </row>
    <row r="531" spans="2:50" x14ac:dyDescent="0.25">
      <c r="B531" t="s">
        <v>279</v>
      </c>
      <c r="C531" s="14">
        <v>3.64463892501398E-2</v>
      </c>
      <c r="D531" s="14">
        <v>4.8863310375140398E-2</v>
      </c>
      <c r="E531" s="14">
        <v>2.52087683733184E-2</v>
      </c>
      <c r="F531" s="14"/>
      <c r="G531" s="14">
        <v>8.8839393041649006E-2</v>
      </c>
      <c r="H531" s="14">
        <v>3.5723131588376998E-2</v>
      </c>
      <c r="I531" s="14">
        <v>4.79294992734417E-2</v>
      </c>
      <c r="J531" s="14">
        <v>1.78266907627165E-2</v>
      </c>
      <c r="K531" s="14">
        <v>2.20179055973065E-2</v>
      </c>
      <c r="L531" s="14">
        <v>2.1195864337925901E-2</v>
      </c>
      <c r="M531" s="14"/>
      <c r="N531" s="14">
        <v>2.2066241008099102E-2</v>
      </c>
      <c r="O531" s="14">
        <v>3.4938322929133701E-2</v>
      </c>
      <c r="P531" s="14">
        <v>3.8479603415538299E-2</v>
      </c>
      <c r="Q531" s="14">
        <v>5.1295375753553002E-2</v>
      </c>
      <c r="R531" s="14"/>
      <c r="S531" s="14">
        <v>3.9033283360324598E-2</v>
      </c>
      <c r="T531" s="14">
        <v>6.93911249302689E-3</v>
      </c>
      <c r="U531" s="14">
        <v>0</v>
      </c>
      <c r="V531" s="14">
        <v>4.8594481115469698E-2</v>
      </c>
      <c r="W531" s="14">
        <v>3.3506602275419399E-2</v>
      </c>
      <c r="X531" s="14">
        <v>9.0783982855759393E-2</v>
      </c>
      <c r="Y531" s="14">
        <v>4.8212049440499498E-2</v>
      </c>
      <c r="Z531" s="14">
        <v>2.12178897069406E-2</v>
      </c>
      <c r="AA531" s="14">
        <v>3.8468512586170997E-2</v>
      </c>
      <c r="AB531" s="14">
        <v>1.0982804553374E-2</v>
      </c>
      <c r="AC531" s="14">
        <v>0.10748941459375499</v>
      </c>
      <c r="AD531" s="14">
        <v>0</v>
      </c>
      <c r="AE531" s="14"/>
      <c r="AF531" s="14">
        <v>3.5417843863490998E-2</v>
      </c>
      <c r="AG531" s="14">
        <v>2.49205114132144E-2</v>
      </c>
      <c r="AH531" s="14">
        <v>4.4110466349605498E-2</v>
      </c>
      <c r="AI531" s="14"/>
      <c r="AJ531" s="14" t="s">
        <v>79</v>
      </c>
      <c r="AK531" s="14" t="s">
        <v>79</v>
      </c>
      <c r="AL531" s="14" t="s">
        <v>79</v>
      </c>
      <c r="AM531" s="14" t="s">
        <v>79</v>
      </c>
      <c r="AN531" s="14" t="s">
        <v>79</v>
      </c>
      <c r="AO531" s="14"/>
      <c r="AP531" s="14">
        <v>2.3181755912281301E-2</v>
      </c>
      <c r="AQ531" s="14">
        <v>3.74798689365805E-2</v>
      </c>
      <c r="AR531" s="14">
        <v>5.4298074582279303E-2</v>
      </c>
      <c r="AS531" s="14"/>
      <c r="AT531" s="14">
        <v>3.1311224509147098E-2</v>
      </c>
      <c r="AU531" s="14">
        <v>3.8979362399943401E-2</v>
      </c>
      <c r="AV531" s="14">
        <v>2.5882812814439202E-2</v>
      </c>
      <c r="AW531" s="14">
        <v>8.1360565204261798E-2</v>
      </c>
      <c r="AX531" s="14">
        <v>4.2462549589085199E-2</v>
      </c>
    </row>
    <row r="532" spans="2:50" x14ac:dyDescent="0.25">
      <c r="B532" t="s">
        <v>281</v>
      </c>
      <c r="C532" s="14">
        <v>3.2173405740037499E-2</v>
      </c>
      <c r="D532" s="14">
        <v>3.4100141623597598E-2</v>
      </c>
      <c r="E532" s="14">
        <v>3.0613072607986999E-2</v>
      </c>
      <c r="F532" s="14"/>
      <c r="G532" s="14">
        <v>5.40754776678814E-2</v>
      </c>
      <c r="H532" s="14">
        <v>4.0495015181379199E-2</v>
      </c>
      <c r="I532" s="14">
        <v>1.59931552589271E-2</v>
      </c>
      <c r="J532" s="14">
        <v>3.7106536725782298E-2</v>
      </c>
      <c r="K532" s="14">
        <v>3.4727761303265499E-2</v>
      </c>
      <c r="L532" s="14">
        <v>1.85706548620771E-2</v>
      </c>
      <c r="M532" s="14"/>
      <c r="N532" s="14">
        <v>2.60118548189705E-2</v>
      </c>
      <c r="O532" s="14">
        <v>2.9587515227545599E-2</v>
      </c>
      <c r="P532" s="14">
        <v>3.5722295659633099E-2</v>
      </c>
      <c r="Q532" s="14">
        <v>3.8335700194850997E-2</v>
      </c>
      <c r="R532" s="14"/>
      <c r="S532" s="14">
        <v>6.1370203124280397E-2</v>
      </c>
      <c r="T532" s="14">
        <v>3.01754642526008E-2</v>
      </c>
      <c r="U532" s="14">
        <v>0</v>
      </c>
      <c r="V532" s="14">
        <v>1.31256748771799E-2</v>
      </c>
      <c r="W532" s="14">
        <v>1.1608388989196999E-2</v>
      </c>
      <c r="X532" s="14">
        <v>3.35611675169534E-2</v>
      </c>
      <c r="Y532" s="14">
        <v>3.7319900672509197E-2</v>
      </c>
      <c r="Z532" s="14">
        <v>5.9445278016783398E-2</v>
      </c>
      <c r="AA532" s="14">
        <v>2.6864101167965102E-2</v>
      </c>
      <c r="AB532" s="14">
        <v>2.0813720656882299E-2</v>
      </c>
      <c r="AC532" s="14">
        <v>4.8078611739315803E-2</v>
      </c>
      <c r="AD532" s="14">
        <v>8.1218369060382697E-2</v>
      </c>
      <c r="AE532" s="14"/>
      <c r="AF532" s="14">
        <v>3.3865435006911297E-2</v>
      </c>
      <c r="AG532" s="14">
        <v>3.81251112958211E-2</v>
      </c>
      <c r="AH532" s="14">
        <v>1.5471482143838901E-2</v>
      </c>
      <c r="AI532" s="14"/>
      <c r="AJ532" s="14" t="s">
        <v>79</v>
      </c>
      <c r="AK532" s="14" t="s">
        <v>79</v>
      </c>
      <c r="AL532" s="14" t="s">
        <v>79</v>
      </c>
      <c r="AM532" s="14" t="s">
        <v>79</v>
      </c>
      <c r="AN532" s="14" t="s">
        <v>79</v>
      </c>
      <c r="AO532" s="14"/>
      <c r="AP532" s="14">
        <v>7.7982550878307596E-3</v>
      </c>
      <c r="AQ532" s="14">
        <v>2.6067620223493002E-2</v>
      </c>
      <c r="AR532" s="14">
        <v>0</v>
      </c>
      <c r="AS532" s="14"/>
      <c r="AT532" s="14">
        <v>5.1552232277659801E-2</v>
      </c>
      <c r="AU532" s="14">
        <v>2.4838958472396401E-2</v>
      </c>
      <c r="AV532" s="14">
        <v>2.3306085672013699E-2</v>
      </c>
      <c r="AW532" s="14">
        <v>2.4855890250927999E-2</v>
      </c>
      <c r="AX532" s="14">
        <v>0</v>
      </c>
    </row>
    <row r="533" spans="2:50" x14ac:dyDescent="0.25">
      <c r="B533" t="s">
        <v>282</v>
      </c>
      <c r="C533" s="14">
        <v>1.39978530296279E-2</v>
      </c>
      <c r="D533" s="14">
        <v>1.7645824164751401E-2</v>
      </c>
      <c r="E533" s="14">
        <v>1.0719105781530101E-2</v>
      </c>
      <c r="F533" s="14"/>
      <c r="G533" s="14">
        <v>3.5308729183556098E-2</v>
      </c>
      <c r="H533" s="14">
        <v>1.1248662450013E-2</v>
      </c>
      <c r="I533" s="14">
        <v>1.7583068565388701E-2</v>
      </c>
      <c r="J533" s="14">
        <v>0</v>
      </c>
      <c r="K533" s="14">
        <v>1.6781737456926699E-2</v>
      </c>
      <c r="L533" s="14">
        <v>1.02754335511188E-2</v>
      </c>
      <c r="M533" s="14"/>
      <c r="N533" s="14">
        <v>1.9727745005533801E-2</v>
      </c>
      <c r="O533" s="14">
        <v>1.40347549432511E-2</v>
      </c>
      <c r="P533" s="14">
        <v>1.51145009045457E-2</v>
      </c>
      <c r="Q533" s="14">
        <v>7.2540285147671101E-3</v>
      </c>
      <c r="R533" s="14"/>
      <c r="S533" s="14">
        <v>1.7570903496762599E-2</v>
      </c>
      <c r="T533" s="14">
        <v>1.2301182401054499E-2</v>
      </c>
      <c r="U533" s="14">
        <v>2.79341695781395E-2</v>
      </c>
      <c r="V533" s="14">
        <v>0</v>
      </c>
      <c r="W533" s="14">
        <v>1.5090659026426499E-2</v>
      </c>
      <c r="X533" s="14">
        <v>1.8027572436806201E-2</v>
      </c>
      <c r="Y533" s="14">
        <v>9.4402543466432995E-3</v>
      </c>
      <c r="Z533" s="14">
        <v>0</v>
      </c>
      <c r="AA533" s="14">
        <v>1.7693743112297499E-2</v>
      </c>
      <c r="AB533" s="14">
        <v>1.10026863636189E-2</v>
      </c>
      <c r="AC533" s="14">
        <v>2.3125437436277999E-2</v>
      </c>
      <c r="AD533" s="14">
        <v>0</v>
      </c>
      <c r="AE533" s="14"/>
      <c r="AF533" s="14">
        <v>1.5936625234763701E-2</v>
      </c>
      <c r="AG533" s="14">
        <v>1.3285150246821901E-2</v>
      </c>
      <c r="AH533" s="14">
        <v>0</v>
      </c>
      <c r="AI533" s="14"/>
      <c r="AJ533" s="14" t="s">
        <v>79</v>
      </c>
      <c r="AK533" s="14" t="s">
        <v>79</v>
      </c>
      <c r="AL533" s="14" t="s">
        <v>79</v>
      </c>
      <c r="AM533" s="14" t="s">
        <v>79</v>
      </c>
      <c r="AN533" s="14" t="s">
        <v>79</v>
      </c>
      <c r="AO533" s="14"/>
      <c r="AP533" s="14">
        <v>5.3697124872775902E-3</v>
      </c>
      <c r="AQ533" s="14">
        <v>1.93210199386518E-2</v>
      </c>
      <c r="AR533" s="14">
        <v>2.2697218644930298E-2</v>
      </c>
      <c r="AS533" s="14"/>
      <c r="AT533" s="14">
        <v>1.3727122740865899E-2</v>
      </c>
      <c r="AU533" s="14">
        <v>1.7559071813988001E-2</v>
      </c>
      <c r="AV533" s="14">
        <v>1.4977512494204301E-2</v>
      </c>
      <c r="AW533" s="14">
        <v>1.37658578984888E-2</v>
      </c>
      <c r="AX533" s="14">
        <v>0</v>
      </c>
    </row>
    <row r="534" spans="2:50" x14ac:dyDescent="0.25">
      <c r="B534" t="s">
        <v>240</v>
      </c>
      <c r="C534" s="14">
        <v>8.6870089693734907E-3</v>
      </c>
      <c r="D534" s="14">
        <v>1.02529463599139E-2</v>
      </c>
      <c r="E534" s="14">
        <v>7.2980895829198502E-3</v>
      </c>
      <c r="F534" s="14"/>
      <c r="G534" s="14">
        <v>6.54134767119672E-3</v>
      </c>
      <c r="H534" s="14">
        <v>1.6476236113147202E-2</v>
      </c>
      <c r="I534" s="14">
        <v>1.3160719697916601E-2</v>
      </c>
      <c r="J534" s="14">
        <v>6.8949641616176298E-3</v>
      </c>
      <c r="K534" s="14">
        <v>1.11001447811687E-2</v>
      </c>
      <c r="L534" s="14">
        <v>0</v>
      </c>
      <c r="M534" s="14"/>
      <c r="N534" s="14">
        <v>6.61707961583613E-3</v>
      </c>
      <c r="O534" s="14">
        <v>0</v>
      </c>
      <c r="P534" s="14">
        <v>1.4382133091319299E-2</v>
      </c>
      <c r="Q534" s="14">
        <v>1.4572695867658299E-2</v>
      </c>
      <c r="R534" s="14"/>
      <c r="S534" s="14">
        <v>6.5215319846584499E-3</v>
      </c>
      <c r="T534" s="14">
        <v>0</v>
      </c>
      <c r="U534" s="14">
        <v>0</v>
      </c>
      <c r="V534" s="14">
        <v>0</v>
      </c>
      <c r="W534" s="14">
        <v>2.4587462344975702E-2</v>
      </c>
      <c r="X534" s="14">
        <v>0</v>
      </c>
      <c r="Y534" s="14">
        <v>2.29978277600098E-2</v>
      </c>
      <c r="Z534" s="14">
        <v>0</v>
      </c>
      <c r="AA534" s="14">
        <v>3.6364967787293402E-2</v>
      </c>
      <c r="AB534" s="14">
        <v>0</v>
      </c>
      <c r="AC534" s="14">
        <v>0</v>
      </c>
      <c r="AD534" s="14">
        <v>0</v>
      </c>
      <c r="AE534" s="14"/>
      <c r="AF534" s="14">
        <v>1.13814533223519E-2</v>
      </c>
      <c r="AG534" s="14">
        <v>8.6886086855233694E-3</v>
      </c>
      <c r="AH534" s="14">
        <v>6.7753740263692599E-3</v>
      </c>
      <c r="AI534" s="14"/>
      <c r="AJ534" s="14" t="s">
        <v>79</v>
      </c>
      <c r="AK534" s="14" t="s">
        <v>79</v>
      </c>
      <c r="AL534" s="14" t="s">
        <v>79</v>
      </c>
      <c r="AM534" s="14" t="s">
        <v>79</v>
      </c>
      <c r="AN534" s="14" t="s">
        <v>79</v>
      </c>
      <c r="AO534" s="14"/>
      <c r="AP534" s="14">
        <v>1.9056961619518999E-2</v>
      </c>
      <c r="AQ534" s="14">
        <v>8.2397073160582791E-3</v>
      </c>
      <c r="AR534" s="14">
        <v>0</v>
      </c>
      <c r="AS534" s="14"/>
      <c r="AT534" s="14">
        <v>9.5070030215575006E-3</v>
      </c>
      <c r="AU534" s="14">
        <v>9.2610764094762706E-3</v>
      </c>
      <c r="AV534" s="14">
        <v>6.4665304723031097E-3</v>
      </c>
      <c r="AW534" s="14">
        <v>1.19594812683701E-2</v>
      </c>
      <c r="AX534" s="14">
        <v>0</v>
      </c>
    </row>
    <row r="535" spans="2:50" x14ac:dyDescent="0.25">
      <c r="B535" t="s">
        <v>70</v>
      </c>
      <c r="C535" s="14">
        <v>0.12237428692265299</v>
      </c>
      <c r="D535" s="14">
        <v>9.5097956765697197E-2</v>
      </c>
      <c r="E535" s="14">
        <v>0.14846018131392</v>
      </c>
      <c r="F535" s="14"/>
      <c r="G535" s="14">
        <v>8.0621075893549804E-2</v>
      </c>
      <c r="H535" s="14">
        <v>0.12679075577197599</v>
      </c>
      <c r="I535" s="14">
        <v>0.130534114448602</v>
      </c>
      <c r="J535" s="14">
        <v>0.115532531430951</v>
      </c>
      <c r="K535" s="14">
        <v>0.141996548066506</v>
      </c>
      <c r="L535" s="14">
        <v>0.130752178117754</v>
      </c>
      <c r="M535" s="14"/>
      <c r="N535" s="14">
        <v>7.1507842932566706E-2</v>
      </c>
      <c r="O535" s="14">
        <v>0.108011502954594</v>
      </c>
      <c r="P535" s="14">
        <v>0.13787006366732699</v>
      </c>
      <c r="Q535" s="14">
        <v>0.176768316998621</v>
      </c>
      <c r="R535" s="14"/>
      <c r="S535" s="14">
        <v>9.21374361119629E-2</v>
      </c>
      <c r="T535" s="14">
        <v>9.9501901230440004E-2</v>
      </c>
      <c r="U535" s="14">
        <v>0.168780433140826</v>
      </c>
      <c r="V535" s="14">
        <v>8.7530273180790499E-2</v>
      </c>
      <c r="W535" s="14">
        <v>0.17467225825485999</v>
      </c>
      <c r="X535" s="14">
        <v>0.21701810022294701</v>
      </c>
      <c r="Y535" s="14">
        <v>9.6231854141350298E-2</v>
      </c>
      <c r="Z535" s="14">
        <v>0.13909162783530099</v>
      </c>
      <c r="AA535" s="14">
        <v>0.11916400341105</v>
      </c>
      <c r="AB535" s="14">
        <v>9.4055073685852003E-2</v>
      </c>
      <c r="AC535" s="14">
        <v>9.4831015195154994E-2</v>
      </c>
      <c r="AD535" s="14">
        <v>5.8272457402566098E-2</v>
      </c>
      <c r="AE535" s="14"/>
      <c r="AF535" s="14">
        <v>0.11706909036219</v>
      </c>
      <c r="AG535" s="14">
        <v>0.10897724616083</v>
      </c>
      <c r="AH535" s="14">
        <v>0.181518134880367</v>
      </c>
      <c r="AI535" s="14"/>
      <c r="AJ535" s="14" t="s">
        <v>79</v>
      </c>
      <c r="AK535" s="14" t="s">
        <v>79</v>
      </c>
      <c r="AL535" s="14" t="s">
        <v>79</v>
      </c>
      <c r="AM535" s="14" t="s">
        <v>79</v>
      </c>
      <c r="AN535" s="14" t="s">
        <v>79</v>
      </c>
      <c r="AO535" s="14"/>
      <c r="AP535" s="14">
        <v>7.1973559567522494E-2</v>
      </c>
      <c r="AQ535" s="14">
        <v>8.4880613169111399E-2</v>
      </c>
      <c r="AR535" s="14">
        <v>0.100018730697627</v>
      </c>
      <c r="AS535" s="14"/>
      <c r="AT535" s="14">
        <v>0.145276645206174</v>
      </c>
      <c r="AU535" s="14">
        <v>0.12979292963202299</v>
      </c>
      <c r="AV535" s="14">
        <v>8.6587727556183006E-2</v>
      </c>
      <c r="AW535" s="14">
        <v>9.1316173533464995E-2</v>
      </c>
      <c r="AX535" s="14">
        <v>5.4499901556355097E-2</v>
      </c>
    </row>
    <row r="536" spans="2:50" x14ac:dyDescent="0.25">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row>
    <row r="537" spans="2:50" x14ac:dyDescent="0.25">
      <c r="B537" s="6" t="s">
        <v>289</v>
      </c>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row>
    <row r="538" spans="2:50" x14ac:dyDescent="0.25">
      <c r="B538" s="26" t="s">
        <v>538</v>
      </c>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row>
    <row r="539" spans="2:50" x14ac:dyDescent="0.25">
      <c r="B539" t="s">
        <v>285</v>
      </c>
      <c r="C539" s="14">
        <v>0.20321281802916999</v>
      </c>
      <c r="D539" s="14">
        <v>0.21936143040484901</v>
      </c>
      <c r="E539" s="14">
        <v>0.188519356543246</v>
      </c>
      <c r="F539" s="14"/>
      <c r="G539" s="14">
        <v>0.17475032413546801</v>
      </c>
      <c r="H539" s="14">
        <v>0.19702143837998501</v>
      </c>
      <c r="I539" s="14">
        <v>0.19236206310892301</v>
      </c>
      <c r="J539" s="14">
        <v>0.203151338697734</v>
      </c>
      <c r="K539" s="14">
        <v>0.15657211009536001</v>
      </c>
      <c r="L539" s="14">
        <v>0.26817943713058801</v>
      </c>
      <c r="M539" s="14"/>
      <c r="N539" s="14">
        <v>0.221475168186233</v>
      </c>
      <c r="O539" s="14">
        <v>0.219312575227398</v>
      </c>
      <c r="P539" s="14">
        <v>0.1652819370559</v>
      </c>
      <c r="Q539" s="14">
        <v>0.20228753221523799</v>
      </c>
      <c r="R539" s="14"/>
      <c r="S539" s="14">
        <v>0.19101629497198999</v>
      </c>
      <c r="T539" s="14">
        <v>0.16238760516224501</v>
      </c>
      <c r="U539" s="14">
        <v>0.16323148677959101</v>
      </c>
      <c r="V539" s="14">
        <v>0.25645360523164101</v>
      </c>
      <c r="W539" s="14">
        <v>0.27317778148094501</v>
      </c>
      <c r="X539" s="14">
        <v>0.25436464191936697</v>
      </c>
      <c r="Y539" s="14">
        <v>0.23601688460998799</v>
      </c>
      <c r="Z539" s="14">
        <v>0.14804133862038699</v>
      </c>
      <c r="AA539" s="14">
        <v>0.15391623382382999</v>
      </c>
      <c r="AB539" s="14">
        <v>0.19494569741074899</v>
      </c>
      <c r="AC539" s="14">
        <v>0.19051984360188701</v>
      </c>
      <c r="AD539" s="14">
        <v>0.27642579560875302</v>
      </c>
      <c r="AE539" s="14"/>
      <c r="AF539" s="14">
        <v>0.22739549259038799</v>
      </c>
      <c r="AG539" s="14">
        <v>0.20283269078042901</v>
      </c>
      <c r="AH539" s="14">
        <v>0.19834277134303299</v>
      </c>
      <c r="AI539" s="14"/>
      <c r="AJ539" s="14" t="s">
        <v>79</v>
      </c>
      <c r="AK539" s="14" t="s">
        <v>79</v>
      </c>
      <c r="AL539" s="14" t="s">
        <v>79</v>
      </c>
      <c r="AM539" s="14" t="s">
        <v>79</v>
      </c>
      <c r="AN539" s="14" t="s">
        <v>79</v>
      </c>
      <c r="AO539" s="14"/>
      <c r="AP539" s="14">
        <v>0.31621115713818998</v>
      </c>
      <c r="AQ539" s="14">
        <v>0.17747243742817401</v>
      </c>
      <c r="AR539" s="14">
        <v>0.13725038133084999</v>
      </c>
      <c r="AS539" s="14"/>
      <c r="AT539" s="14">
        <v>0.225714212818103</v>
      </c>
      <c r="AU539" s="14">
        <v>0.19694671949288001</v>
      </c>
      <c r="AV539" s="14">
        <v>0.18052145329560601</v>
      </c>
      <c r="AW539" s="14">
        <v>0.192846753920773</v>
      </c>
      <c r="AX539" s="14">
        <v>0.38200117441298198</v>
      </c>
    </row>
    <row r="540" spans="2:50" x14ac:dyDescent="0.25">
      <c r="B540" t="s">
        <v>286</v>
      </c>
      <c r="C540" s="14">
        <v>0.173864184226347</v>
      </c>
      <c r="D540" s="14">
        <v>0.21092612820485501</v>
      </c>
      <c r="E540" s="14">
        <v>0.13766185392441199</v>
      </c>
      <c r="F540" s="14"/>
      <c r="G540" s="14">
        <v>0.22856241129492499</v>
      </c>
      <c r="H540" s="14">
        <v>0.185291630843129</v>
      </c>
      <c r="I540" s="14">
        <v>0.159282923516295</v>
      </c>
      <c r="J540" s="14">
        <v>0.11597440983776799</v>
      </c>
      <c r="K540" s="14">
        <v>0.13141989829018799</v>
      </c>
      <c r="L540" s="14">
        <v>0.21059013144587699</v>
      </c>
      <c r="M540" s="14"/>
      <c r="N540" s="14">
        <v>0.19321436013295801</v>
      </c>
      <c r="O540" s="14">
        <v>0.16190563890517801</v>
      </c>
      <c r="P540" s="14">
        <v>0.18282982586718999</v>
      </c>
      <c r="Q540" s="14">
        <v>0.15840604335584901</v>
      </c>
      <c r="R540" s="14"/>
      <c r="S540" s="14">
        <v>0.188631759315253</v>
      </c>
      <c r="T540" s="14">
        <v>0.19431931210001499</v>
      </c>
      <c r="U540" s="14">
        <v>0.162614476258267</v>
      </c>
      <c r="V540" s="14">
        <v>0.181102893228202</v>
      </c>
      <c r="W540" s="14">
        <v>0.173302442842345</v>
      </c>
      <c r="X540" s="14">
        <v>0.13051355811340301</v>
      </c>
      <c r="Y540" s="14">
        <v>0.224932652661648</v>
      </c>
      <c r="Z540" s="14">
        <v>0.157724906009934</v>
      </c>
      <c r="AA540" s="14">
        <v>0.150094124415039</v>
      </c>
      <c r="AB540" s="14">
        <v>0.146862312048261</v>
      </c>
      <c r="AC540" s="14">
        <v>0.203973215116214</v>
      </c>
      <c r="AD540" s="14">
        <v>0.151981165469734</v>
      </c>
      <c r="AE540" s="14"/>
      <c r="AF540" s="14">
        <v>0.210412731396762</v>
      </c>
      <c r="AG540" s="14">
        <v>0.138760149862765</v>
      </c>
      <c r="AH540" s="14">
        <v>0.13332051224959299</v>
      </c>
      <c r="AI540" s="14"/>
      <c r="AJ540" s="14" t="s">
        <v>79</v>
      </c>
      <c r="AK540" s="14" t="s">
        <v>79</v>
      </c>
      <c r="AL540" s="14" t="s">
        <v>79</v>
      </c>
      <c r="AM540" s="14" t="s">
        <v>79</v>
      </c>
      <c r="AN540" s="14" t="s">
        <v>79</v>
      </c>
      <c r="AO540" s="14"/>
      <c r="AP540" s="14">
        <v>0.34174026013776099</v>
      </c>
      <c r="AQ540" s="14">
        <v>0.11897283552608</v>
      </c>
      <c r="AR540" s="14">
        <v>0.21038756944148401</v>
      </c>
      <c r="AS540" s="14"/>
      <c r="AT540" s="14">
        <v>0.149468270601498</v>
      </c>
      <c r="AU540" s="14">
        <v>0.15993743728068199</v>
      </c>
      <c r="AV540" s="14">
        <v>0.17002980478608801</v>
      </c>
      <c r="AW540" s="14">
        <v>0.246124132958213</v>
      </c>
      <c r="AX540" s="14">
        <v>0</v>
      </c>
    </row>
    <row r="541" spans="2:50" x14ac:dyDescent="0.25">
      <c r="B541" t="s">
        <v>287</v>
      </c>
      <c r="C541" s="14">
        <v>0.17090114076625801</v>
      </c>
      <c r="D541" s="14">
        <v>0.176105771777256</v>
      </c>
      <c r="E541" s="14">
        <v>0.16011085708307601</v>
      </c>
      <c r="F541" s="14"/>
      <c r="G541" s="14">
        <v>0.24118456908705399</v>
      </c>
      <c r="H541" s="14">
        <v>0.23433040182399401</v>
      </c>
      <c r="I541" s="14">
        <v>0.21258552895594299</v>
      </c>
      <c r="J541" s="14">
        <v>0.153429123227866</v>
      </c>
      <c r="K541" s="14">
        <v>0.13529031231471</v>
      </c>
      <c r="L541" s="14">
        <v>7.1337462819984598E-2</v>
      </c>
      <c r="M541" s="14"/>
      <c r="N541" s="14">
        <v>0.14898126348687399</v>
      </c>
      <c r="O541" s="14">
        <v>0.18256333414425999</v>
      </c>
      <c r="P541" s="14">
        <v>0.19612536457371799</v>
      </c>
      <c r="Q541" s="14">
        <v>0.16017251817240899</v>
      </c>
      <c r="R541" s="14"/>
      <c r="S541" s="14">
        <v>0.21156373283508101</v>
      </c>
      <c r="T541" s="14">
        <v>0.113244618949346</v>
      </c>
      <c r="U541" s="14">
        <v>0.16668789202379</v>
      </c>
      <c r="V541" s="14">
        <v>9.73899070148882E-2</v>
      </c>
      <c r="W541" s="14">
        <v>0.22034905835638399</v>
      </c>
      <c r="X541" s="14">
        <v>0.26366265523114701</v>
      </c>
      <c r="Y541" s="14">
        <v>0.136559323130653</v>
      </c>
      <c r="Z541" s="14">
        <v>0.25251636295989099</v>
      </c>
      <c r="AA541" s="14">
        <v>0.18457210195219501</v>
      </c>
      <c r="AB541" s="14">
        <v>0.163643257948967</v>
      </c>
      <c r="AC541" s="14">
        <v>0.14996445420014001</v>
      </c>
      <c r="AD541" s="14">
        <v>0.102416109905268</v>
      </c>
      <c r="AE541" s="14"/>
      <c r="AF541" s="14">
        <v>0.11536712746231099</v>
      </c>
      <c r="AG541" s="14">
        <v>0.20852693894719099</v>
      </c>
      <c r="AH541" s="14">
        <v>0.203492797833254</v>
      </c>
      <c r="AI541" s="14"/>
      <c r="AJ541" s="14" t="s">
        <v>79</v>
      </c>
      <c r="AK541" s="14" t="s">
        <v>79</v>
      </c>
      <c r="AL541" s="14" t="s">
        <v>79</v>
      </c>
      <c r="AM541" s="14" t="s">
        <v>79</v>
      </c>
      <c r="AN541" s="14" t="s">
        <v>79</v>
      </c>
      <c r="AO541" s="14"/>
      <c r="AP541" s="14">
        <v>4.9908748806027699E-2</v>
      </c>
      <c r="AQ541" s="14">
        <v>0.30780629948778898</v>
      </c>
      <c r="AR541" s="14">
        <v>0.15680167120104399</v>
      </c>
      <c r="AS541" s="14"/>
      <c r="AT541" s="14">
        <v>0.14075029528279701</v>
      </c>
      <c r="AU541" s="14">
        <v>0.129089759252798</v>
      </c>
      <c r="AV541" s="14">
        <v>0.232979670243669</v>
      </c>
      <c r="AW541" s="14">
        <v>0.21060570094376299</v>
      </c>
      <c r="AX541" s="14">
        <v>0.325071810686898</v>
      </c>
    </row>
    <row r="542" spans="2:50" x14ac:dyDescent="0.25">
      <c r="B542" t="s">
        <v>288</v>
      </c>
      <c r="C542" s="14">
        <v>0.132533979975094</v>
      </c>
      <c r="D542" s="14">
        <v>0.117613808685939</v>
      </c>
      <c r="E542" s="14">
        <v>0.14729527876895299</v>
      </c>
      <c r="F542" s="14"/>
      <c r="G542" s="14">
        <v>0.104592879557119</v>
      </c>
      <c r="H542" s="14">
        <v>9.6622700482139598E-2</v>
      </c>
      <c r="I542" s="14">
        <v>6.1596547191291699E-2</v>
      </c>
      <c r="J542" s="14">
        <v>0.19229143743086899</v>
      </c>
      <c r="K542" s="14">
        <v>0.203910674103225</v>
      </c>
      <c r="L542" s="14">
        <v>0.147639136285593</v>
      </c>
      <c r="M542" s="14"/>
      <c r="N542" s="14">
        <v>0.124769168346672</v>
      </c>
      <c r="O542" s="14">
        <v>0.13759220395737101</v>
      </c>
      <c r="P542" s="14">
        <v>0.12374261214848201</v>
      </c>
      <c r="Q542" s="14">
        <v>0.14177761965826299</v>
      </c>
      <c r="R542" s="14"/>
      <c r="S542" s="14">
        <v>0.112903804083367</v>
      </c>
      <c r="T542" s="14">
        <v>0.173615626190427</v>
      </c>
      <c r="U542" s="14">
        <v>0.12898701280280001</v>
      </c>
      <c r="V542" s="14">
        <v>0.15051469638544099</v>
      </c>
      <c r="W542" s="14">
        <v>7.6690397229611407E-2</v>
      </c>
      <c r="X542" s="14">
        <v>7.7755670837213506E-2</v>
      </c>
      <c r="Y542" s="14">
        <v>0.10511340779332901</v>
      </c>
      <c r="Z542" s="14">
        <v>0.15612123979596401</v>
      </c>
      <c r="AA542" s="14">
        <v>0.18677788040746199</v>
      </c>
      <c r="AB542" s="14">
        <v>0.16851803448387101</v>
      </c>
      <c r="AC542" s="14">
        <v>0.110494416028573</v>
      </c>
      <c r="AD542" s="14">
        <v>5.1334784407068103E-2</v>
      </c>
      <c r="AE542" s="14"/>
      <c r="AF542" s="14">
        <v>0.151522355738925</v>
      </c>
      <c r="AG542" s="14">
        <v>0.13096623742764599</v>
      </c>
      <c r="AH542" s="14">
        <v>0.102329759785853</v>
      </c>
      <c r="AI542" s="14"/>
      <c r="AJ542" s="14" t="s">
        <v>79</v>
      </c>
      <c r="AK542" s="14" t="s">
        <v>79</v>
      </c>
      <c r="AL542" s="14" t="s">
        <v>79</v>
      </c>
      <c r="AM542" s="14" t="s">
        <v>79</v>
      </c>
      <c r="AN542" s="14" t="s">
        <v>79</v>
      </c>
      <c r="AO542" s="14"/>
      <c r="AP542" s="14">
        <v>8.7046084823733993E-2</v>
      </c>
      <c r="AQ542" s="14">
        <v>0.120013897415699</v>
      </c>
      <c r="AR542" s="14">
        <v>0.19565665426496401</v>
      </c>
      <c r="AS542" s="14"/>
      <c r="AT542" s="14">
        <v>0.129403116484441</v>
      </c>
      <c r="AU542" s="14">
        <v>0.14287834571472</v>
      </c>
      <c r="AV542" s="14">
        <v>0.13556631194672999</v>
      </c>
      <c r="AW542" s="14">
        <v>0.13247233773869299</v>
      </c>
      <c r="AX542" s="14">
        <v>0</v>
      </c>
    </row>
    <row r="543" spans="2:50" x14ac:dyDescent="0.25">
      <c r="B543" t="s">
        <v>70</v>
      </c>
      <c r="C543" s="14">
        <v>0.31948787700313103</v>
      </c>
      <c r="D543" s="14">
        <v>0.27599286092710101</v>
      </c>
      <c r="E543" s="14">
        <v>0.36641265368031301</v>
      </c>
      <c r="F543" s="14"/>
      <c r="G543" s="14">
        <v>0.25090981592543399</v>
      </c>
      <c r="H543" s="14">
        <v>0.28673382847075202</v>
      </c>
      <c r="I543" s="14">
        <v>0.37417293722754702</v>
      </c>
      <c r="J543" s="14">
        <v>0.33515369080576302</v>
      </c>
      <c r="K543" s="14">
        <v>0.37280700519651699</v>
      </c>
      <c r="L543" s="14">
        <v>0.30225383231795699</v>
      </c>
      <c r="M543" s="14"/>
      <c r="N543" s="14">
        <v>0.31156003984726199</v>
      </c>
      <c r="O543" s="14">
        <v>0.298626247765793</v>
      </c>
      <c r="P543" s="14">
        <v>0.332020260354709</v>
      </c>
      <c r="Q543" s="14">
        <v>0.33735628659824002</v>
      </c>
      <c r="R543" s="14"/>
      <c r="S543" s="14">
        <v>0.295884408794309</v>
      </c>
      <c r="T543" s="14">
        <v>0.35643283759796801</v>
      </c>
      <c r="U543" s="14">
        <v>0.37847913213555101</v>
      </c>
      <c r="V543" s="14">
        <v>0.31453889813982799</v>
      </c>
      <c r="W543" s="14">
        <v>0.25648032009071398</v>
      </c>
      <c r="X543" s="14">
        <v>0.27370347389887001</v>
      </c>
      <c r="Y543" s="14">
        <v>0.29737773180438198</v>
      </c>
      <c r="Z543" s="14">
        <v>0.28559615261382398</v>
      </c>
      <c r="AA543" s="14">
        <v>0.32463965940147499</v>
      </c>
      <c r="AB543" s="14">
        <v>0.32603069810815299</v>
      </c>
      <c r="AC543" s="14">
        <v>0.34504807105318502</v>
      </c>
      <c r="AD543" s="14">
        <v>0.41784214460917701</v>
      </c>
      <c r="AE543" s="14"/>
      <c r="AF543" s="14">
        <v>0.29530229281161402</v>
      </c>
      <c r="AG543" s="14">
        <v>0.31891398298196899</v>
      </c>
      <c r="AH543" s="14">
        <v>0.36251415878826698</v>
      </c>
      <c r="AI543" s="14"/>
      <c r="AJ543" s="14" t="s">
        <v>79</v>
      </c>
      <c r="AK543" s="14" t="s">
        <v>79</v>
      </c>
      <c r="AL543" s="14" t="s">
        <v>79</v>
      </c>
      <c r="AM543" s="14" t="s">
        <v>79</v>
      </c>
      <c r="AN543" s="14" t="s">
        <v>79</v>
      </c>
      <c r="AO543" s="14"/>
      <c r="AP543" s="14">
        <v>0.20509374909428801</v>
      </c>
      <c r="AQ543" s="14">
        <v>0.27573453014225802</v>
      </c>
      <c r="AR543" s="14">
        <v>0.29990372376165902</v>
      </c>
      <c r="AS543" s="14"/>
      <c r="AT543" s="14">
        <v>0.35466410481316102</v>
      </c>
      <c r="AU543" s="14">
        <v>0.37114773825892</v>
      </c>
      <c r="AV543" s="14">
        <v>0.28090275972790801</v>
      </c>
      <c r="AW543" s="14">
        <v>0.21795107443855799</v>
      </c>
      <c r="AX543" s="14">
        <v>0.29292701490012002</v>
      </c>
    </row>
    <row r="544" spans="2:50" x14ac:dyDescent="0.25">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row>
    <row r="545" spans="2:50" x14ac:dyDescent="0.25">
      <c r="B545" s="6" t="s">
        <v>290</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row>
    <row r="546" spans="2:50" x14ac:dyDescent="0.25">
      <c r="B546" s="26" t="s">
        <v>539</v>
      </c>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row>
    <row r="547" spans="2:50" x14ac:dyDescent="0.25">
      <c r="B547" t="s">
        <v>285</v>
      </c>
      <c r="C547" s="14">
        <v>0.197746867749785</v>
      </c>
      <c r="D547" s="14">
        <v>0.21462899268302199</v>
      </c>
      <c r="E547" s="14">
        <v>0.18019682101845</v>
      </c>
      <c r="F547" s="14"/>
      <c r="G547" s="14">
        <v>0.174063101475292</v>
      </c>
      <c r="H547" s="14">
        <v>0.162182016786585</v>
      </c>
      <c r="I547" s="14">
        <v>0.15310398305369</v>
      </c>
      <c r="J547" s="14">
        <v>0.24796128182576199</v>
      </c>
      <c r="K547" s="14">
        <v>0.25661013005732097</v>
      </c>
      <c r="L547" s="14">
        <v>0.193733078316882</v>
      </c>
      <c r="M547" s="14"/>
      <c r="N547" s="14">
        <v>0.24748674855848499</v>
      </c>
      <c r="O547" s="14">
        <v>0.197194998502599</v>
      </c>
      <c r="P547" s="14">
        <v>0.15423967876948699</v>
      </c>
      <c r="Q547" s="14">
        <v>0.180549399114107</v>
      </c>
      <c r="R547" s="14"/>
      <c r="S547" s="14">
        <v>0.24277307088059699</v>
      </c>
      <c r="T547" s="14">
        <v>0.177602842845477</v>
      </c>
      <c r="U547" s="14">
        <v>0.21677293153562899</v>
      </c>
      <c r="V547" s="14">
        <v>0.19302447162077799</v>
      </c>
      <c r="W547" s="14">
        <v>0.27081128597807103</v>
      </c>
      <c r="X547" s="14">
        <v>8.7525077015092906E-2</v>
      </c>
      <c r="Y547" s="14">
        <v>0.192421263988443</v>
      </c>
      <c r="Z547" s="14">
        <v>0.13725468104336999</v>
      </c>
      <c r="AA547" s="14">
        <v>0.241178618144156</v>
      </c>
      <c r="AB547" s="14">
        <v>0.17701926801017101</v>
      </c>
      <c r="AC547" s="14">
        <v>0.21720229345772599</v>
      </c>
      <c r="AD547" s="14">
        <v>0.19714989387821799</v>
      </c>
      <c r="AE547" s="14"/>
      <c r="AF547" s="14">
        <v>0.22472168080646099</v>
      </c>
      <c r="AG547" s="14">
        <v>0.18357546521821899</v>
      </c>
      <c r="AH547" s="14">
        <v>0.19089885212971799</v>
      </c>
      <c r="AI547" s="14"/>
      <c r="AJ547" s="14" t="s">
        <v>79</v>
      </c>
      <c r="AK547" s="14" t="s">
        <v>79</v>
      </c>
      <c r="AL547" s="14" t="s">
        <v>79</v>
      </c>
      <c r="AM547" s="14" t="s">
        <v>79</v>
      </c>
      <c r="AN547" s="14" t="s">
        <v>79</v>
      </c>
      <c r="AO547" s="14"/>
      <c r="AP547" s="14">
        <v>0.266660597621799</v>
      </c>
      <c r="AQ547" s="14">
        <v>0.20151913125603099</v>
      </c>
      <c r="AR547" s="14">
        <v>0.111303900361201</v>
      </c>
      <c r="AS547" s="14"/>
      <c r="AT547" s="14">
        <v>0.21103938330192301</v>
      </c>
      <c r="AU547" s="14">
        <v>0.192055156763037</v>
      </c>
      <c r="AV547" s="14">
        <v>0.199144516404344</v>
      </c>
      <c r="AW547" s="14">
        <v>0.195370253579883</v>
      </c>
      <c r="AX547" s="14">
        <v>0.24410454136358101</v>
      </c>
    </row>
    <row r="548" spans="2:50" x14ac:dyDescent="0.25">
      <c r="B548" t="s">
        <v>286</v>
      </c>
      <c r="C548" s="14">
        <v>0.18057875646039601</v>
      </c>
      <c r="D548" s="14">
        <v>0.223217064464026</v>
      </c>
      <c r="E548" s="14">
        <v>0.14063569709875401</v>
      </c>
      <c r="F548" s="14"/>
      <c r="G548" s="14">
        <v>0.19202302250393999</v>
      </c>
      <c r="H548" s="14">
        <v>0.17702888464611899</v>
      </c>
      <c r="I548" s="14">
        <v>0.171188172755766</v>
      </c>
      <c r="J548" s="14">
        <v>0.13168942260131999</v>
      </c>
      <c r="K548" s="14">
        <v>0.15175157033969899</v>
      </c>
      <c r="L548" s="14">
        <v>0.24532860293509701</v>
      </c>
      <c r="M548" s="14"/>
      <c r="N548" s="14">
        <v>0.188524401302718</v>
      </c>
      <c r="O548" s="14">
        <v>0.190149481245175</v>
      </c>
      <c r="P548" s="14">
        <v>0.194202551265103</v>
      </c>
      <c r="Q548" s="14">
        <v>0.149742192862691</v>
      </c>
      <c r="R548" s="14"/>
      <c r="S548" s="14">
        <v>0.22845901211269001</v>
      </c>
      <c r="T548" s="14">
        <v>0.18787049797450001</v>
      </c>
      <c r="U548" s="14">
        <v>0.17869761732717099</v>
      </c>
      <c r="V548" s="14">
        <v>0.139878560839968</v>
      </c>
      <c r="W548" s="14">
        <v>0.120926079089466</v>
      </c>
      <c r="X548" s="14">
        <v>0.24973640776207001</v>
      </c>
      <c r="Y548" s="14">
        <v>0.19172867249233699</v>
      </c>
      <c r="Z548" s="14">
        <v>0.12299140710554</v>
      </c>
      <c r="AA548" s="14">
        <v>0.213330548761654</v>
      </c>
      <c r="AB548" s="14">
        <v>0.100844722388648</v>
      </c>
      <c r="AC548" s="14">
        <v>0.158291380155029</v>
      </c>
      <c r="AD548" s="14">
        <v>0.20173963050263199</v>
      </c>
      <c r="AE548" s="14"/>
      <c r="AF548" s="14">
        <v>0.24305403157753699</v>
      </c>
      <c r="AG548" s="14">
        <v>0.15371932083451501</v>
      </c>
      <c r="AH548" s="14">
        <v>8.9648279673277501E-2</v>
      </c>
      <c r="AI548" s="14"/>
      <c r="AJ548" s="14" t="s">
        <v>79</v>
      </c>
      <c r="AK548" s="14" t="s">
        <v>79</v>
      </c>
      <c r="AL548" s="14" t="s">
        <v>79</v>
      </c>
      <c r="AM548" s="14" t="s">
        <v>79</v>
      </c>
      <c r="AN548" s="14" t="s">
        <v>79</v>
      </c>
      <c r="AO548" s="14"/>
      <c r="AP548" s="14">
        <v>0.38048071909597703</v>
      </c>
      <c r="AQ548" s="14">
        <v>8.2915500485912702E-2</v>
      </c>
      <c r="AR548" s="14">
        <v>0.13474543238380501</v>
      </c>
      <c r="AS548" s="14"/>
      <c r="AT548" s="14">
        <v>0.17741203025854599</v>
      </c>
      <c r="AU548" s="14">
        <v>0.17494717947632901</v>
      </c>
      <c r="AV548" s="14">
        <v>0.18153489926713101</v>
      </c>
      <c r="AW548" s="14">
        <v>0.206718783182366</v>
      </c>
      <c r="AX548" s="14">
        <v>0.30072327295416101</v>
      </c>
    </row>
    <row r="549" spans="2:50" x14ac:dyDescent="0.25">
      <c r="B549" t="s">
        <v>287</v>
      </c>
      <c r="C549" s="14">
        <v>0.15492115471867199</v>
      </c>
      <c r="D549" s="14">
        <v>0.15848947441130501</v>
      </c>
      <c r="E549" s="14">
        <v>0.15080831936602901</v>
      </c>
      <c r="F549" s="14"/>
      <c r="G549" s="14">
        <v>0.254681746704015</v>
      </c>
      <c r="H549" s="14">
        <v>0.21302907249253</v>
      </c>
      <c r="I549" s="14">
        <v>0.169158459905695</v>
      </c>
      <c r="J549" s="14">
        <v>0.119774295958276</v>
      </c>
      <c r="K549" s="14">
        <v>0.10104758622413899</v>
      </c>
      <c r="L549" s="14">
        <v>0.100925857877076</v>
      </c>
      <c r="M549" s="14"/>
      <c r="N549" s="14">
        <v>0.20442886260256801</v>
      </c>
      <c r="O549" s="14">
        <v>0.180194074813953</v>
      </c>
      <c r="P549" s="14">
        <v>9.5528982794647804E-2</v>
      </c>
      <c r="Q549" s="14">
        <v>0.128853145596657</v>
      </c>
      <c r="R549" s="14"/>
      <c r="S549" s="14">
        <v>0.15282184129725901</v>
      </c>
      <c r="T549" s="14">
        <v>0.18113838853338801</v>
      </c>
      <c r="U549" s="14">
        <v>0.151225227206782</v>
      </c>
      <c r="V549" s="14">
        <v>0.162872720425046</v>
      </c>
      <c r="W549" s="14">
        <v>0.149230999798494</v>
      </c>
      <c r="X549" s="14">
        <v>0.16418596565576399</v>
      </c>
      <c r="Y549" s="14">
        <v>9.4831028477297602E-2</v>
      </c>
      <c r="Z549" s="14">
        <v>0.15210411068350099</v>
      </c>
      <c r="AA549" s="14">
        <v>0.17206273945094699</v>
      </c>
      <c r="AB549" s="14">
        <v>0.115488102090129</v>
      </c>
      <c r="AC549" s="14">
        <v>0.18572542161772401</v>
      </c>
      <c r="AD549" s="14">
        <v>0.206967744674454</v>
      </c>
      <c r="AE549" s="14"/>
      <c r="AF549" s="14">
        <v>0.105854098306707</v>
      </c>
      <c r="AG549" s="14">
        <v>0.19411644984738799</v>
      </c>
      <c r="AH549" s="14">
        <v>0.16589155915893</v>
      </c>
      <c r="AI549" s="14"/>
      <c r="AJ549" s="14" t="s">
        <v>79</v>
      </c>
      <c r="AK549" s="14" t="s">
        <v>79</v>
      </c>
      <c r="AL549" s="14" t="s">
        <v>79</v>
      </c>
      <c r="AM549" s="14" t="s">
        <v>79</v>
      </c>
      <c r="AN549" s="14" t="s">
        <v>79</v>
      </c>
      <c r="AO549" s="14"/>
      <c r="AP549" s="14">
        <v>4.1752537050223699E-2</v>
      </c>
      <c r="AQ549" s="14">
        <v>0.30571120006042701</v>
      </c>
      <c r="AR549" s="14">
        <v>0.21486409333387901</v>
      </c>
      <c r="AS549" s="14"/>
      <c r="AT549" s="14">
        <v>0.10343729184257799</v>
      </c>
      <c r="AU549" s="14">
        <v>0.20914862804788401</v>
      </c>
      <c r="AV549" s="14">
        <v>0.17173405101029901</v>
      </c>
      <c r="AW549" s="14">
        <v>0.157743796793688</v>
      </c>
      <c r="AX549" s="14">
        <v>8.5975966881230201E-2</v>
      </c>
    </row>
    <row r="550" spans="2:50" x14ac:dyDescent="0.25">
      <c r="B550" t="s">
        <v>288</v>
      </c>
      <c r="C550" s="14">
        <v>0.13363776057663301</v>
      </c>
      <c r="D550" s="14">
        <v>0.14938442059253099</v>
      </c>
      <c r="E550" s="14">
        <v>0.11999126487412901</v>
      </c>
      <c r="F550" s="14"/>
      <c r="G550" s="14">
        <v>9.6121106373818904E-2</v>
      </c>
      <c r="H550" s="14">
        <v>9.9148790611778295E-2</v>
      </c>
      <c r="I550" s="14">
        <v>0.14987307851093201</v>
      </c>
      <c r="J550" s="14">
        <v>0.15276924190212801</v>
      </c>
      <c r="K550" s="14">
        <v>0.156263779971929</v>
      </c>
      <c r="L550" s="14">
        <v>0.14054889216439601</v>
      </c>
      <c r="M550" s="14"/>
      <c r="N550" s="14">
        <v>0.11424856656480201</v>
      </c>
      <c r="O550" s="14">
        <v>0.10198915329606301</v>
      </c>
      <c r="P550" s="14">
        <v>0.147172360697465</v>
      </c>
      <c r="Q550" s="14">
        <v>0.173797624949179</v>
      </c>
      <c r="R550" s="14"/>
      <c r="S550" s="14">
        <v>8.4005363950622094E-2</v>
      </c>
      <c r="T550" s="14">
        <v>0.14027998054952201</v>
      </c>
      <c r="U550" s="14">
        <v>0.134556618015755</v>
      </c>
      <c r="V550" s="14">
        <v>0.160189532130014</v>
      </c>
      <c r="W550" s="14">
        <v>0.24287714064072599</v>
      </c>
      <c r="X550" s="14">
        <v>7.2792071812249698E-2</v>
      </c>
      <c r="Y550" s="14">
        <v>0.178018968619996</v>
      </c>
      <c r="Z550" s="14">
        <v>0.15364607503366301</v>
      </c>
      <c r="AA550" s="14">
        <v>0.115109917287966</v>
      </c>
      <c r="AB550" s="14">
        <v>0.12496434386073001</v>
      </c>
      <c r="AC550" s="14">
        <v>0.13642334077400101</v>
      </c>
      <c r="AD550" s="14">
        <v>8.1218369060382697E-2</v>
      </c>
      <c r="AE550" s="14"/>
      <c r="AF550" s="14">
        <v>0.13217001997379799</v>
      </c>
      <c r="AG550" s="14">
        <v>0.13594502770575301</v>
      </c>
      <c r="AH550" s="14">
        <v>0.11760685468971099</v>
      </c>
      <c r="AI550" s="14"/>
      <c r="AJ550" s="14" t="s">
        <v>79</v>
      </c>
      <c r="AK550" s="14" t="s">
        <v>79</v>
      </c>
      <c r="AL550" s="14" t="s">
        <v>79</v>
      </c>
      <c r="AM550" s="14" t="s">
        <v>79</v>
      </c>
      <c r="AN550" s="14" t="s">
        <v>79</v>
      </c>
      <c r="AO550" s="14"/>
      <c r="AP550" s="14">
        <v>0.100862177421753</v>
      </c>
      <c r="AQ550" s="14">
        <v>0.105355742760685</v>
      </c>
      <c r="AR550" s="14">
        <v>0.21825975947653001</v>
      </c>
      <c r="AS550" s="14"/>
      <c r="AT550" s="14">
        <v>0.143558993769692</v>
      </c>
      <c r="AU550" s="14">
        <v>9.6892208264268406E-2</v>
      </c>
      <c r="AV550" s="14">
        <v>0.13788244347077699</v>
      </c>
      <c r="AW550" s="14">
        <v>0.121461368504778</v>
      </c>
      <c r="AX550" s="14">
        <v>0.25193615111401901</v>
      </c>
    </row>
    <row r="551" spans="2:50" x14ac:dyDescent="0.25">
      <c r="B551" t="s">
        <v>70</v>
      </c>
      <c r="C551" s="14">
        <v>0.33311546049451402</v>
      </c>
      <c r="D551" s="14">
        <v>0.25428004784911601</v>
      </c>
      <c r="E551" s="14">
        <v>0.40836789764263798</v>
      </c>
      <c r="F551" s="14"/>
      <c r="G551" s="14">
        <v>0.283111022942934</v>
      </c>
      <c r="H551" s="14">
        <v>0.348611235462987</v>
      </c>
      <c r="I551" s="14">
        <v>0.35667630577391701</v>
      </c>
      <c r="J551" s="14">
        <v>0.34780575771251498</v>
      </c>
      <c r="K551" s="14">
        <v>0.334326933406912</v>
      </c>
      <c r="L551" s="14">
        <v>0.31946356870654902</v>
      </c>
      <c r="M551" s="14"/>
      <c r="N551" s="14">
        <v>0.245311420971427</v>
      </c>
      <c r="O551" s="14">
        <v>0.33047229214221002</v>
      </c>
      <c r="P551" s="14">
        <v>0.40885642647329801</v>
      </c>
      <c r="Q551" s="14">
        <v>0.36705763747736597</v>
      </c>
      <c r="R551" s="14"/>
      <c r="S551" s="14">
        <v>0.29194071175883202</v>
      </c>
      <c r="T551" s="14">
        <v>0.313108290097113</v>
      </c>
      <c r="U551" s="14">
        <v>0.318747605914663</v>
      </c>
      <c r="V551" s="14">
        <v>0.34403471498419402</v>
      </c>
      <c r="W551" s="14">
        <v>0.21615449449324201</v>
      </c>
      <c r="X551" s="14">
        <v>0.42576047775482301</v>
      </c>
      <c r="Y551" s="14">
        <v>0.34300006642192599</v>
      </c>
      <c r="Z551" s="14">
        <v>0.43400372613392602</v>
      </c>
      <c r="AA551" s="14">
        <v>0.25831817635527798</v>
      </c>
      <c r="AB551" s="14">
        <v>0.481683563650321</v>
      </c>
      <c r="AC551" s="14">
        <v>0.30235756399552099</v>
      </c>
      <c r="AD551" s="14">
        <v>0.312924361884313</v>
      </c>
      <c r="AE551" s="14"/>
      <c r="AF551" s="14">
        <v>0.29420016933549797</v>
      </c>
      <c r="AG551" s="14">
        <v>0.33264373639412398</v>
      </c>
      <c r="AH551" s="14">
        <v>0.435954454348363</v>
      </c>
      <c r="AI551" s="14"/>
      <c r="AJ551" s="14" t="s">
        <v>79</v>
      </c>
      <c r="AK551" s="14" t="s">
        <v>79</v>
      </c>
      <c r="AL551" s="14" t="s">
        <v>79</v>
      </c>
      <c r="AM551" s="14" t="s">
        <v>79</v>
      </c>
      <c r="AN551" s="14" t="s">
        <v>79</v>
      </c>
      <c r="AO551" s="14"/>
      <c r="AP551" s="14">
        <v>0.21024396881024701</v>
      </c>
      <c r="AQ551" s="14">
        <v>0.304498425436944</v>
      </c>
      <c r="AR551" s="14">
        <v>0.320826814444585</v>
      </c>
      <c r="AS551" s="14"/>
      <c r="AT551" s="14">
        <v>0.36455230082726098</v>
      </c>
      <c r="AU551" s="14">
        <v>0.32695682744848198</v>
      </c>
      <c r="AV551" s="14">
        <v>0.30970408984744802</v>
      </c>
      <c r="AW551" s="14">
        <v>0.318705797939284</v>
      </c>
      <c r="AX551" s="14">
        <v>0.11726006768701</v>
      </c>
    </row>
    <row r="552" spans="2:50" x14ac:dyDescent="0.25">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row>
    <row r="553" spans="2:50" x14ac:dyDescent="0.25">
      <c r="B553" s="6" t="s">
        <v>86</v>
      </c>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row>
    <row r="554" spans="2:50" x14ac:dyDescent="0.25">
      <c r="B554" s="26" t="s">
        <v>538</v>
      </c>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row>
    <row r="555" spans="2:50" x14ac:dyDescent="0.25">
      <c r="B555" t="s">
        <v>291</v>
      </c>
      <c r="C555" s="14">
        <v>0.28047927800079098</v>
      </c>
      <c r="D555" s="14">
        <v>0.335204003718375</v>
      </c>
      <c r="E555" s="14">
        <v>0.22562492864509801</v>
      </c>
      <c r="F555" s="14"/>
      <c r="G555" s="14">
        <v>0.21062008566764201</v>
      </c>
      <c r="H555" s="14">
        <v>0.220127720327329</v>
      </c>
      <c r="I555" s="14">
        <v>0.17964776168308699</v>
      </c>
      <c r="J555" s="14">
        <v>0.27086072366664499</v>
      </c>
      <c r="K555" s="14">
        <v>0.35692314401154501</v>
      </c>
      <c r="L555" s="14">
        <v>0.420345861748816</v>
      </c>
      <c r="M555" s="14"/>
      <c r="N555" s="14">
        <v>0.34556055695106203</v>
      </c>
      <c r="O555" s="14">
        <v>0.31805219633590498</v>
      </c>
      <c r="P555" s="14">
        <v>0.232082139482511</v>
      </c>
      <c r="Q555" s="14">
        <v>0.207509030385953</v>
      </c>
      <c r="R555" s="14"/>
      <c r="S555" s="14">
        <v>0.25685322341793998</v>
      </c>
      <c r="T555" s="14">
        <v>0.28291042258108401</v>
      </c>
      <c r="U555" s="14">
        <v>0.249451898419874</v>
      </c>
      <c r="V555" s="14">
        <v>0.32238258192404501</v>
      </c>
      <c r="W555" s="14">
        <v>0.35881756024494799</v>
      </c>
      <c r="X555" s="14">
        <v>0.28804341486340002</v>
      </c>
      <c r="Y555" s="14">
        <v>0.22570845081951099</v>
      </c>
      <c r="Z555" s="14">
        <v>0.35182592529132301</v>
      </c>
      <c r="AA555" s="14">
        <v>0.24849376207259</v>
      </c>
      <c r="AB555" s="14">
        <v>0.26727597668112102</v>
      </c>
      <c r="AC555" s="14">
        <v>0.29993957552820999</v>
      </c>
      <c r="AD555" s="14">
        <v>0.31522254442792103</v>
      </c>
      <c r="AE555" s="14"/>
      <c r="AF555" s="14">
        <v>0.24901635632087701</v>
      </c>
      <c r="AG555" s="14">
        <v>0.33970864016958802</v>
      </c>
      <c r="AH555" s="14">
        <v>0.18376344656562699</v>
      </c>
      <c r="AI555" s="14"/>
      <c r="AJ555" s="14" t="s">
        <v>79</v>
      </c>
      <c r="AK555" s="14" t="s">
        <v>79</v>
      </c>
      <c r="AL555" s="14" t="s">
        <v>79</v>
      </c>
      <c r="AM555" s="14" t="s">
        <v>79</v>
      </c>
      <c r="AN555" s="14" t="s">
        <v>79</v>
      </c>
      <c r="AO555" s="14"/>
      <c r="AP555" s="14">
        <v>0.28303897692382202</v>
      </c>
      <c r="AQ555" s="14">
        <v>0.27613634259400699</v>
      </c>
      <c r="AR555" s="14">
        <v>0.26899055140802802</v>
      </c>
      <c r="AS555" s="14"/>
      <c r="AT555" s="14">
        <v>0.23764749016286801</v>
      </c>
      <c r="AU555" s="14">
        <v>0.21671140632481301</v>
      </c>
      <c r="AV555" s="14">
        <v>0.33052287395482299</v>
      </c>
      <c r="AW555" s="14">
        <v>0.31334353933202702</v>
      </c>
      <c r="AX555" s="14">
        <v>0.44824418963627899</v>
      </c>
    </row>
    <row r="556" spans="2:50" x14ac:dyDescent="0.25">
      <c r="B556" t="s">
        <v>292</v>
      </c>
      <c r="C556" s="14">
        <v>0.38674433635324901</v>
      </c>
      <c r="D556" s="14">
        <v>0.37111508221485401</v>
      </c>
      <c r="E556" s="14">
        <v>0.40056360394604501</v>
      </c>
      <c r="F556" s="14"/>
      <c r="G556" s="14">
        <v>0.47827484487848698</v>
      </c>
      <c r="H556" s="14">
        <v>0.44253582277463099</v>
      </c>
      <c r="I556" s="14">
        <v>0.36110171265351698</v>
      </c>
      <c r="J556" s="14">
        <v>0.38935279747424301</v>
      </c>
      <c r="K556" s="14">
        <v>0.33478852539138498</v>
      </c>
      <c r="L556" s="14">
        <v>0.32966873041050498</v>
      </c>
      <c r="M556" s="14"/>
      <c r="N556" s="14">
        <v>0.38630611346451199</v>
      </c>
      <c r="O556" s="14">
        <v>0.38645431298007799</v>
      </c>
      <c r="P556" s="14">
        <v>0.41389887968437999</v>
      </c>
      <c r="Q556" s="14">
        <v>0.36519651496308098</v>
      </c>
      <c r="R556" s="14"/>
      <c r="S556" s="14">
        <v>0.44396941851001198</v>
      </c>
      <c r="T556" s="14">
        <v>0.42936434987730698</v>
      </c>
      <c r="U556" s="14">
        <v>0.39302571393603197</v>
      </c>
      <c r="V556" s="14">
        <v>0.39429762411446501</v>
      </c>
      <c r="W556" s="14">
        <v>0.29942474961093302</v>
      </c>
      <c r="X556" s="14">
        <v>0.39311379971960497</v>
      </c>
      <c r="Y556" s="14">
        <v>0.46000636332155598</v>
      </c>
      <c r="Z556" s="14">
        <v>0.15868179343892699</v>
      </c>
      <c r="AA556" s="14">
        <v>0.38699507802619498</v>
      </c>
      <c r="AB556" s="14">
        <v>0.33322770911399102</v>
      </c>
      <c r="AC556" s="14">
        <v>0.38256436709036401</v>
      </c>
      <c r="AD556" s="14">
        <v>0.305320945547775</v>
      </c>
      <c r="AE556" s="14"/>
      <c r="AF556" s="14">
        <v>0.41266150927253697</v>
      </c>
      <c r="AG556" s="14">
        <v>0.34360989799446601</v>
      </c>
      <c r="AH556" s="14">
        <v>0.45692292770188397</v>
      </c>
      <c r="AI556" s="14"/>
      <c r="AJ556" s="14" t="s">
        <v>79</v>
      </c>
      <c r="AK556" s="14" t="s">
        <v>79</v>
      </c>
      <c r="AL556" s="14" t="s">
        <v>79</v>
      </c>
      <c r="AM556" s="14" t="s">
        <v>79</v>
      </c>
      <c r="AN556" s="14" t="s">
        <v>79</v>
      </c>
      <c r="AO556" s="14"/>
      <c r="AP556" s="14">
        <v>0.49405167769823899</v>
      </c>
      <c r="AQ556" s="14">
        <v>0.37233100322031598</v>
      </c>
      <c r="AR556" s="14">
        <v>0.47916236084321501</v>
      </c>
      <c r="AS556" s="14"/>
      <c r="AT556" s="14">
        <v>0.38647395292271502</v>
      </c>
      <c r="AU556" s="14">
        <v>0.39275397182946797</v>
      </c>
      <c r="AV556" s="14">
        <v>0.40738634607580398</v>
      </c>
      <c r="AW556" s="14">
        <v>0.41292768177865602</v>
      </c>
      <c r="AX556" s="14">
        <v>0.26299016473472597</v>
      </c>
    </row>
    <row r="557" spans="2:50" x14ac:dyDescent="0.25">
      <c r="B557" t="s">
        <v>293</v>
      </c>
      <c r="C557" s="14">
        <v>0.10874988547797999</v>
      </c>
      <c r="D557" s="14">
        <v>0.116553940081841</v>
      </c>
      <c r="E557" s="14">
        <v>0.1002085761203</v>
      </c>
      <c r="F557" s="14"/>
      <c r="G557" s="14">
        <v>0.16903545624112101</v>
      </c>
      <c r="H557" s="14">
        <v>0.12805234587835501</v>
      </c>
      <c r="I557" s="14">
        <v>0.15005469902919799</v>
      </c>
      <c r="J557" s="14">
        <v>0.11088291355879901</v>
      </c>
      <c r="K557" s="14">
        <v>7.9360739649180195E-2</v>
      </c>
      <c r="L557" s="14">
        <v>3.3701961618636998E-2</v>
      </c>
      <c r="M557" s="14"/>
      <c r="N557" s="14">
        <v>0.107501725259423</v>
      </c>
      <c r="O557" s="14">
        <v>8.5201547356954094E-2</v>
      </c>
      <c r="P557" s="14">
        <v>0.107471177850541</v>
      </c>
      <c r="Q557" s="14">
        <v>0.138817442699324</v>
      </c>
      <c r="R557" s="14"/>
      <c r="S557" s="14">
        <v>0.12250872051464699</v>
      </c>
      <c r="T557" s="14">
        <v>9.9364764284476104E-2</v>
      </c>
      <c r="U557" s="14">
        <v>9.9408123992492506E-2</v>
      </c>
      <c r="V557" s="14">
        <v>9.8478434353808403E-2</v>
      </c>
      <c r="W557" s="14">
        <v>0.164495808581967</v>
      </c>
      <c r="X557" s="14">
        <v>0.12858086615641201</v>
      </c>
      <c r="Y557" s="14">
        <v>0.142183301700019</v>
      </c>
      <c r="Z557" s="14">
        <v>0.15776983409272199</v>
      </c>
      <c r="AA557" s="14">
        <v>7.9320814207789803E-2</v>
      </c>
      <c r="AB557" s="14">
        <v>6.2559554823978097E-2</v>
      </c>
      <c r="AC557" s="14">
        <v>6.1059998118619598E-2</v>
      </c>
      <c r="AD557" s="14">
        <v>0.147341475605548</v>
      </c>
      <c r="AE557" s="14"/>
      <c r="AF557" s="14">
        <v>0.11658552069771499</v>
      </c>
      <c r="AG557" s="14">
        <v>9.3828988379993594E-2</v>
      </c>
      <c r="AH557" s="14">
        <v>0.12369586619072</v>
      </c>
      <c r="AI557" s="14"/>
      <c r="AJ557" s="14" t="s">
        <v>79</v>
      </c>
      <c r="AK557" s="14" t="s">
        <v>79</v>
      </c>
      <c r="AL557" s="14" t="s">
        <v>79</v>
      </c>
      <c r="AM557" s="14" t="s">
        <v>79</v>
      </c>
      <c r="AN557" s="14" t="s">
        <v>79</v>
      </c>
      <c r="AO557" s="14"/>
      <c r="AP557" s="14">
        <v>0.10164263797909499</v>
      </c>
      <c r="AQ557" s="14">
        <v>0.116621459767616</v>
      </c>
      <c r="AR557" s="14">
        <v>8.1352344467954099E-2</v>
      </c>
      <c r="AS557" s="14"/>
      <c r="AT557" s="14">
        <v>0.10434590192073299</v>
      </c>
      <c r="AU557" s="14">
        <v>0.123590971615495</v>
      </c>
      <c r="AV557" s="14">
        <v>0.104777852753936</v>
      </c>
      <c r="AW557" s="14">
        <v>0.119237476298336</v>
      </c>
      <c r="AX557" s="14">
        <v>6.1260195362374398E-2</v>
      </c>
    </row>
    <row r="558" spans="2:50" x14ac:dyDescent="0.25">
      <c r="B558" t="s">
        <v>70</v>
      </c>
      <c r="C558" s="14">
        <v>0.22402650016797901</v>
      </c>
      <c r="D558" s="14">
        <v>0.17712697398492999</v>
      </c>
      <c r="E558" s="14">
        <v>0.27360289128855703</v>
      </c>
      <c r="F558" s="14"/>
      <c r="G558" s="14">
        <v>0.14206961321275</v>
      </c>
      <c r="H558" s="14">
        <v>0.209284111019686</v>
      </c>
      <c r="I558" s="14">
        <v>0.30919582663419798</v>
      </c>
      <c r="J558" s="14">
        <v>0.228903565300312</v>
      </c>
      <c r="K558" s="14">
        <v>0.22892759094789</v>
      </c>
      <c r="L558" s="14">
        <v>0.21628344622204199</v>
      </c>
      <c r="M558" s="14"/>
      <c r="N558" s="14">
        <v>0.16063160432500301</v>
      </c>
      <c r="O558" s="14">
        <v>0.210291943327063</v>
      </c>
      <c r="P558" s="14">
        <v>0.24654780298256801</v>
      </c>
      <c r="Q558" s="14">
        <v>0.28847701195164199</v>
      </c>
      <c r="R558" s="14"/>
      <c r="S558" s="14">
        <v>0.176668637557401</v>
      </c>
      <c r="T558" s="14">
        <v>0.18836046325713299</v>
      </c>
      <c r="U558" s="14">
        <v>0.25811426365160201</v>
      </c>
      <c r="V558" s="14">
        <v>0.184841359607682</v>
      </c>
      <c r="W558" s="14">
        <v>0.177261881562151</v>
      </c>
      <c r="X558" s="14">
        <v>0.190261919260582</v>
      </c>
      <c r="Y558" s="14">
        <v>0.172101884158914</v>
      </c>
      <c r="Z558" s="14">
        <v>0.33172244717702798</v>
      </c>
      <c r="AA558" s="14">
        <v>0.285190345693425</v>
      </c>
      <c r="AB558" s="14">
        <v>0.33693675938091</v>
      </c>
      <c r="AC558" s="14">
        <v>0.25643605926280599</v>
      </c>
      <c r="AD558" s="14">
        <v>0.232115034418756</v>
      </c>
      <c r="AE558" s="14"/>
      <c r="AF558" s="14">
        <v>0.22173661370887099</v>
      </c>
      <c r="AG558" s="14">
        <v>0.22285247345595299</v>
      </c>
      <c r="AH558" s="14">
        <v>0.235617759541769</v>
      </c>
      <c r="AI558" s="14"/>
      <c r="AJ558" s="14" t="s">
        <v>79</v>
      </c>
      <c r="AK558" s="14" t="s">
        <v>79</v>
      </c>
      <c r="AL558" s="14" t="s">
        <v>79</v>
      </c>
      <c r="AM558" s="14" t="s">
        <v>79</v>
      </c>
      <c r="AN558" s="14" t="s">
        <v>79</v>
      </c>
      <c r="AO558" s="14"/>
      <c r="AP558" s="14">
        <v>0.121266707398845</v>
      </c>
      <c r="AQ558" s="14">
        <v>0.23491119441805999</v>
      </c>
      <c r="AR558" s="14">
        <v>0.170494743280804</v>
      </c>
      <c r="AS558" s="14"/>
      <c r="AT558" s="14">
        <v>0.27153265499368501</v>
      </c>
      <c r="AU558" s="14">
        <v>0.26694365023022498</v>
      </c>
      <c r="AV558" s="14">
        <v>0.15731292721543599</v>
      </c>
      <c r="AW558" s="14">
        <v>0.15449130259098101</v>
      </c>
      <c r="AX558" s="14">
        <v>0.227505450266621</v>
      </c>
    </row>
    <row r="559" spans="2:50" x14ac:dyDescent="0.25">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row>
    <row r="560" spans="2:50" x14ac:dyDescent="0.25">
      <c r="B560" s="6" t="s">
        <v>86</v>
      </c>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row>
    <row r="561" spans="2:50" x14ac:dyDescent="0.25">
      <c r="B561" s="26" t="s">
        <v>539</v>
      </c>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row>
    <row r="562" spans="2:50" x14ac:dyDescent="0.25">
      <c r="B562" t="s">
        <v>294</v>
      </c>
      <c r="C562" s="14">
        <v>0.289951470988566</v>
      </c>
      <c r="D562" s="14">
        <v>0.376723728191034</v>
      </c>
      <c r="E562" s="14">
        <v>0.20648551244733701</v>
      </c>
      <c r="F562" s="14"/>
      <c r="G562" s="14">
        <v>0.20947452397969199</v>
      </c>
      <c r="H562" s="14">
        <v>0.26930686884642102</v>
      </c>
      <c r="I562" s="14">
        <v>0.25232167278600698</v>
      </c>
      <c r="J562" s="14">
        <v>0.27310845568018</v>
      </c>
      <c r="K562" s="14">
        <v>0.37406756387161599</v>
      </c>
      <c r="L562" s="14">
        <v>0.34373941957690402</v>
      </c>
      <c r="M562" s="14"/>
      <c r="N562" s="14">
        <v>0.35461428556073599</v>
      </c>
      <c r="O562" s="14">
        <v>0.29254497102416699</v>
      </c>
      <c r="P562" s="14">
        <v>0.27018115287612798</v>
      </c>
      <c r="Q562" s="14">
        <v>0.23882382250112999</v>
      </c>
      <c r="R562" s="14"/>
      <c r="S562" s="14">
        <v>0.27830647041510098</v>
      </c>
      <c r="T562" s="14">
        <v>0.29124607782686301</v>
      </c>
      <c r="U562" s="14">
        <v>0.30405086911055901</v>
      </c>
      <c r="V562" s="14">
        <v>0.30842096136374603</v>
      </c>
      <c r="W562" s="14">
        <v>0.33211729675976398</v>
      </c>
      <c r="X562" s="14">
        <v>0.16299451739052501</v>
      </c>
      <c r="Y562" s="14">
        <v>0.26951230518330799</v>
      </c>
      <c r="Z562" s="14">
        <v>0.35163675476426598</v>
      </c>
      <c r="AA562" s="14">
        <v>0.305155911312675</v>
      </c>
      <c r="AB562" s="14">
        <v>0.34617929835224998</v>
      </c>
      <c r="AC562" s="14">
        <v>0.234139259571883</v>
      </c>
      <c r="AD562" s="14">
        <v>0.38634508789463401</v>
      </c>
      <c r="AE562" s="14"/>
      <c r="AF562" s="14">
        <v>0.26025198645977998</v>
      </c>
      <c r="AG562" s="14">
        <v>0.34251639541839102</v>
      </c>
      <c r="AH562" s="14">
        <v>0.22553399202778199</v>
      </c>
      <c r="AI562" s="14"/>
      <c r="AJ562" s="14" t="s">
        <v>79</v>
      </c>
      <c r="AK562" s="14" t="s">
        <v>79</v>
      </c>
      <c r="AL562" s="14" t="s">
        <v>79</v>
      </c>
      <c r="AM562" s="14" t="s">
        <v>79</v>
      </c>
      <c r="AN562" s="14" t="s">
        <v>79</v>
      </c>
      <c r="AO562" s="14"/>
      <c r="AP562" s="14">
        <v>0.286834916726524</v>
      </c>
      <c r="AQ562" s="14">
        <v>0.32881210597128901</v>
      </c>
      <c r="AR562" s="14">
        <v>0.31767832144562302</v>
      </c>
      <c r="AS562" s="14"/>
      <c r="AT562" s="14">
        <v>0.235930757154374</v>
      </c>
      <c r="AU562" s="14">
        <v>0.29758167902607902</v>
      </c>
      <c r="AV562" s="14">
        <v>0.320684982409771</v>
      </c>
      <c r="AW562" s="14">
        <v>0.32565105607293598</v>
      </c>
      <c r="AX562" s="14">
        <v>0.45436530061740499</v>
      </c>
    </row>
    <row r="563" spans="2:50" x14ac:dyDescent="0.25">
      <c r="B563" t="s">
        <v>295</v>
      </c>
      <c r="C563" s="14">
        <v>0.384800195598202</v>
      </c>
      <c r="D563" s="14">
        <v>0.35940056442659002</v>
      </c>
      <c r="E563" s="14">
        <v>0.410964587306138</v>
      </c>
      <c r="F563" s="14"/>
      <c r="G563" s="14">
        <v>0.51875415808264003</v>
      </c>
      <c r="H563" s="14">
        <v>0.41967155803645401</v>
      </c>
      <c r="I563" s="14">
        <v>0.37283786473505998</v>
      </c>
      <c r="J563" s="14">
        <v>0.36527149015653898</v>
      </c>
      <c r="K563" s="14">
        <v>0.32298414013906102</v>
      </c>
      <c r="L563" s="14">
        <v>0.34131191912366698</v>
      </c>
      <c r="M563" s="14"/>
      <c r="N563" s="14">
        <v>0.40478483098331902</v>
      </c>
      <c r="O563" s="14">
        <v>0.41758255245015102</v>
      </c>
      <c r="P563" s="14">
        <v>0.33546665747758603</v>
      </c>
      <c r="Q563" s="14">
        <v>0.36864836286671498</v>
      </c>
      <c r="R563" s="14"/>
      <c r="S563" s="14">
        <v>0.44088959763515101</v>
      </c>
      <c r="T563" s="14">
        <v>0.40657130340076902</v>
      </c>
      <c r="U563" s="14">
        <v>0.37552433388071899</v>
      </c>
      <c r="V563" s="14">
        <v>0.35427194377453403</v>
      </c>
      <c r="W563" s="14">
        <v>0.36241441474161901</v>
      </c>
      <c r="X563" s="14">
        <v>0.37528001873016498</v>
      </c>
      <c r="Y563" s="14">
        <v>0.42737279564371</v>
      </c>
      <c r="Z563" s="14">
        <v>0.37234772066452299</v>
      </c>
      <c r="AA563" s="14">
        <v>0.41581502814603599</v>
      </c>
      <c r="AB563" s="14">
        <v>0.30884790178684002</v>
      </c>
      <c r="AC563" s="14">
        <v>0.32902252821393002</v>
      </c>
      <c r="AD563" s="14">
        <v>0.34773170363426398</v>
      </c>
      <c r="AE563" s="14"/>
      <c r="AF563" s="14">
        <v>0.422104590991284</v>
      </c>
      <c r="AG563" s="14">
        <v>0.33568025439148103</v>
      </c>
      <c r="AH563" s="14">
        <v>0.416263645293523</v>
      </c>
      <c r="AI563" s="14"/>
      <c r="AJ563" s="14" t="s">
        <v>79</v>
      </c>
      <c r="AK563" s="14" t="s">
        <v>79</v>
      </c>
      <c r="AL563" s="14" t="s">
        <v>79</v>
      </c>
      <c r="AM563" s="14" t="s">
        <v>79</v>
      </c>
      <c r="AN563" s="14" t="s">
        <v>79</v>
      </c>
      <c r="AO563" s="14"/>
      <c r="AP563" s="14">
        <v>0.44532937760449698</v>
      </c>
      <c r="AQ563" s="14">
        <v>0.41075201346217799</v>
      </c>
      <c r="AR563" s="14">
        <v>0.32927109067779298</v>
      </c>
      <c r="AS563" s="14"/>
      <c r="AT563" s="14">
        <v>0.40733779395511799</v>
      </c>
      <c r="AU563" s="14">
        <v>0.35038066435881199</v>
      </c>
      <c r="AV563" s="14">
        <v>0.43206198658943401</v>
      </c>
      <c r="AW563" s="14">
        <v>0.346887912302074</v>
      </c>
      <c r="AX563" s="14">
        <v>0.29442987828612099</v>
      </c>
    </row>
    <row r="564" spans="2:50" x14ac:dyDescent="0.25">
      <c r="B564" t="s">
        <v>296</v>
      </c>
      <c r="C564" s="14">
        <v>9.6737317953919905E-2</v>
      </c>
      <c r="D564" s="14">
        <v>9.2101630955677402E-2</v>
      </c>
      <c r="E564" s="14">
        <v>0.10169591872709</v>
      </c>
      <c r="F564" s="14"/>
      <c r="G564" s="14">
        <v>8.8861377425443505E-2</v>
      </c>
      <c r="H564" s="14">
        <v>0.126986659811236</v>
      </c>
      <c r="I564" s="14">
        <v>0.119168519452345</v>
      </c>
      <c r="J564" s="14">
        <v>9.6564898406226396E-2</v>
      </c>
      <c r="K564" s="14">
        <v>0.104778780687728</v>
      </c>
      <c r="L564" s="14">
        <v>5.3810025232417603E-2</v>
      </c>
      <c r="M564" s="14"/>
      <c r="N564" s="14">
        <v>8.3357437764271194E-2</v>
      </c>
      <c r="O564" s="14">
        <v>6.3623597318141198E-2</v>
      </c>
      <c r="P564" s="14">
        <v>0.117526990789295</v>
      </c>
      <c r="Q564" s="14">
        <v>0.125996140469365</v>
      </c>
      <c r="R564" s="14"/>
      <c r="S564" s="14">
        <v>9.5088711120476205E-2</v>
      </c>
      <c r="T564" s="14">
        <v>6.6042563639284999E-2</v>
      </c>
      <c r="U564" s="14">
        <v>9.6839980412821602E-2</v>
      </c>
      <c r="V564" s="14">
        <v>8.8483923817309795E-2</v>
      </c>
      <c r="W564" s="14">
        <v>0.110721070288003</v>
      </c>
      <c r="X564" s="14">
        <v>0.12316864326976899</v>
      </c>
      <c r="Y564" s="14">
        <v>0.109981836482583</v>
      </c>
      <c r="Z564" s="14">
        <v>0.107188344721488</v>
      </c>
      <c r="AA564" s="14">
        <v>5.8852738724928598E-2</v>
      </c>
      <c r="AB564" s="14">
        <v>8.1510690119683593E-2</v>
      </c>
      <c r="AC564" s="14">
        <v>0.20977849955223701</v>
      </c>
      <c r="AD564" s="14">
        <v>8.1218369060382697E-2</v>
      </c>
      <c r="AE564" s="14"/>
      <c r="AF564" s="14">
        <v>9.2162651375345198E-2</v>
      </c>
      <c r="AG564" s="14">
        <v>0.11187904122733699</v>
      </c>
      <c r="AH564" s="14">
        <v>7.8297903663610599E-2</v>
      </c>
      <c r="AI564" s="14"/>
      <c r="AJ564" s="14" t="s">
        <v>79</v>
      </c>
      <c r="AK564" s="14" t="s">
        <v>79</v>
      </c>
      <c r="AL564" s="14" t="s">
        <v>79</v>
      </c>
      <c r="AM564" s="14" t="s">
        <v>79</v>
      </c>
      <c r="AN564" s="14" t="s">
        <v>79</v>
      </c>
      <c r="AO564" s="14"/>
      <c r="AP564" s="14">
        <v>8.8111988842428393E-2</v>
      </c>
      <c r="AQ564" s="14">
        <v>9.0008914234078294E-2</v>
      </c>
      <c r="AR564" s="14">
        <v>7.9185174309110207E-2</v>
      </c>
      <c r="AS564" s="14"/>
      <c r="AT564" s="14">
        <v>8.70501712689256E-2</v>
      </c>
      <c r="AU564" s="14">
        <v>0.115710868906514</v>
      </c>
      <c r="AV564" s="14">
        <v>8.6399147416542796E-2</v>
      </c>
      <c r="AW564" s="14">
        <v>8.7582917718615205E-2</v>
      </c>
      <c r="AX564" s="14">
        <v>8.5975966881230201E-2</v>
      </c>
    </row>
    <row r="565" spans="2:50" x14ac:dyDescent="0.25">
      <c r="B565" t="s">
        <v>70</v>
      </c>
      <c r="C565" s="14">
        <v>0.22851101545931199</v>
      </c>
      <c r="D565" s="14">
        <v>0.17177407642669901</v>
      </c>
      <c r="E565" s="14">
        <v>0.28085398151943403</v>
      </c>
      <c r="F565" s="14"/>
      <c r="G565" s="14">
        <v>0.18290994051222501</v>
      </c>
      <c r="H565" s="14">
        <v>0.18403491330589</v>
      </c>
      <c r="I565" s="14">
        <v>0.25567194302658802</v>
      </c>
      <c r="J565" s="14">
        <v>0.26505515575705502</v>
      </c>
      <c r="K565" s="14">
        <v>0.19816951530159599</v>
      </c>
      <c r="L565" s="14">
        <v>0.26113863606701199</v>
      </c>
      <c r="M565" s="14"/>
      <c r="N565" s="14">
        <v>0.15724344569167401</v>
      </c>
      <c r="O565" s="14">
        <v>0.226248879207541</v>
      </c>
      <c r="P565" s="14">
        <v>0.27682519885699097</v>
      </c>
      <c r="Q565" s="14">
        <v>0.26653167416279</v>
      </c>
      <c r="R565" s="14"/>
      <c r="S565" s="14">
        <v>0.185715220829272</v>
      </c>
      <c r="T565" s="14">
        <v>0.236140055133083</v>
      </c>
      <c r="U565" s="14">
        <v>0.22358481659589999</v>
      </c>
      <c r="V565" s="14">
        <v>0.24882317104441001</v>
      </c>
      <c r="W565" s="14">
        <v>0.194747218210614</v>
      </c>
      <c r="X565" s="14">
        <v>0.33855682060954101</v>
      </c>
      <c r="Y565" s="14">
        <v>0.19313306269039901</v>
      </c>
      <c r="Z565" s="14">
        <v>0.16882717984972301</v>
      </c>
      <c r="AA565" s="14">
        <v>0.22017632181636099</v>
      </c>
      <c r="AB565" s="14">
        <v>0.26346210974122702</v>
      </c>
      <c r="AC565" s="14">
        <v>0.22705971266194999</v>
      </c>
      <c r="AD565" s="14">
        <v>0.184704839410719</v>
      </c>
      <c r="AE565" s="14"/>
      <c r="AF565" s="14">
        <v>0.22548077117359</v>
      </c>
      <c r="AG565" s="14">
        <v>0.20992430896279099</v>
      </c>
      <c r="AH565" s="14">
        <v>0.27990445901508398</v>
      </c>
      <c r="AI565" s="14"/>
      <c r="AJ565" s="14" t="s">
        <v>79</v>
      </c>
      <c r="AK565" s="14" t="s">
        <v>79</v>
      </c>
      <c r="AL565" s="14" t="s">
        <v>79</v>
      </c>
      <c r="AM565" s="14" t="s">
        <v>79</v>
      </c>
      <c r="AN565" s="14" t="s">
        <v>79</v>
      </c>
      <c r="AO565" s="14"/>
      <c r="AP565" s="14">
        <v>0.179723716826551</v>
      </c>
      <c r="AQ565" s="14">
        <v>0.17042696633245499</v>
      </c>
      <c r="AR565" s="14">
        <v>0.27386541356747401</v>
      </c>
      <c r="AS565" s="14"/>
      <c r="AT565" s="14">
        <v>0.26968127762158201</v>
      </c>
      <c r="AU565" s="14">
        <v>0.236326787708596</v>
      </c>
      <c r="AV565" s="14">
        <v>0.16085388358425301</v>
      </c>
      <c r="AW565" s="14">
        <v>0.23987811390637501</v>
      </c>
      <c r="AX565" s="14">
        <v>0.165228854215244</v>
      </c>
    </row>
    <row r="566" spans="2:50" x14ac:dyDescent="0.25">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row>
    <row r="567" spans="2:50" x14ac:dyDescent="0.25">
      <c r="B567" s="6" t="s">
        <v>301</v>
      </c>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row>
    <row r="568" spans="2:50" x14ac:dyDescent="0.25">
      <c r="B568" s="26" t="s">
        <v>538</v>
      </c>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row>
    <row r="569" spans="2:50" x14ac:dyDescent="0.25">
      <c r="B569" t="s">
        <v>65</v>
      </c>
      <c r="C569" s="14">
        <v>0.20512983686023301</v>
      </c>
      <c r="D569" s="14">
        <v>0.25990014664469502</v>
      </c>
      <c r="E569" s="14">
        <v>0.15119063573302999</v>
      </c>
      <c r="F569" s="14"/>
      <c r="G569" s="14">
        <v>0.156193230373491</v>
      </c>
      <c r="H569" s="14">
        <v>0.20684193589129399</v>
      </c>
      <c r="I569" s="14">
        <v>0.20620776500073401</v>
      </c>
      <c r="J569" s="14">
        <v>0.20707225408652599</v>
      </c>
      <c r="K569" s="14">
        <v>0.195038937365169</v>
      </c>
      <c r="L569" s="14">
        <v>0.24250288596700201</v>
      </c>
      <c r="M569" s="14"/>
      <c r="N569" s="14">
        <v>0.25456661176165502</v>
      </c>
      <c r="O569" s="14">
        <v>0.22557710962511701</v>
      </c>
      <c r="P569" s="14">
        <v>0.17707386625205901</v>
      </c>
      <c r="Q569" s="14">
        <v>0.15462487201161301</v>
      </c>
      <c r="R569" s="14"/>
      <c r="S569" s="14">
        <v>0.24222241783939299</v>
      </c>
      <c r="T569" s="14">
        <v>0.156031988462243</v>
      </c>
      <c r="U569" s="14">
        <v>0.14212446258539899</v>
      </c>
      <c r="V569" s="14">
        <v>0.205886388729905</v>
      </c>
      <c r="W569" s="14">
        <v>0.20035394051125899</v>
      </c>
      <c r="X569" s="14">
        <v>0.19315264750625299</v>
      </c>
      <c r="Y569" s="14">
        <v>0.227594087141679</v>
      </c>
      <c r="Z569" s="14">
        <v>0.22159276052745699</v>
      </c>
      <c r="AA569" s="14">
        <v>0.22991198362242499</v>
      </c>
      <c r="AB569" s="14">
        <v>0.20523823446294301</v>
      </c>
      <c r="AC569" s="14">
        <v>0.24050880431455299</v>
      </c>
      <c r="AD569" s="14">
        <v>0.197058478172048</v>
      </c>
      <c r="AE569" s="14"/>
      <c r="AF569" s="14">
        <v>0.17945088513548199</v>
      </c>
      <c r="AG569" s="14">
        <v>0.25797699463823298</v>
      </c>
      <c r="AH569" s="14">
        <v>0.15512432257772699</v>
      </c>
      <c r="AI569" s="14"/>
      <c r="AJ569" s="14" t="s">
        <v>79</v>
      </c>
      <c r="AK569" s="14" t="s">
        <v>79</v>
      </c>
      <c r="AL569" s="14" t="s">
        <v>79</v>
      </c>
      <c r="AM569" s="14" t="s">
        <v>79</v>
      </c>
      <c r="AN569" s="14" t="s">
        <v>79</v>
      </c>
      <c r="AO569" s="14"/>
      <c r="AP569" s="14">
        <v>0.22633880239524701</v>
      </c>
      <c r="AQ569" s="14">
        <v>0.23946175449940901</v>
      </c>
      <c r="AR569" s="14">
        <v>0.195624306050389</v>
      </c>
      <c r="AS569" s="14"/>
      <c r="AT569" s="14">
        <v>0.186767410292832</v>
      </c>
      <c r="AU569" s="14">
        <v>0.162064697881283</v>
      </c>
      <c r="AV569" s="14">
        <v>0.23220207870168499</v>
      </c>
      <c r="AW569" s="14">
        <v>0.31505654194270699</v>
      </c>
      <c r="AX569" s="14">
        <v>0.55146887980443005</v>
      </c>
    </row>
    <row r="570" spans="2:50" x14ac:dyDescent="0.25">
      <c r="B570" t="s">
        <v>66</v>
      </c>
      <c r="C570" s="14">
        <v>0.45874957069623801</v>
      </c>
      <c r="D570" s="14">
        <v>0.456705638638775</v>
      </c>
      <c r="E570" s="14">
        <v>0.46107267134913998</v>
      </c>
      <c r="F570" s="14"/>
      <c r="G570" s="14">
        <v>0.41893165360862</v>
      </c>
      <c r="H570" s="14">
        <v>0.458666313972797</v>
      </c>
      <c r="I570" s="14">
        <v>0.50681177020360302</v>
      </c>
      <c r="J570" s="14">
        <v>0.45751780841739798</v>
      </c>
      <c r="K570" s="14">
        <v>0.45025561893004801</v>
      </c>
      <c r="L570" s="14">
        <v>0.45354322956713</v>
      </c>
      <c r="M570" s="14"/>
      <c r="N570" s="14">
        <v>0.49689233069417699</v>
      </c>
      <c r="O570" s="14">
        <v>0.49068171206123401</v>
      </c>
      <c r="P570" s="14">
        <v>0.44112272182922802</v>
      </c>
      <c r="Q570" s="14">
        <v>0.40047537583654003</v>
      </c>
      <c r="R570" s="14"/>
      <c r="S570" s="14">
        <v>0.50145674219722702</v>
      </c>
      <c r="T570" s="14">
        <v>0.46730752137367898</v>
      </c>
      <c r="U570" s="14">
        <v>0.43903421040343099</v>
      </c>
      <c r="V570" s="14">
        <v>0.48072034900167998</v>
      </c>
      <c r="W570" s="14">
        <v>0.45362804882589502</v>
      </c>
      <c r="X570" s="14">
        <v>0.539047788626693</v>
      </c>
      <c r="Y570" s="14">
        <v>0.41733357102729102</v>
      </c>
      <c r="Z570" s="14">
        <v>0.28204728423305703</v>
      </c>
      <c r="AA570" s="14">
        <v>0.448616613997395</v>
      </c>
      <c r="AB570" s="14">
        <v>0.4969652345476</v>
      </c>
      <c r="AC570" s="14">
        <v>0.32851403603062601</v>
      </c>
      <c r="AD570" s="14">
        <v>0.42841997069406901</v>
      </c>
      <c r="AE570" s="14"/>
      <c r="AF570" s="14">
        <v>0.44723731364833702</v>
      </c>
      <c r="AG570" s="14">
        <v>0.49728591508417802</v>
      </c>
      <c r="AH570" s="14">
        <v>0.40956603693039201</v>
      </c>
      <c r="AI570" s="14"/>
      <c r="AJ570" s="14" t="s">
        <v>79</v>
      </c>
      <c r="AK570" s="14" t="s">
        <v>79</v>
      </c>
      <c r="AL570" s="14" t="s">
        <v>79</v>
      </c>
      <c r="AM570" s="14" t="s">
        <v>79</v>
      </c>
      <c r="AN570" s="14" t="s">
        <v>79</v>
      </c>
      <c r="AO570" s="14"/>
      <c r="AP570" s="14">
        <v>0.47406800638183599</v>
      </c>
      <c r="AQ570" s="14">
        <v>0.42995666744695199</v>
      </c>
      <c r="AR570" s="14">
        <v>0.60880667538351196</v>
      </c>
      <c r="AS570" s="14"/>
      <c r="AT570" s="14">
        <v>0.39209921335877201</v>
      </c>
      <c r="AU570" s="14">
        <v>0.45745417814142197</v>
      </c>
      <c r="AV570" s="14">
        <v>0.51983971661265604</v>
      </c>
      <c r="AW570" s="14">
        <v>0.44444052062572398</v>
      </c>
      <c r="AX570" s="14">
        <v>0.32246993549598701</v>
      </c>
    </row>
    <row r="571" spans="2:50" x14ac:dyDescent="0.25">
      <c r="B571" t="s">
        <v>67</v>
      </c>
      <c r="C571" s="14">
        <v>0.240487472525789</v>
      </c>
      <c r="D571" s="14">
        <v>0.21318245419381801</v>
      </c>
      <c r="E571" s="14">
        <v>0.26544996829046902</v>
      </c>
      <c r="F571" s="14"/>
      <c r="G571" s="14">
        <v>0.34442171857785198</v>
      </c>
      <c r="H571" s="14">
        <v>0.23925861896719799</v>
      </c>
      <c r="I571" s="14">
        <v>0.18857277530327399</v>
      </c>
      <c r="J571" s="14">
        <v>0.229605120960132</v>
      </c>
      <c r="K571" s="14">
        <v>0.21626344347594401</v>
      </c>
      <c r="L571" s="14">
        <v>0.23562904632221901</v>
      </c>
      <c r="M571" s="14"/>
      <c r="N571" s="14">
        <v>0.188080128717448</v>
      </c>
      <c r="O571" s="14">
        <v>0.17836932759520299</v>
      </c>
      <c r="P571" s="14">
        <v>0.284465945872796</v>
      </c>
      <c r="Q571" s="14">
        <v>0.321129804495768</v>
      </c>
      <c r="R571" s="14"/>
      <c r="S571" s="14">
        <v>0.190373083956098</v>
      </c>
      <c r="T571" s="14">
        <v>0.28918340164901801</v>
      </c>
      <c r="U571" s="14">
        <v>0.28953874063082402</v>
      </c>
      <c r="V571" s="14">
        <v>0.20855656810203499</v>
      </c>
      <c r="W571" s="14">
        <v>0.22056757561430801</v>
      </c>
      <c r="X571" s="14">
        <v>0.210020231304865</v>
      </c>
      <c r="Y571" s="14">
        <v>0.271501074141002</v>
      </c>
      <c r="Z571" s="14">
        <v>0.32006799080003501</v>
      </c>
      <c r="AA571" s="14">
        <v>0.22950814523566801</v>
      </c>
      <c r="AB571" s="14">
        <v>0.20785351626396101</v>
      </c>
      <c r="AC571" s="14">
        <v>0.28575126348378699</v>
      </c>
      <c r="AD571" s="14">
        <v>0.287164353627201</v>
      </c>
      <c r="AE571" s="14"/>
      <c r="AF571" s="14">
        <v>0.25537827112635803</v>
      </c>
      <c r="AG571" s="14">
        <v>0.175294265676634</v>
      </c>
      <c r="AH571" s="14">
        <v>0.31468855605651602</v>
      </c>
      <c r="AI571" s="14"/>
      <c r="AJ571" s="14" t="s">
        <v>79</v>
      </c>
      <c r="AK571" s="14" t="s">
        <v>79</v>
      </c>
      <c r="AL571" s="14" t="s">
        <v>79</v>
      </c>
      <c r="AM571" s="14" t="s">
        <v>79</v>
      </c>
      <c r="AN571" s="14" t="s">
        <v>79</v>
      </c>
      <c r="AO571" s="14"/>
      <c r="AP571" s="14">
        <v>0.24072104945764999</v>
      </c>
      <c r="AQ571" s="14">
        <v>0.242117002760845</v>
      </c>
      <c r="AR571" s="14">
        <v>0.171617022278238</v>
      </c>
      <c r="AS571" s="14"/>
      <c r="AT571" s="14">
        <v>0.29985160211675799</v>
      </c>
      <c r="AU571" s="14">
        <v>0.274014753201752</v>
      </c>
      <c r="AV571" s="14">
        <v>0.18622061212367499</v>
      </c>
      <c r="AW571" s="14">
        <v>0.20526080346453701</v>
      </c>
      <c r="AX571" s="14">
        <v>6.1941746733954403E-2</v>
      </c>
    </row>
    <row r="572" spans="2:50" x14ac:dyDescent="0.25">
      <c r="B572" t="s">
        <v>68</v>
      </c>
      <c r="C572" s="14">
        <v>3.6894726338754298E-2</v>
      </c>
      <c r="D572" s="14">
        <v>2.95475556175788E-2</v>
      </c>
      <c r="E572" s="14">
        <v>4.4676502893015703E-2</v>
      </c>
      <c r="F572" s="14"/>
      <c r="G572" s="14">
        <v>3.42904875334646E-2</v>
      </c>
      <c r="H572" s="14">
        <v>4.1680315283471103E-2</v>
      </c>
      <c r="I572" s="14">
        <v>3.2806673236858298E-2</v>
      </c>
      <c r="J572" s="14">
        <v>4.7692558914280703E-2</v>
      </c>
      <c r="K572" s="14">
        <v>3.9112193891589798E-2</v>
      </c>
      <c r="L572" s="14">
        <v>2.83887711359413E-2</v>
      </c>
      <c r="M572" s="14"/>
      <c r="N572" s="14">
        <v>2.9238194536072501E-2</v>
      </c>
      <c r="O572" s="14">
        <v>4.1730868611442498E-2</v>
      </c>
      <c r="P572" s="14">
        <v>4.61893893169915E-2</v>
      </c>
      <c r="Q572" s="14">
        <v>3.1627129340835398E-2</v>
      </c>
      <c r="R572" s="14"/>
      <c r="S572" s="14">
        <v>1.8024642579268901E-2</v>
      </c>
      <c r="T572" s="14">
        <v>4.0460885790571097E-2</v>
      </c>
      <c r="U572" s="14">
        <v>1.9984194110633301E-2</v>
      </c>
      <c r="V572" s="14">
        <v>4.80587541300143E-2</v>
      </c>
      <c r="W572" s="14">
        <v>7.3986315840924896E-2</v>
      </c>
      <c r="X572" s="14">
        <v>3.1432022256883602E-2</v>
      </c>
      <c r="Y572" s="14">
        <v>5.02194988811593E-2</v>
      </c>
      <c r="Z572" s="14">
        <v>5.1900810221985803E-2</v>
      </c>
      <c r="AA572" s="14">
        <v>9.1396144818563403E-3</v>
      </c>
      <c r="AB572" s="14">
        <v>4.3302096454352103E-2</v>
      </c>
      <c r="AC572" s="14">
        <v>9.4205214531140793E-2</v>
      </c>
      <c r="AD572" s="14">
        <v>0</v>
      </c>
      <c r="AE572" s="14"/>
      <c r="AF572" s="14">
        <v>4.0581025597551099E-2</v>
      </c>
      <c r="AG572" s="14">
        <v>3.3744455013963399E-2</v>
      </c>
      <c r="AH572" s="14">
        <v>3.71426457314891E-2</v>
      </c>
      <c r="AI572" s="14"/>
      <c r="AJ572" s="14" t="s">
        <v>79</v>
      </c>
      <c r="AK572" s="14" t="s">
        <v>79</v>
      </c>
      <c r="AL572" s="14" t="s">
        <v>79</v>
      </c>
      <c r="AM572" s="14" t="s">
        <v>79</v>
      </c>
      <c r="AN572" s="14" t="s">
        <v>79</v>
      </c>
      <c r="AO572" s="14"/>
      <c r="AP572" s="14">
        <v>2.6804244634536199E-2</v>
      </c>
      <c r="AQ572" s="14">
        <v>4.38481661804297E-2</v>
      </c>
      <c r="AR572" s="14">
        <v>1.4015127819028099E-2</v>
      </c>
      <c r="AS572" s="14"/>
      <c r="AT572" s="14">
        <v>4.6096858374373301E-2</v>
      </c>
      <c r="AU572" s="14">
        <v>3.1208682629740098E-2</v>
      </c>
      <c r="AV572" s="14">
        <v>2.8547047887368001E-2</v>
      </c>
      <c r="AW572" s="14">
        <v>1.9864881864286799E-2</v>
      </c>
      <c r="AX572" s="14">
        <v>0</v>
      </c>
    </row>
    <row r="573" spans="2:50" x14ac:dyDescent="0.25">
      <c r="B573" t="s">
        <v>69</v>
      </c>
      <c r="C573" s="14">
        <v>1.13826840719449E-2</v>
      </c>
      <c r="D573" s="14">
        <v>7.3788539044161803E-3</v>
      </c>
      <c r="E573" s="14">
        <v>1.5549396612841E-2</v>
      </c>
      <c r="F573" s="14"/>
      <c r="G573" s="14">
        <v>1.1410578215658799E-2</v>
      </c>
      <c r="H573" s="14">
        <v>1.8138845916314001E-2</v>
      </c>
      <c r="I573" s="14">
        <v>1.7503888809610402E-2</v>
      </c>
      <c r="J573" s="14">
        <v>1.23037079469874E-2</v>
      </c>
      <c r="K573" s="14">
        <v>4.9180962291171301E-3</v>
      </c>
      <c r="L573" s="14">
        <v>4.2567572916009898E-3</v>
      </c>
      <c r="M573" s="14"/>
      <c r="N573" s="14">
        <v>9.0587205398535101E-3</v>
      </c>
      <c r="O573" s="14">
        <v>1.9827832105991799E-2</v>
      </c>
      <c r="P573" s="14">
        <v>4.0679036981660496E-3</v>
      </c>
      <c r="Q573" s="14">
        <v>1.15775206608497E-2</v>
      </c>
      <c r="R573" s="14"/>
      <c r="S573" s="14">
        <v>1.7208632328438202E-2</v>
      </c>
      <c r="T573" s="14">
        <v>1.1449872808344501E-2</v>
      </c>
      <c r="U573" s="14">
        <v>1.15585043421392E-2</v>
      </c>
      <c r="V573" s="14">
        <v>1.08469779059921E-2</v>
      </c>
      <c r="W573" s="14">
        <v>0</v>
      </c>
      <c r="X573" s="14">
        <v>0</v>
      </c>
      <c r="Y573" s="14">
        <v>1.20235785083083E-2</v>
      </c>
      <c r="Z573" s="14">
        <v>2.5079733222034099E-2</v>
      </c>
      <c r="AA573" s="14">
        <v>3.13864720082659E-2</v>
      </c>
      <c r="AB573" s="14">
        <v>0</v>
      </c>
      <c r="AC573" s="14">
        <v>0</v>
      </c>
      <c r="AD573" s="14">
        <v>0</v>
      </c>
      <c r="AE573" s="14"/>
      <c r="AF573" s="14">
        <v>2.27233867380555E-2</v>
      </c>
      <c r="AG573" s="14">
        <v>3.5342129315259598E-3</v>
      </c>
      <c r="AH573" s="14">
        <v>7.0085213573571397E-3</v>
      </c>
      <c r="AI573" s="14"/>
      <c r="AJ573" s="14" t="s">
        <v>79</v>
      </c>
      <c r="AK573" s="14" t="s">
        <v>79</v>
      </c>
      <c r="AL573" s="14" t="s">
        <v>79</v>
      </c>
      <c r="AM573" s="14" t="s">
        <v>79</v>
      </c>
      <c r="AN573" s="14" t="s">
        <v>79</v>
      </c>
      <c r="AO573" s="14"/>
      <c r="AP573" s="14">
        <v>3.2253426785839E-3</v>
      </c>
      <c r="AQ573" s="14">
        <v>1.1817082876951599E-2</v>
      </c>
      <c r="AR573" s="14">
        <v>0</v>
      </c>
      <c r="AS573" s="14"/>
      <c r="AT573" s="14">
        <v>3.8568518918814898E-3</v>
      </c>
      <c r="AU573" s="14">
        <v>6.3194991321478397E-3</v>
      </c>
      <c r="AV573" s="14">
        <v>1.6135516997736601E-2</v>
      </c>
      <c r="AW573" s="14">
        <v>7.4222623479020498E-3</v>
      </c>
      <c r="AX573" s="14">
        <v>0</v>
      </c>
    </row>
    <row r="574" spans="2:50" x14ac:dyDescent="0.25">
      <c r="B574" t="s">
        <v>70</v>
      </c>
      <c r="C574" s="14">
        <v>4.7355709507040301E-2</v>
      </c>
      <c r="D574" s="14">
        <v>3.3285351000717098E-2</v>
      </c>
      <c r="E574" s="14">
        <v>6.2060825121505001E-2</v>
      </c>
      <c r="F574" s="14"/>
      <c r="G574" s="14">
        <v>3.47523316909134E-2</v>
      </c>
      <c r="H574" s="14">
        <v>3.5413969968926699E-2</v>
      </c>
      <c r="I574" s="14">
        <v>4.80971274459207E-2</v>
      </c>
      <c r="J574" s="14">
        <v>4.5808549674675299E-2</v>
      </c>
      <c r="K574" s="14">
        <v>9.4411710108131999E-2</v>
      </c>
      <c r="L574" s="14">
        <v>3.5679309716107499E-2</v>
      </c>
      <c r="M574" s="14"/>
      <c r="N574" s="14">
        <v>2.2164013750793299E-2</v>
      </c>
      <c r="O574" s="14">
        <v>4.38131500010112E-2</v>
      </c>
      <c r="P574" s="14">
        <v>4.7080173030759898E-2</v>
      </c>
      <c r="Q574" s="14">
        <v>8.0565297654394505E-2</v>
      </c>
      <c r="R574" s="14"/>
      <c r="S574" s="14">
        <v>3.0714481099574201E-2</v>
      </c>
      <c r="T574" s="14">
        <v>3.55663299161443E-2</v>
      </c>
      <c r="U574" s="14">
        <v>9.7759887927573605E-2</v>
      </c>
      <c r="V574" s="14">
        <v>4.5930962130373301E-2</v>
      </c>
      <c r="W574" s="14">
        <v>5.1464119207613401E-2</v>
      </c>
      <c r="X574" s="14">
        <v>2.6347310305305498E-2</v>
      </c>
      <c r="Y574" s="14">
        <v>2.1328190300559501E-2</v>
      </c>
      <c r="Z574" s="14">
        <v>9.9311420995429806E-2</v>
      </c>
      <c r="AA574" s="14">
        <v>5.1437170654389498E-2</v>
      </c>
      <c r="AB574" s="14">
        <v>4.6640918271143E-2</v>
      </c>
      <c r="AC574" s="14">
        <v>5.1020681639893199E-2</v>
      </c>
      <c r="AD574" s="14">
        <v>8.7357197506682305E-2</v>
      </c>
      <c r="AE574" s="14"/>
      <c r="AF574" s="14">
        <v>5.4629117754215799E-2</v>
      </c>
      <c r="AG574" s="14">
        <v>3.2164156655465299E-2</v>
      </c>
      <c r="AH574" s="14">
        <v>7.6469917346517605E-2</v>
      </c>
      <c r="AI574" s="14"/>
      <c r="AJ574" s="14" t="s">
        <v>79</v>
      </c>
      <c r="AK574" s="14" t="s">
        <v>79</v>
      </c>
      <c r="AL574" s="14" t="s">
        <v>79</v>
      </c>
      <c r="AM574" s="14" t="s">
        <v>79</v>
      </c>
      <c r="AN574" s="14" t="s">
        <v>79</v>
      </c>
      <c r="AO574" s="14"/>
      <c r="AP574" s="14">
        <v>2.8842554452147499E-2</v>
      </c>
      <c r="AQ574" s="14">
        <v>3.2799326235412103E-2</v>
      </c>
      <c r="AR574" s="14">
        <v>9.9368684688326495E-3</v>
      </c>
      <c r="AS574" s="14"/>
      <c r="AT574" s="14">
        <v>7.1328063965382896E-2</v>
      </c>
      <c r="AU574" s="14">
        <v>6.8938189013655005E-2</v>
      </c>
      <c r="AV574" s="14">
        <v>1.7055027676879799E-2</v>
      </c>
      <c r="AW574" s="14">
        <v>7.9549897548425695E-3</v>
      </c>
      <c r="AX574" s="14">
        <v>6.4119437965628606E-2</v>
      </c>
    </row>
    <row r="575" spans="2:50" x14ac:dyDescent="0.25">
      <c r="B575" t="s">
        <v>71</v>
      </c>
      <c r="C575" s="14">
        <v>0.66387940755647101</v>
      </c>
      <c r="D575" s="14">
        <v>0.71660578528346996</v>
      </c>
      <c r="E575" s="14">
        <v>0.61226330708216903</v>
      </c>
      <c r="F575" s="14"/>
      <c r="G575" s="14">
        <v>0.57512488398211103</v>
      </c>
      <c r="H575" s="14">
        <v>0.66550824986409096</v>
      </c>
      <c r="I575" s="14">
        <v>0.71301953520433703</v>
      </c>
      <c r="J575" s="14">
        <v>0.66459006250392405</v>
      </c>
      <c r="K575" s="14">
        <v>0.64529455629521704</v>
      </c>
      <c r="L575" s="14">
        <v>0.69604611553413098</v>
      </c>
      <c r="M575" s="14"/>
      <c r="N575" s="14">
        <v>0.751458942455832</v>
      </c>
      <c r="O575" s="14">
        <v>0.71625882168635102</v>
      </c>
      <c r="P575" s="14">
        <v>0.61819658808128697</v>
      </c>
      <c r="Q575" s="14">
        <v>0.55510024784815304</v>
      </c>
      <c r="R575" s="14"/>
      <c r="S575" s="14">
        <v>0.74367916003662005</v>
      </c>
      <c r="T575" s="14">
        <v>0.62333950983592201</v>
      </c>
      <c r="U575" s="14">
        <v>0.58115867298882995</v>
      </c>
      <c r="V575" s="14">
        <v>0.68660673773158498</v>
      </c>
      <c r="W575" s="14">
        <v>0.65398198933715301</v>
      </c>
      <c r="X575" s="14">
        <v>0.73220043613294605</v>
      </c>
      <c r="Y575" s="14">
        <v>0.64492765816897102</v>
      </c>
      <c r="Z575" s="14">
        <v>0.50364004476051505</v>
      </c>
      <c r="AA575" s="14">
        <v>0.67852859761981998</v>
      </c>
      <c r="AB575" s="14">
        <v>0.70220346901054298</v>
      </c>
      <c r="AC575" s="14">
        <v>0.56902284034517903</v>
      </c>
      <c r="AD575" s="14">
        <v>0.62547844886611703</v>
      </c>
      <c r="AE575" s="14"/>
      <c r="AF575" s="14">
        <v>0.62668819878381898</v>
      </c>
      <c r="AG575" s="14">
        <v>0.75526290972241095</v>
      </c>
      <c r="AH575" s="14">
        <v>0.56469035950811997</v>
      </c>
      <c r="AI575" s="14"/>
      <c r="AJ575" s="14" t="s">
        <v>79</v>
      </c>
      <c r="AK575" s="14" t="s">
        <v>79</v>
      </c>
      <c r="AL575" s="14" t="s">
        <v>79</v>
      </c>
      <c r="AM575" s="14" t="s">
        <v>79</v>
      </c>
      <c r="AN575" s="14" t="s">
        <v>79</v>
      </c>
      <c r="AO575" s="14"/>
      <c r="AP575" s="14">
        <v>0.70040680877708195</v>
      </c>
      <c r="AQ575" s="14">
        <v>0.66941842194636103</v>
      </c>
      <c r="AR575" s="14">
        <v>0.80443098143390102</v>
      </c>
      <c r="AS575" s="14"/>
      <c r="AT575" s="14">
        <v>0.57886662365160402</v>
      </c>
      <c r="AU575" s="14">
        <v>0.61951887602270606</v>
      </c>
      <c r="AV575" s="14">
        <v>0.75204179531434101</v>
      </c>
      <c r="AW575" s="14">
        <v>0.75949706256843097</v>
      </c>
      <c r="AX575" s="14">
        <v>0.87393881530041695</v>
      </c>
    </row>
    <row r="576" spans="2:50" x14ac:dyDescent="0.25">
      <c r="B576" t="s">
        <v>72</v>
      </c>
      <c r="C576" s="14">
        <v>4.8277410410699197E-2</v>
      </c>
      <c r="D576" s="14">
        <v>3.6926409521995003E-2</v>
      </c>
      <c r="E576" s="14">
        <v>6.02258995058568E-2</v>
      </c>
      <c r="F576" s="14"/>
      <c r="G576" s="14">
        <v>4.5701065749123401E-2</v>
      </c>
      <c r="H576" s="14">
        <v>5.9819161199785101E-2</v>
      </c>
      <c r="I576" s="14">
        <v>5.0310562046468797E-2</v>
      </c>
      <c r="J576" s="14">
        <v>5.9996266861268202E-2</v>
      </c>
      <c r="K576" s="14">
        <v>4.4030290120707E-2</v>
      </c>
      <c r="L576" s="14">
        <v>3.26455284275423E-2</v>
      </c>
      <c r="M576" s="14"/>
      <c r="N576" s="14">
        <v>3.8296915075926002E-2</v>
      </c>
      <c r="O576" s="14">
        <v>6.15587007174343E-2</v>
      </c>
      <c r="P576" s="14">
        <v>5.0257293015157502E-2</v>
      </c>
      <c r="Q576" s="14">
        <v>4.3204650001685101E-2</v>
      </c>
      <c r="R576" s="14"/>
      <c r="S576" s="14">
        <v>3.5233274907707203E-2</v>
      </c>
      <c r="T576" s="14">
        <v>5.1910758598915599E-2</v>
      </c>
      <c r="U576" s="14">
        <v>3.1542698452772397E-2</v>
      </c>
      <c r="V576" s="14">
        <v>5.8905732036006402E-2</v>
      </c>
      <c r="W576" s="14">
        <v>7.3986315840924896E-2</v>
      </c>
      <c r="X576" s="14">
        <v>3.1432022256883602E-2</v>
      </c>
      <c r="Y576" s="14">
        <v>6.2243077389467598E-2</v>
      </c>
      <c r="Z576" s="14">
        <v>7.6980543444019903E-2</v>
      </c>
      <c r="AA576" s="14">
        <v>4.0526086490122203E-2</v>
      </c>
      <c r="AB576" s="14">
        <v>4.3302096454352103E-2</v>
      </c>
      <c r="AC576" s="14">
        <v>9.4205214531140793E-2</v>
      </c>
      <c r="AD576" s="14">
        <v>0</v>
      </c>
      <c r="AE576" s="14"/>
      <c r="AF576" s="14">
        <v>6.3304412335606602E-2</v>
      </c>
      <c r="AG576" s="14">
        <v>3.7278667945489397E-2</v>
      </c>
      <c r="AH576" s="14">
        <v>4.4151167088846199E-2</v>
      </c>
      <c r="AI576" s="14"/>
      <c r="AJ576" s="14" t="s">
        <v>79</v>
      </c>
      <c r="AK576" s="14" t="s">
        <v>79</v>
      </c>
      <c r="AL576" s="14" t="s">
        <v>79</v>
      </c>
      <c r="AM576" s="14" t="s">
        <v>79</v>
      </c>
      <c r="AN576" s="14" t="s">
        <v>79</v>
      </c>
      <c r="AO576" s="14"/>
      <c r="AP576" s="14">
        <v>3.0029587313120099E-2</v>
      </c>
      <c r="AQ576" s="14">
        <v>5.5665249057381301E-2</v>
      </c>
      <c r="AR576" s="14">
        <v>1.4015127819028099E-2</v>
      </c>
      <c r="AS576" s="14"/>
      <c r="AT576" s="14">
        <v>4.9953710266254801E-2</v>
      </c>
      <c r="AU576" s="14">
        <v>3.7528181761887998E-2</v>
      </c>
      <c r="AV576" s="14">
        <v>4.4682564885104699E-2</v>
      </c>
      <c r="AW576" s="14">
        <v>2.7287144212188901E-2</v>
      </c>
      <c r="AX576" s="14">
        <v>0</v>
      </c>
    </row>
    <row r="577" spans="2:50" x14ac:dyDescent="0.25">
      <c r="B577" t="s">
        <v>73</v>
      </c>
      <c r="C577" s="14">
        <v>0.61560199714577202</v>
      </c>
      <c r="D577" s="14">
        <v>0.67967937576147497</v>
      </c>
      <c r="E577" s="14">
        <v>0.55203740757631203</v>
      </c>
      <c r="F577" s="14"/>
      <c r="G577" s="14">
        <v>0.52942381823298701</v>
      </c>
      <c r="H577" s="14">
        <v>0.60568908866430504</v>
      </c>
      <c r="I577" s="14">
        <v>0.66270897315786803</v>
      </c>
      <c r="J577" s="14">
        <v>0.60459379564265603</v>
      </c>
      <c r="K577" s="14">
        <v>0.60126426617451001</v>
      </c>
      <c r="L577" s="14">
        <v>0.663400587106589</v>
      </c>
      <c r="M577" s="14"/>
      <c r="N577" s="14">
        <v>0.71316202737990597</v>
      </c>
      <c r="O577" s="14">
        <v>0.65470012096891705</v>
      </c>
      <c r="P577" s="14">
        <v>0.56793929506612895</v>
      </c>
      <c r="Q577" s="14">
        <v>0.51189559784646799</v>
      </c>
      <c r="R577" s="14"/>
      <c r="S577" s="14">
        <v>0.70844588512891304</v>
      </c>
      <c r="T577" s="14">
        <v>0.57142875123700698</v>
      </c>
      <c r="U577" s="14">
        <v>0.54961597453605704</v>
      </c>
      <c r="V577" s="14">
        <v>0.62770100569557896</v>
      </c>
      <c r="W577" s="14">
        <v>0.57999567349622905</v>
      </c>
      <c r="X577" s="14">
        <v>0.70076841387606303</v>
      </c>
      <c r="Y577" s="14">
        <v>0.58268458077950303</v>
      </c>
      <c r="Z577" s="14">
        <v>0.42665950131649499</v>
      </c>
      <c r="AA577" s="14">
        <v>0.63800251112969797</v>
      </c>
      <c r="AB577" s="14">
        <v>0.65890137255619097</v>
      </c>
      <c r="AC577" s="14">
        <v>0.47481762581403802</v>
      </c>
      <c r="AD577" s="14">
        <v>0.62547844886611703</v>
      </c>
      <c r="AE577" s="14"/>
      <c r="AF577" s="14">
        <v>0.56338378644821296</v>
      </c>
      <c r="AG577" s="14">
        <v>0.717984241776921</v>
      </c>
      <c r="AH577" s="14">
        <v>0.52053919241927304</v>
      </c>
      <c r="AI577" s="14"/>
      <c r="AJ577" s="14" t="s">
        <v>79</v>
      </c>
      <c r="AK577" s="14" t="s">
        <v>79</v>
      </c>
      <c r="AL577" s="14" t="s">
        <v>79</v>
      </c>
      <c r="AM577" s="14" t="s">
        <v>79</v>
      </c>
      <c r="AN577" s="14" t="s">
        <v>79</v>
      </c>
      <c r="AO577" s="14"/>
      <c r="AP577" s="14">
        <v>0.67037722146396195</v>
      </c>
      <c r="AQ577" s="14">
        <v>0.61375317288898001</v>
      </c>
      <c r="AR577" s="14">
        <v>0.79041585361487299</v>
      </c>
      <c r="AS577" s="14"/>
      <c r="AT577" s="14">
        <v>0.52891291338534896</v>
      </c>
      <c r="AU577" s="14">
        <v>0.58199069426081795</v>
      </c>
      <c r="AV577" s="14">
        <v>0.70735923042923599</v>
      </c>
      <c r="AW577" s="14">
        <v>0.73220991835624205</v>
      </c>
      <c r="AX577" s="14">
        <v>0.87393881530041695</v>
      </c>
    </row>
    <row r="578" spans="2:50" x14ac:dyDescent="0.25">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row>
    <row r="579" spans="2:50" x14ac:dyDescent="0.25">
      <c r="B579" s="6" t="s">
        <v>302</v>
      </c>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row>
    <row r="580" spans="2:50" x14ac:dyDescent="0.25">
      <c r="B580" s="26" t="s">
        <v>538</v>
      </c>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row>
    <row r="581" spans="2:50" x14ac:dyDescent="0.25">
      <c r="B581" t="s">
        <v>65</v>
      </c>
      <c r="C581" s="14">
        <v>0.217585720954766</v>
      </c>
      <c r="D581" s="14">
        <v>0.28267204235057197</v>
      </c>
      <c r="E581" s="14">
        <v>0.151664772524611</v>
      </c>
      <c r="F581" s="14"/>
      <c r="G581" s="14">
        <v>0.18374498048767299</v>
      </c>
      <c r="H581" s="14">
        <v>0.22592462872699401</v>
      </c>
      <c r="I581" s="14">
        <v>0.18096739164479</v>
      </c>
      <c r="J581" s="14">
        <v>0.221750632919856</v>
      </c>
      <c r="K581" s="14">
        <v>0.22466955137455299</v>
      </c>
      <c r="L581" s="14">
        <v>0.257125194615277</v>
      </c>
      <c r="M581" s="14"/>
      <c r="N581" s="14">
        <v>0.25681832706774299</v>
      </c>
      <c r="O581" s="14">
        <v>0.22494603444321401</v>
      </c>
      <c r="P581" s="14">
        <v>0.20265157324480401</v>
      </c>
      <c r="Q581" s="14">
        <v>0.18099112087911201</v>
      </c>
      <c r="R581" s="14"/>
      <c r="S581" s="14">
        <v>0.25266068836754102</v>
      </c>
      <c r="T581" s="14">
        <v>0.181656043898066</v>
      </c>
      <c r="U581" s="14">
        <v>0.143950497101898</v>
      </c>
      <c r="V581" s="14">
        <v>0.21589353743634601</v>
      </c>
      <c r="W581" s="14">
        <v>0.23154156850054999</v>
      </c>
      <c r="X581" s="14">
        <v>0.22174776645729899</v>
      </c>
      <c r="Y581" s="14">
        <v>0.26871250963714699</v>
      </c>
      <c r="Z581" s="14">
        <v>0.183803350093589</v>
      </c>
      <c r="AA581" s="14">
        <v>0.240876316974903</v>
      </c>
      <c r="AB581" s="14">
        <v>0.17054575004728401</v>
      </c>
      <c r="AC581" s="14">
        <v>0.25842780736976201</v>
      </c>
      <c r="AD581" s="14">
        <v>0.241058009420342</v>
      </c>
      <c r="AE581" s="14"/>
      <c r="AF581" s="14">
        <v>0.228814648750192</v>
      </c>
      <c r="AG581" s="14">
        <v>0.243468865719005</v>
      </c>
      <c r="AH581" s="14">
        <v>0.13297558256346401</v>
      </c>
      <c r="AI581" s="14"/>
      <c r="AJ581" s="14" t="s">
        <v>79</v>
      </c>
      <c r="AK581" s="14" t="s">
        <v>79</v>
      </c>
      <c r="AL581" s="14" t="s">
        <v>79</v>
      </c>
      <c r="AM581" s="14" t="s">
        <v>79</v>
      </c>
      <c r="AN581" s="14" t="s">
        <v>79</v>
      </c>
      <c r="AO581" s="14"/>
      <c r="AP581" s="14">
        <v>0.27862995658105399</v>
      </c>
      <c r="AQ581" s="14">
        <v>0.22785208950071001</v>
      </c>
      <c r="AR581" s="14">
        <v>0.21811646602005499</v>
      </c>
      <c r="AS581" s="14"/>
      <c r="AT581" s="14">
        <v>0.20041070167116801</v>
      </c>
      <c r="AU581" s="14">
        <v>0.21521997881483401</v>
      </c>
      <c r="AV581" s="14">
        <v>0.22153085341967099</v>
      </c>
      <c r="AW581" s="14">
        <v>0.34205656343257801</v>
      </c>
      <c r="AX581" s="14">
        <v>0.30219500215941802</v>
      </c>
    </row>
    <row r="582" spans="2:50" x14ac:dyDescent="0.25">
      <c r="B582" t="s">
        <v>66</v>
      </c>
      <c r="C582" s="14">
        <v>0.42188552757571501</v>
      </c>
      <c r="D582" s="14">
        <v>0.416566779247667</v>
      </c>
      <c r="E582" s="14">
        <v>0.42882551025433002</v>
      </c>
      <c r="F582" s="14"/>
      <c r="G582" s="14">
        <v>0.35453776457429198</v>
      </c>
      <c r="H582" s="14">
        <v>0.44361964173228302</v>
      </c>
      <c r="I582" s="14">
        <v>0.48574244864620603</v>
      </c>
      <c r="J582" s="14">
        <v>0.46531109982607699</v>
      </c>
      <c r="K582" s="14">
        <v>0.381777043754573</v>
      </c>
      <c r="L582" s="14">
        <v>0.39135916551734301</v>
      </c>
      <c r="M582" s="14"/>
      <c r="N582" s="14">
        <v>0.44121072739338302</v>
      </c>
      <c r="O582" s="14">
        <v>0.468152594570799</v>
      </c>
      <c r="P582" s="14">
        <v>0.41790484125618199</v>
      </c>
      <c r="Q582" s="14">
        <v>0.350025107253366</v>
      </c>
      <c r="R582" s="14"/>
      <c r="S582" s="14">
        <v>0.40508117784672498</v>
      </c>
      <c r="T582" s="14">
        <v>0.46030570304382501</v>
      </c>
      <c r="U582" s="14">
        <v>0.39802939477024302</v>
      </c>
      <c r="V582" s="14">
        <v>0.45274233567233302</v>
      </c>
      <c r="W582" s="14">
        <v>0.45883587027476802</v>
      </c>
      <c r="X582" s="14">
        <v>0.43470512948821299</v>
      </c>
      <c r="Y582" s="14">
        <v>0.444215772362335</v>
      </c>
      <c r="Z582" s="14">
        <v>0.378616695301071</v>
      </c>
      <c r="AA582" s="14">
        <v>0.41317888628298</v>
      </c>
      <c r="AB582" s="14">
        <v>0.397707728024148</v>
      </c>
      <c r="AC582" s="14">
        <v>0.31522559400730998</v>
      </c>
      <c r="AD582" s="14">
        <v>0.46687915721579198</v>
      </c>
      <c r="AE582" s="14"/>
      <c r="AF582" s="14">
        <v>0.43363064031679899</v>
      </c>
      <c r="AG582" s="14">
        <v>0.45570568558010299</v>
      </c>
      <c r="AH582" s="14">
        <v>0.37813168053776203</v>
      </c>
      <c r="AI582" s="14"/>
      <c r="AJ582" s="14" t="s">
        <v>79</v>
      </c>
      <c r="AK582" s="14" t="s">
        <v>79</v>
      </c>
      <c r="AL582" s="14" t="s">
        <v>79</v>
      </c>
      <c r="AM582" s="14" t="s">
        <v>79</v>
      </c>
      <c r="AN582" s="14" t="s">
        <v>79</v>
      </c>
      <c r="AO582" s="14"/>
      <c r="AP582" s="14">
        <v>0.46222624484528801</v>
      </c>
      <c r="AQ582" s="14">
        <v>0.41099051870679199</v>
      </c>
      <c r="AR582" s="14">
        <v>0.57102072390976299</v>
      </c>
      <c r="AS582" s="14"/>
      <c r="AT582" s="14">
        <v>0.43009694144217098</v>
      </c>
      <c r="AU582" s="14">
        <v>0.39027202078559597</v>
      </c>
      <c r="AV582" s="14">
        <v>0.47379220446221099</v>
      </c>
      <c r="AW582" s="14">
        <v>0.39608400070611899</v>
      </c>
      <c r="AX582" s="14">
        <v>0.42560707603967202</v>
      </c>
    </row>
    <row r="583" spans="2:50" x14ac:dyDescent="0.25">
      <c r="B583" t="s">
        <v>67</v>
      </c>
      <c r="C583" s="14">
        <v>0.265856317173429</v>
      </c>
      <c r="D583" s="14">
        <v>0.24289302575523999</v>
      </c>
      <c r="E583" s="14">
        <v>0.289924409513241</v>
      </c>
      <c r="F583" s="14"/>
      <c r="G583" s="14">
        <v>0.31149888491413003</v>
      </c>
      <c r="H583" s="14">
        <v>0.229481963194785</v>
      </c>
      <c r="I583" s="14">
        <v>0.25903673867523902</v>
      </c>
      <c r="J583" s="14">
        <v>0.21967203884720499</v>
      </c>
      <c r="K583" s="14">
        <v>0.29759336187639901</v>
      </c>
      <c r="L583" s="14">
        <v>0.28403788335756702</v>
      </c>
      <c r="M583" s="14"/>
      <c r="N583" s="14">
        <v>0.24884866087216401</v>
      </c>
      <c r="O583" s="14">
        <v>0.20707609867257401</v>
      </c>
      <c r="P583" s="14">
        <v>0.28514428392994101</v>
      </c>
      <c r="Q583" s="14">
        <v>0.33182669314277702</v>
      </c>
      <c r="R583" s="14"/>
      <c r="S583" s="14">
        <v>0.26173187333193099</v>
      </c>
      <c r="T583" s="14">
        <v>0.264677365069242</v>
      </c>
      <c r="U583" s="14">
        <v>0.366171613180234</v>
      </c>
      <c r="V583" s="14">
        <v>0.23881018871512699</v>
      </c>
      <c r="W583" s="14">
        <v>0.25207244253189098</v>
      </c>
      <c r="X583" s="14">
        <v>0.24178654572181901</v>
      </c>
      <c r="Y583" s="14">
        <v>0.190196488858248</v>
      </c>
      <c r="Z583" s="14">
        <v>0.26980612001421</v>
      </c>
      <c r="AA583" s="14">
        <v>0.26410399532822698</v>
      </c>
      <c r="AB583" s="14">
        <v>0.31758220129194198</v>
      </c>
      <c r="AC583" s="14">
        <v>0.333273023314482</v>
      </c>
      <c r="AD583" s="14">
        <v>0.153986270049083</v>
      </c>
      <c r="AE583" s="14"/>
      <c r="AF583" s="14">
        <v>0.238387458282764</v>
      </c>
      <c r="AG583" s="14">
        <v>0.24032662722509801</v>
      </c>
      <c r="AH583" s="14">
        <v>0.367518993043498</v>
      </c>
      <c r="AI583" s="14"/>
      <c r="AJ583" s="14" t="s">
        <v>79</v>
      </c>
      <c r="AK583" s="14" t="s">
        <v>79</v>
      </c>
      <c r="AL583" s="14" t="s">
        <v>79</v>
      </c>
      <c r="AM583" s="14" t="s">
        <v>79</v>
      </c>
      <c r="AN583" s="14" t="s">
        <v>79</v>
      </c>
      <c r="AO583" s="14"/>
      <c r="AP583" s="14">
        <v>0.22186167086147901</v>
      </c>
      <c r="AQ583" s="14">
        <v>0.26238500872272402</v>
      </c>
      <c r="AR583" s="14">
        <v>0.14203271637135001</v>
      </c>
      <c r="AS583" s="14"/>
      <c r="AT583" s="14">
        <v>0.27017618599978299</v>
      </c>
      <c r="AU583" s="14">
        <v>0.27322294012413101</v>
      </c>
      <c r="AV583" s="14">
        <v>0.233422681471675</v>
      </c>
      <c r="AW583" s="14">
        <v>0.22067439682355</v>
      </c>
      <c r="AX583" s="14">
        <v>0.142656919201782</v>
      </c>
    </row>
    <row r="584" spans="2:50" x14ac:dyDescent="0.25">
      <c r="B584" t="s">
        <v>68</v>
      </c>
      <c r="C584" s="14">
        <v>4.8808916624131497E-2</v>
      </c>
      <c r="D584" s="14">
        <v>3.2559675028570899E-2</v>
      </c>
      <c r="E584" s="14">
        <v>6.2437136758174597E-2</v>
      </c>
      <c r="F584" s="14"/>
      <c r="G584" s="14">
        <v>0.10381248496144301</v>
      </c>
      <c r="H584" s="14">
        <v>6.0195996152522399E-2</v>
      </c>
      <c r="I584" s="14">
        <v>2.3775404396147799E-2</v>
      </c>
      <c r="J584" s="14">
        <v>4.6976905086769799E-2</v>
      </c>
      <c r="K584" s="14">
        <v>3.6661574842420198E-2</v>
      </c>
      <c r="L584" s="14">
        <v>3.08144794733804E-2</v>
      </c>
      <c r="M584" s="14"/>
      <c r="N584" s="14">
        <v>2.92304052124715E-2</v>
      </c>
      <c r="O584" s="14">
        <v>6.4291608269023096E-2</v>
      </c>
      <c r="P584" s="14">
        <v>4.4189741065078801E-2</v>
      </c>
      <c r="Q584" s="14">
        <v>5.8414531809347102E-2</v>
      </c>
      <c r="R584" s="14"/>
      <c r="S584" s="14">
        <v>3.72649639792898E-2</v>
      </c>
      <c r="T584" s="14">
        <v>5.5108482404856801E-2</v>
      </c>
      <c r="U584" s="14">
        <v>3.7816311144416602E-2</v>
      </c>
      <c r="V584" s="14">
        <v>6.07213689063772E-2</v>
      </c>
      <c r="W584" s="14">
        <v>3.28735141061944E-2</v>
      </c>
      <c r="X584" s="14">
        <v>6.4051984301596795E-2</v>
      </c>
      <c r="Y584" s="14">
        <v>6.1766744837733097E-2</v>
      </c>
      <c r="Z584" s="14">
        <v>2.5580824944876901E-2</v>
      </c>
      <c r="AA584" s="14">
        <v>3.2614254154067303E-2</v>
      </c>
      <c r="AB584" s="14">
        <v>5.89319288410457E-2</v>
      </c>
      <c r="AC584" s="14">
        <v>4.2052893668552097E-2</v>
      </c>
      <c r="AD584" s="14">
        <v>9.2721087435127997E-2</v>
      </c>
      <c r="AE584" s="14"/>
      <c r="AF584" s="14">
        <v>4.8345607005332802E-2</v>
      </c>
      <c r="AG584" s="14">
        <v>2.5023564184095199E-2</v>
      </c>
      <c r="AH584" s="14">
        <v>6.8283489829217198E-2</v>
      </c>
      <c r="AI584" s="14"/>
      <c r="AJ584" s="14" t="s">
        <v>79</v>
      </c>
      <c r="AK584" s="14" t="s">
        <v>79</v>
      </c>
      <c r="AL584" s="14" t="s">
        <v>79</v>
      </c>
      <c r="AM584" s="14" t="s">
        <v>79</v>
      </c>
      <c r="AN584" s="14" t="s">
        <v>79</v>
      </c>
      <c r="AO584" s="14"/>
      <c r="AP584" s="14">
        <v>1.8527266285299299E-2</v>
      </c>
      <c r="AQ584" s="14">
        <v>5.53246706697803E-2</v>
      </c>
      <c r="AR584" s="14">
        <v>5.8893225229998999E-2</v>
      </c>
      <c r="AS584" s="14"/>
      <c r="AT584" s="14">
        <v>4.5828219013153801E-2</v>
      </c>
      <c r="AU584" s="14">
        <v>6.4762737748479002E-2</v>
      </c>
      <c r="AV584" s="14">
        <v>4.0612227892913501E-2</v>
      </c>
      <c r="AW584" s="14">
        <v>3.11968996199701E-2</v>
      </c>
      <c r="AX584" s="14">
        <v>0</v>
      </c>
    </row>
    <row r="585" spans="2:50" x14ac:dyDescent="0.25">
      <c r="B585" t="s">
        <v>69</v>
      </c>
      <c r="C585" s="14">
        <v>8.4173901071039701E-3</v>
      </c>
      <c r="D585" s="14">
        <v>7.5579080445224399E-3</v>
      </c>
      <c r="E585" s="14">
        <v>9.3624852751009596E-3</v>
      </c>
      <c r="F585" s="14"/>
      <c r="G585" s="14">
        <v>9.4096759291975099E-3</v>
      </c>
      <c r="H585" s="14">
        <v>9.6760269441792304E-3</v>
      </c>
      <c r="I585" s="14">
        <v>1.1548792848448799E-2</v>
      </c>
      <c r="J585" s="14">
        <v>5.5861719641906397E-3</v>
      </c>
      <c r="K585" s="14">
        <v>1.1465036117544901E-2</v>
      </c>
      <c r="L585" s="14">
        <v>4.2567572916009898E-3</v>
      </c>
      <c r="M585" s="14"/>
      <c r="N585" s="14">
        <v>6.4057768033135799E-3</v>
      </c>
      <c r="O585" s="14">
        <v>9.0418088665127801E-3</v>
      </c>
      <c r="P585" s="14">
        <v>1.5018875256806201E-2</v>
      </c>
      <c r="Q585" s="14">
        <v>3.7945428664143402E-3</v>
      </c>
      <c r="R585" s="14"/>
      <c r="S585" s="14">
        <v>6.2734076874692499E-3</v>
      </c>
      <c r="T585" s="14">
        <v>8.2926638005199494E-3</v>
      </c>
      <c r="U585" s="14">
        <v>1.15585043421392E-2</v>
      </c>
      <c r="V585" s="14">
        <v>6.01814707574066E-3</v>
      </c>
      <c r="W585" s="14">
        <v>0</v>
      </c>
      <c r="X585" s="14">
        <v>1.13612637257664E-2</v>
      </c>
      <c r="Y585" s="14">
        <v>1.20235785083083E-2</v>
      </c>
      <c r="Z585" s="14">
        <v>6.06571118105277E-2</v>
      </c>
      <c r="AA585" s="14">
        <v>7.4895754845573301E-3</v>
      </c>
      <c r="AB585" s="14">
        <v>0</v>
      </c>
      <c r="AC585" s="14">
        <v>0</v>
      </c>
      <c r="AD585" s="14">
        <v>0</v>
      </c>
      <c r="AE585" s="14"/>
      <c r="AF585" s="14">
        <v>1.51140872227035E-2</v>
      </c>
      <c r="AG585" s="14">
        <v>7.1806197433322699E-3</v>
      </c>
      <c r="AH585" s="14">
        <v>0</v>
      </c>
      <c r="AI585" s="14"/>
      <c r="AJ585" s="14" t="s">
        <v>79</v>
      </c>
      <c r="AK585" s="14" t="s">
        <v>79</v>
      </c>
      <c r="AL585" s="14" t="s">
        <v>79</v>
      </c>
      <c r="AM585" s="14" t="s">
        <v>79</v>
      </c>
      <c r="AN585" s="14" t="s">
        <v>79</v>
      </c>
      <c r="AO585" s="14"/>
      <c r="AP585" s="14">
        <v>6.2705155009274297E-3</v>
      </c>
      <c r="AQ585" s="14">
        <v>9.1654628615244396E-3</v>
      </c>
      <c r="AR585" s="14">
        <v>0</v>
      </c>
      <c r="AS585" s="14"/>
      <c r="AT585" s="14">
        <v>7.4226070969680997E-3</v>
      </c>
      <c r="AU585" s="14">
        <v>2.5125803452008201E-3</v>
      </c>
      <c r="AV585" s="14">
        <v>1.8644468699555598E-2</v>
      </c>
      <c r="AW585" s="14">
        <v>0</v>
      </c>
      <c r="AX585" s="14">
        <v>0</v>
      </c>
    </row>
    <row r="586" spans="2:50" x14ac:dyDescent="0.25">
      <c r="B586" t="s">
        <v>70</v>
      </c>
      <c r="C586" s="14">
        <v>3.7446127564854097E-2</v>
      </c>
      <c r="D586" s="14">
        <v>1.7750569573426699E-2</v>
      </c>
      <c r="E586" s="14">
        <v>5.7785685674543202E-2</v>
      </c>
      <c r="F586" s="14"/>
      <c r="G586" s="14">
        <v>3.6996209133264298E-2</v>
      </c>
      <c r="H586" s="14">
        <v>3.1101743249237101E-2</v>
      </c>
      <c r="I586" s="14">
        <v>3.8929223789168799E-2</v>
      </c>
      <c r="J586" s="14">
        <v>4.0703151355902203E-2</v>
      </c>
      <c r="K586" s="14">
        <v>4.7833432034510598E-2</v>
      </c>
      <c r="L586" s="14">
        <v>3.2406519744832003E-2</v>
      </c>
      <c r="M586" s="14"/>
      <c r="N586" s="14">
        <v>1.7486102650924599E-2</v>
      </c>
      <c r="O586" s="14">
        <v>2.6491855177877201E-2</v>
      </c>
      <c r="P586" s="14">
        <v>3.5090685247187697E-2</v>
      </c>
      <c r="Q586" s="14">
        <v>7.4948004048983899E-2</v>
      </c>
      <c r="R586" s="14"/>
      <c r="S586" s="14">
        <v>3.6987888787043503E-2</v>
      </c>
      <c r="T586" s="14">
        <v>2.9959741783489501E-2</v>
      </c>
      <c r="U586" s="14">
        <v>4.2473679461069502E-2</v>
      </c>
      <c r="V586" s="14">
        <v>2.58144221940769E-2</v>
      </c>
      <c r="W586" s="14">
        <v>2.4676604586596901E-2</v>
      </c>
      <c r="X586" s="14">
        <v>2.6347310305305498E-2</v>
      </c>
      <c r="Y586" s="14">
        <v>2.3084905796228201E-2</v>
      </c>
      <c r="Z586" s="14">
        <v>8.1535897835724694E-2</v>
      </c>
      <c r="AA586" s="14">
        <v>4.1736971775265003E-2</v>
      </c>
      <c r="AB586" s="14">
        <v>5.5232391795579198E-2</v>
      </c>
      <c r="AC586" s="14">
        <v>5.1020681639893199E-2</v>
      </c>
      <c r="AD586" s="14">
        <v>4.5355475879654099E-2</v>
      </c>
      <c r="AE586" s="14"/>
      <c r="AF586" s="14">
        <v>3.5707558422208498E-2</v>
      </c>
      <c r="AG586" s="14">
        <v>2.82946375483672E-2</v>
      </c>
      <c r="AH586" s="14">
        <v>5.3090254026059297E-2</v>
      </c>
      <c r="AI586" s="14"/>
      <c r="AJ586" s="14" t="s">
        <v>79</v>
      </c>
      <c r="AK586" s="14" t="s">
        <v>79</v>
      </c>
      <c r="AL586" s="14" t="s">
        <v>79</v>
      </c>
      <c r="AM586" s="14" t="s">
        <v>79</v>
      </c>
      <c r="AN586" s="14" t="s">
        <v>79</v>
      </c>
      <c r="AO586" s="14"/>
      <c r="AP586" s="14">
        <v>1.2484345925951899E-2</v>
      </c>
      <c r="AQ586" s="14">
        <v>3.4282249538469298E-2</v>
      </c>
      <c r="AR586" s="14">
        <v>9.9368684688326495E-3</v>
      </c>
      <c r="AS586" s="14"/>
      <c r="AT586" s="14">
        <v>4.60653447767558E-2</v>
      </c>
      <c r="AU586" s="14">
        <v>5.4009742181758601E-2</v>
      </c>
      <c r="AV586" s="14">
        <v>1.1997564053973699E-2</v>
      </c>
      <c r="AW586" s="14">
        <v>9.9881394177835908E-3</v>
      </c>
      <c r="AX586" s="14">
        <v>0.12954100259912801</v>
      </c>
    </row>
    <row r="587" spans="2:50" x14ac:dyDescent="0.25">
      <c r="B587" t="s">
        <v>71</v>
      </c>
      <c r="C587" s="14">
        <v>0.63947124853048098</v>
      </c>
      <c r="D587" s="14">
        <v>0.69923882159823902</v>
      </c>
      <c r="E587" s="14">
        <v>0.58049028277894099</v>
      </c>
      <c r="F587" s="14"/>
      <c r="G587" s="14">
        <v>0.53828274506196505</v>
      </c>
      <c r="H587" s="14">
        <v>0.669544270459277</v>
      </c>
      <c r="I587" s="14">
        <v>0.666709840290996</v>
      </c>
      <c r="J587" s="14">
        <v>0.68706173274593296</v>
      </c>
      <c r="K587" s="14">
        <v>0.60644659512912502</v>
      </c>
      <c r="L587" s="14">
        <v>0.64848436013262001</v>
      </c>
      <c r="M587" s="14"/>
      <c r="N587" s="14">
        <v>0.69802905446112595</v>
      </c>
      <c r="O587" s="14">
        <v>0.69309862901401298</v>
      </c>
      <c r="P587" s="14">
        <v>0.62055641450098598</v>
      </c>
      <c r="Q587" s="14">
        <v>0.53101622813247695</v>
      </c>
      <c r="R587" s="14"/>
      <c r="S587" s="14">
        <v>0.657741866214266</v>
      </c>
      <c r="T587" s="14">
        <v>0.64196174694189201</v>
      </c>
      <c r="U587" s="14">
        <v>0.54197989187214002</v>
      </c>
      <c r="V587" s="14">
        <v>0.668635873108679</v>
      </c>
      <c r="W587" s="14">
        <v>0.69037743877531799</v>
      </c>
      <c r="X587" s="14">
        <v>0.65645289594551204</v>
      </c>
      <c r="Y587" s="14">
        <v>0.71292828199948199</v>
      </c>
      <c r="Z587" s="14">
        <v>0.56242004539465995</v>
      </c>
      <c r="AA587" s="14">
        <v>0.65405520325788302</v>
      </c>
      <c r="AB587" s="14">
        <v>0.568253478071433</v>
      </c>
      <c r="AC587" s="14">
        <v>0.57365340137707299</v>
      </c>
      <c r="AD587" s="14">
        <v>0.70793716663613404</v>
      </c>
      <c r="AE587" s="14"/>
      <c r="AF587" s="14">
        <v>0.66244528906699096</v>
      </c>
      <c r="AG587" s="14">
        <v>0.69917455129910799</v>
      </c>
      <c r="AH587" s="14">
        <v>0.51110726310122501</v>
      </c>
      <c r="AI587" s="14"/>
      <c r="AJ587" s="14" t="s">
        <v>79</v>
      </c>
      <c r="AK587" s="14" t="s">
        <v>79</v>
      </c>
      <c r="AL587" s="14" t="s">
        <v>79</v>
      </c>
      <c r="AM587" s="14" t="s">
        <v>79</v>
      </c>
      <c r="AN587" s="14" t="s">
        <v>79</v>
      </c>
      <c r="AO587" s="14"/>
      <c r="AP587" s="14">
        <v>0.74085620142634201</v>
      </c>
      <c r="AQ587" s="14">
        <v>0.63884260820750205</v>
      </c>
      <c r="AR587" s="14">
        <v>0.78913718992981796</v>
      </c>
      <c r="AS587" s="14"/>
      <c r="AT587" s="14">
        <v>0.63050764311333896</v>
      </c>
      <c r="AU587" s="14">
        <v>0.60549199960042999</v>
      </c>
      <c r="AV587" s="14">
        <v>0.69532305788188198</v>
      </c>
      <c r="AW587" s="14">
        <v>0.738140564138696</v>
      </c>
      <c r="AX587" s="14">
        <v>0.72780207819909004</v>
      </c>
    </row>
    <row r="588" spans="2:50" x14ac:dyDescent="0.25">
      <c r="B588" t="s">
        <v>72</v>
      </c>
      <c r="C588" s="14">
        <v>5.72263067312355E-2</v>
      </c>
      <c r="D588" s="14">
        <v>4.0117583073093398E-2</v>
      </c>
      <c r="E588" s="14">
        <v>7.1799622033275501E-2</v>
      </c>
      <c r="F588" s="14"/>
      <c r="G588" s="14">
        <v>0.11322216089064099</v>
      </c>
      <c r="H588" s="14">
        <v>6.9872023096701597E-2</v>
      </c>
      <c r="I588" s="14">
        <v>3.5324197244596602E-2</v>
      </c>
      <c r="J588" s="14">
        <v>5.2563077050960499E-2</v>
      </c>
      <c r="K588" s="14">
        <v>4.8126610959965101E-2</v>
      </c>
      <c r="L588" s="14">
        <v>3.5071236764981403E-2</v>
      </c>
      <c r="M588" s="14"/>
      <c r="N588" s="14">
        <v>3.5636182015785098E-2</v>
      </c>
      <c r="O588" s="14">
        <v>7.33334171355359E-2</v>
      </c>
      <c r="P588" s="14">
        <v>5.9208616321885101E-2</v>
      </c>
      <c r="Q588" s="14">
        <v>6.2209074675761498E-2</v>
      </c>
      <c r="R588" s="14"/>
      <c r="S588" s="14">
        <v>4.3538371666759099E-2</v>
      </c>
      <c r="T588" s="14">
        <v>6.3401146205376804E-2</v>
      </c>
      <c r="U588" s="14">
        <v>4.9374815486555798E-2</v>
      </c>
      <c r="V588" s="14">
        <v>6.67395159821179E-2</v>
      </c>
      <c r="W588" s="14">
        <v>3.28735141061944E-2</v>
      </c>
      <c r="X588" s="14">
        <v>7.5413248027363197E-2</v>
      </c>
      <c r="Y588" s="14">
        <v>7.3790323346041395E-2</v>
      </c>
      <c r="Z588" s="14">
        <v>8.6237936755404601E-2</v>
      </c>
      <c r="AA588" s="14">
        <v>4.0103829638624702E-2</v>
      </c>
      <c r="AB588" s="14">
        <v>5.89319288410457E-2</v>
      </c>
      <c r="AC588" s="14">
        <v>4.2052893668552097E-2</v>
      </c>
      <c r="AD588" s="14">
        <v>9.2721087435127997E-2</v>
      </c>
      <c r="AE588" s="14"/>
      <c r="AF588" s="14">
        <v>6.3459694228036198E-2</v>
      </c>
      <c r="AG588" s="14">
        <v>3.22041839274275E-2</v>
      </c>
      <c r="AH588" s="14">
        <v>6.8283489829217198E-2</v>
      </c>
      <c r="AI588" s="14"/>
      <c r="AJ588" s="14" t="s">
        <v>79</v>
      </c>
      <c r="AK588" s="14" t="s">
        <v>79</v>
      </c>
      <c r="AL588" s="14" t="s">
        <v>79</v>
      </c>
      <c r="AM588" s="14" t="s">
        <v>79</v>
      </c>
      <c r="AN588" s="14" t="s">
        <v>79</v>
      </c>
      <c r="AO588" s="14"/>
      <c r="AP588" s="14">
        <v>2.47977817862267E-2</v>
      </c>
      <c r="AQ588" s="14">
        <v>6.4490133531304797E-2</v>
      </c>
      <c r="AR588" s="14">
        <v>5.8893225229998999E-2</v>
      </c>
      <c r="AS588" s="14"/>
      <c r="AT588" s="14">
        <v>5.3250826110121899E-2</v>
      </c>
      <c r="AU588" s="14">
        <v>6.7275318093679801E-2</v>
      </c>
      <c r="AV588" s="14">
        <v>5.9256696592469099E-2</v>
      </c>
      <c r="AW588" s="14">
        <v>3.11968996199701E-2</v>
      </c>
      <c r="AX588" s="14">
        <v>0</v>
      </c>
    </row>
    <row r="589" spans="2:50" x14ac:dyDescent="0.25">
      <c r="B589" t="s">
        <v>73</v>
      </c>
      <c r="C589" s="14">
        <v>0.58224494179924602</v>
      </c>
      <c r="D589" s="14">
        <v>0.65912123852514604</v>
      </c>
      <c r="E589" s="14">
        <v>0.50869066074566505</v>
      </c>
      <c r="F589" s="14"/>
      <c r="G589" s="14">
        <v>0.42506058417132397</v>
      </c>
      <c r="H589" s="14">
        <v>0.59967224736257496</v>
      </c>
      <c r="I589" s="14">
        <v>0.63138564304639899</v>
      </c>
      <c r="J589" s="14">
        <v>0.63449865569497199</v>
      </c>
      <c r="K589" s="14">
        <v>0.55831998416915996</v>
      </c>
      <c r="L589" s="14">
        <v>0.61341312336763798</v>
      </c>
      <c r="M589" s="14"/>
      <c r="N589" s="14">
        <v>0.66239287244534095</v>
      </c>
      <c r="O589" s="14">
        <v>0.619765211878477</v>
      </c>
      <c r="P589" s="14">
        <v>0.56134779817910097</v>
      </c>
      <c r="Q589" s="14">
        <v>0.46880715345671597</v>
      </c>
      <c r="R589" s="14"/>
      <c r="S589" s="14">
        <v>0.614203494547507</v>
      </c>
      <c r="T589" s="14">
        <v>0.57856060073651505</v>
      </c>
      <c r="U589" s="14">
        <v>0.49260507638558498</v>
      </c>
      <c r="V589" s="14">
        <v>0.60189635712656098</v>
      </c>
      <c r="W589" s="14">
        <v>0.657503924669123</v>
      </c>
      <c r="X589" s="14">
        <v>0.58103964791814899</v>
      </c>
      <c r="Y589" s="14">
        <v>0.63913795865344103</v>
      </c>
      <c r="Z589" s="14">
        <v>0.47618210863925597</v>
      </c>
      <c r="AA589" s="14">
        <v>0.613951373619258</v>
      </c>
      <c r="AB589" s="14">
        <v>0.50932154923038697</v>
      </c>
      <c r="AC589" s="14">
        <v>0.53160050770852096</v>
      </c>
      <c r="AD589" s="14">
        <v>0.61521607920100696</v>
      </c>
      <c r="AE589" s="14"/>
      <c r="AF589" s="14">
        <v>0.59898559483895497</v>
      </c>
      <c r="AG589" s="14">
        <v>0.66697036737168003</v>
      </c>
      <c r="AH589" s="14">
        <v>0.442823773272008</v>
      </c>
      <c r="AI589" s="14"/>
      <c r="AJ589" s="14" t="s">
        <v>79</v>
      </c>
      <c r="AK589" s="14" t="s">
        <v>79</v>
      </c>
      <c r="AL589" s="14" t="s">
        <v>79</v>
      </c>
      <c r="AM589" s="14" t="s">
        <v>79</v>
      </c>
      <c r="AN589" s="14" t="s">
        <v>79</v>
      </c>
      <c r="AO589" s="14"/>
      <c r="AP589" s="14">
        <v>0.71605841964011496</v>
      </c>
      <c r="AQ589" s="14">
        <v>0.57435247467619799</v>
      </c>
      <c r="AR589" s="14">
        <v>0.730243964699819</v>
      </c>
      <c r="AS589" s="14"/>
      <c r="AT589" s="14">
        <v>0.57725681700321696</v>
      </c>
      <c r="AU589" s="14">
        <v>0.53821668150674995</v>
      </c>
      <c r="AV589" s="14">
        <v>0.63606636128941296</v>
      </c>
      <c r="AW589" s="14">
        <v>0.70694366451872603</v>
      </c>
      <c r="AX589" s="14">
        <v>0.72780207819909004</v>
      </c>
    </row>
    <row r="590" spans="2:50" x14ac:dyDescent="0.25">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row>
    <row r="591" spans="2:50" x14ac:dyDescent="0.25">
      <c r="B591" s="6" t="s">
        <v>303</v>
      </c>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row>
    <row r="592" spans="2:50" x14ac:dyDescent="0.25">
      <c r="B592" s="26" t="s">
        <v>538</v>
      </c>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row>
    <row r="593" spans="2:50" x14ac:dyDescent="0.25">
      <c r="B593" t="s">
        <v>65</v>
      </c>
      <c r="C593" s="14">
        <v>0.15284051833899401</v>
      </c>
      <c r="D593" s="14">
        <v>0.184484710749726</v>
      </c>
      <c r="E593" s="14">
        <v>0.12196751631677</v>
      </c>
      <c r="F593" s="14"/>
      <c r="G593" s="14">
        <v>0.18260492323695199</v>
      </c>
      <c r="H593" s="14">
        <v>0.21372082839839199</v>
      </c>
      <c r="I593" s="14">
        <v>0.15716355358780101</v>
      </c>
      <c r="J593" s="14">
        <v>9.9401895876909604E-2</v>
      </c>
      <c r="K593" s="14">
        <v>0.16283554505950801</v>
      </c>
      <c r="L593" s="14">
        <v>0.112722812388246</v>
      </c>
      <c r="M593" s="14"/>
      <c r="N593" s="14">
        <v>0.18157657129624899</v>
      </c>
      <c r="O593" s="14">
        <v>0.16970047766590901</v>
      </c>
      <c r="P593" s="14">
        <v>0.150789441692709</v>
      </c>
      <c r="Q593" s="14">
        <v>0.104638568872557</v>
      </c>
      <c r="R593" s="14"/>
      <c r="S593" s="14">
        <v>0.24904511058312001</v>
      </c>
      <c r="T593" s="14">
        <v>7.7561005037008302E-2</v>
      </c>
      <c r="U593" s="14">
        <v>0.15298006071688899</v>
      </c>
      <c r="V593" s="14">
        <v>0.146525691471593</v>
      </c>
      <c r="W593" s="14">
        <v>9.44711997718303E-2</v>
      </c>
      <c r="X593" s="14">
        <v>0.15863834023366599</v>
      </c>
      <c r="Y593" s="14">
        <v>0.15868502628009701</v>
      </c>
      <c r="Z593" s="14">
        <v>0.207540977017691</v>
      </c>
      <c r="AA593" s="14">
        <v>0.10654618785081101</v>
      </c>
      <c r="AB593" s="14">
        <v>0.15323787203099601</v>
      </c>
      <c r="AC593" s="14">
        <v>0.18899533378313901</v>
      </c>
      <c r="AD593" s="14">
        <v>0.13392871614039401</v>
      </c>
      <c r="AE593" s="14"/>
      <c r="AF593" s="14">
        <v>0.11704112921368399</v>
      </c>
      <c r="AG593" s="14">
        <v>0.196355417171236</v>
      </c>
      <c r="AH593" s="14">
        <v>0.114075597606294</v>
      </c>
      <c r="AI593" s="14"/>
      <c r="AJ593" s="14" t="s">
        <v>79</v>
      </c>
      <c r="AK593" s="14" t="s">
        <v>79</v>
      </c>
      <c r="AL593" s="14" t="s">
        <v>79</v>
      </c>
      <c r="AM593" s="14" t="s">
        <v>79</v>
      </c>
      <c r="AN593" s="14" t="s">
        <v>79</v>
      </c>
      <c r="AO593" s="14"/>
      <c r="AP593" s="14">
        <v>0.16178018366616401</v>
      </c>
      <c r="AQ593" s="14">
        <v>0.18033513001601401</v>
      </c>
      <c r="AR593" s="14">
        <v>0.16806766471263199</v>
      </c>
      <c r="AS593" s="14"/>
      <c r="AT593" s="14">
        <v>0.103628795879684</v>
      </c>
      <c r="AU593" s="14">
        <v>9.28952665290982E-2</v>
      </c>
      <c r="AV593" s="14">
        <v>0.21579573057446999</v>
      </c>
      <c r="AW593" s="14">
        <v>0.28164831574949201</v>
      </c>
      <c r="AX593" s="14">
        <v>0.37799392394549602</v>
      </c>
    </row>
    <row r="594" spans="2:50" x14ac:dyDescent="0.25">
      <c r="B594" t="s">
        <v>66</v>
      </c>
      <c r="C594" s="14">
        <v>0.40244622428842702</v>
      </c>
      <c r="D594" s="14">
        <v>0.39824246151897502</v>
      </c>
      <c r="E594" s="14">
        <v>0.406487613348468</v>
      </c>
      <c r="F594" s="14"/>
      <c r="G594" s="14">
        <v>0.41885222359513902</v>
      </c>
      <c r="H594" s="14">
        <v>0.44402508574300398</v>
      </c>
      <c r="I594" s="14">
        <v>0.36692403716732302</v>
      </c>
      <c r="J594" s="14">
        <v>0.41670171894902502</v>
      </c>
      <c r="K594" s="14">
        <v>0.337666225895074</v>
      </c>
      <c r="L594" s="14">
        <v>0.41776133037805002</v>
      </c>
      <c r="M594" s="14"/>
      <c r="N594" s="14">
        <v>0.48107945425544202</v>
      </c>
      <c r="O594" s="14">
        <v>0.46757301448906402</v>
      </c>
      <c r="P594" s="14">
        <v>0.32446657386412697</v>
      </c>
      <c r="Q594" s="14">
        <v>0.31235393245264997</v>
      </c>
      <c r="R594" s="14"/>
      <c r="S594" s="14">
        <v>0.44533226099907403</v>
      </c>
      <c r="T594" s="14">
        <v>0.49800464711435199</v>
      </c>
      <c r="U594" s="14">
        <v>0.31246880920262099</v>
      </c>
      <c r="V594" s="14">
        <v>0.35405281776922498</v>
      </c>
      <c r="W594" s="14">
        <v>0.42352156726451501</v>
      </c>
      <c r="X594" s="14">
        <v>0.43004328770709499</v>
      </c>
      <c r="Y594" s="14">
        <v>0.36432507414683801</v>
      </c>
      <c r="Z594" s="14">
        <v>0.231976713306416</v>
      </c>
      <c r="AA594" s="14">
        <v>0.438061606123967</v>
      </c>
      <c r="AB594" s="14">
        <v>0.354346706807873</v>
      </c>
      <c r="AC594" s="14">
        <v>0.38994510630648899</v>
      </c>
      <c r="AD594" s="14">
        <v>0.395047222293057</v>
      </c>
      <c r="AE594" s="14"/>
      <c r="AF594" s="14">
        <v>0.380296280210208</v>
      </c>
      <c r="AG594" s="14">
        <v>0.42412922590520702</v>
      </c>
      <c r="AH594" s="14">
        <v>0.38280728754731802</v>
      </c>
      <c r="AI594" s="14"/>
      <c r="AJ594" s="14" t="s">
        <v>79</v>
      </c>
      <c r="AK594" s="14" t="s">
        <v>79</v>
      </c>
      <c r="AL594" s="14" t="s">
        <v>79</v>
      </c>
      <c r="AM594" s="14" t="s">
        <v>79</v>
      </c>
      <c r="AN594" s="14" t="s">
        <v>79</v>
      </c>
      <c r="AO594" s="14"/>
      <c r="AP594" s="14">
        <v>0.47597768862935003</v>
      </c>
      <c r="AQ594" s="14">
        <v>0.39964028577609101</v>
      </c>
      <c r="AR594" s="14">
        <v>0.47021852495491201</v>
      </c>
      <c r="AS594" s="14"/>
      <c r="AT594" s="14">
        <v>0.35664789431997201</v>
      </c>
      <c r="AU594" s="14">
        <v>0.394073440835502</v>
      </c>
      <c r="AV594" s="14">
        <v>0.46802343750077502</v>
      </c>
      <c r="AW594" s="14">
        <v>0.45315409822373998</v>
      </c>
      <c r="AX594" s="14">
        <v>0.371504734507972</v>
      </c>
    </row>
    <row r="595" spans="2:50" x14ac:dyDescent="0.25">
      <c r="B595" t="s">
        <v>67</v>
      </c>
      <c r="C595" s="14">
        <v>0.30959246836480497</v>
      </c>
      <c r="D595" s="14">
        <v>0.30635959099875998</v>
      </c>
      <c r="E595" s="14">
        <v>0.310669623825514</v>
      </c>
      <c r="F595" s="14"/>
      <c r="G595" s="14">
        <v>0.30940884427750698</v>
      </c>
      <c r="H595" s="14">
        <v>0.23932780029576201</v>
      </c>
      <c r="I595" s="14">
        <v>0.33020936411894197</v>
      </c>
      <c r="J595" s="14">
        <v>0.28928019501752</v>
      </c>
      <c r="K595" s="14">
        <v>0.335668449908686</v>
      </c>
      <c r="L595" s="14">
        <v>0.34902132417415199</v>
      </c>
      <c r="M595" s="14"/>
      <c r="N595" s="14">
        <v>0.24362840543290601</v>
      </c>
      <c r="O595" s="14">
        <v>0.23018027560229201</v>
      </c>
      <c r="P595" s="14">
        <v>0.353231955532262</v>
      </c>
      <c r="Q595" s="14">
        <v>0.43146735057341501</v>
      </c>
      <c r="R595" s="14"/>
      <c r="S595" s="14">
        <v>0.23125274509865801</v>
      </c>
      <c r="T595" s="14">
        <v>0.310867471118769</v>
      </c>
      <c r="U595" s="14">
        <v>0.35995494534258199</v>
      </c>
      <c r="V595" s="14">
        <v>0.336199633828971</v>
      </c>
      <c r="W595" s="14">
        <v>0.34905110680703</v>
      </c>
      <c r="X595" s="14">
        <v>0.29771441679969501</v>
      </c>
      <c r="Y595" s="14">
        <v>0.33897688014037203</v>
      </c>
      <c r="Z595" s="14">
        <v>0.34219688937422399</v>
      </c>
      <c r="AA595" s="14">
        <v>0.33628287302988702</v>
      </c>
      <c r="AB595" s="14">
        <v>0.27935042615664901</v>
      </c>
      <c r="AC595" s="14">
        <v>0.28011958301321999</v>
      </c>
      <c r="AD595" s="14">
        <v>0.35928407327978201</v>
      </c>
      <c r="AE595" s="14"/>
      <c r="AF595" s="14">
        <v>0.34255215995800098</v>
      </c>
      <c r="AG595" s="14">
        <v>0.26449965758690602</v>
      </c>
      <c r="AH595" s="14">
        <v>0.347703425733982</v>
      </c>
      <c r="AI595" s="14"/>
      <c r="AJ595" s="14" t="s">
        <v>79</v>
      </c>
      <c r="AK595" s="14" t="s">
        <v>79</v>
      </c>
      <c r="AL595" s="14" t="s">
        <v>79</v>
      </c>
      <c r="AM595" s="14" t="s">
        <v>79</v>
      </c>
      <c r="AN595" s="14" t="s">
        <v>79</v>
      </c>
      <c r="AO595" s="14"/>
      <c r="AP595" s="14">
        <v>0.26067177775714301</v>
      </c>
      <c r="AQ595" s="14">
        <v>0.30119979861588198</v>
      </c>
      <c r="AR595" s="14">
        <v>0.29452494864480799</v>
      </c>
      <c r="AS595" s="14"/>
      <c r="AT595" s="14">
        <v>0.35813877024394303</v>
      </c>
      <c r="AU595" s="14">
        <v>0.37771967325730899</v>
      </c>
      <c r="AV595" s="14">
        <v>0.22321232206796901</v>
      </c>
      <c r="AW595" s="14">
        <v>0.20018495909624001</v>
      </c>
      <c r="AX595" s="14">
        <v>0.14062775106238501</v>
      </c>
    </row>
    <row r="596" spans="2:50" x14ac:dyDescent="0.25">
      <c r="B596" t="s">
        <v>68</v>
      </c>
      <c r="C596" s="14">
        <v>3.6886646279112603E-2</v>
      </c>
      <c r="D596" s="14">
        <v>3.8718160595795303E-2</v>
      </c>
      <c r="E596" s="14">
        <v>3.53374992176404E-2</v>
      </c>
      <c r="F596" s="14"/>
      <c r="G596" s="14">
        <v>2.6802934883098501E-2</v>
      </c>
      <c r="H596" s="14">
        <v>1.9297393193991201E-2</v>
      </c>
      <c r="I596" s="14">
        <v>4.3880938195604E-2</v>
      </c>
      <c r="J596" s="14">
        <v>5.19253877413531E-2</v>
      </c>
      <c r="K596" s="14">
        <v>4.2560456595131302E-2</v>
      </c>
      <c r="L596" s="14">
        <v>3.7348546979543901E-2</v>
      </c>
      <c r="M596" s="14"/>
      <c r="N596" s="14">
        <v>2.8765697568444701E-2</v>
      </c>
      <c r="O596" s="14">
        <v>4.61704489473884E-2</v>
      </c>
      <c r="P596" s="14">
        <v>5.4190109371654499E-2</v>
      </c>
      <c r="Q596" s="14">
        <v>1.9532786415376899E-2</v>
      </c>
      <c r="R596" s="14"/>
      <c r="S596" s="14">
        <v>2.6858733093346299E-2</v>
      </c>
      <c r="T596" s="14">
        <v>4.8122761905906697E-2</v>
      </c>
      <c r="U596" s="14">
        <v>2.75723023783906E-2</v>
      </c>
      <c r="V596" s="14">
        <v>5.44323191928111E-2</v>
      </c>
      <c r="W596" s="14">
        <v>4.9421071657081601E-2</v>
      </c>
      <c r="X596" s="14">
        <v>3.03129634128953E-2</v>
      </c>
      <c r="Y596" s="14">
        <v>1.01275780631103E-2</v>
      </c>
      <c r="Z596" s="14">
        <v>9.5088738232518497E-2</v>
      </c>
      <c r="AA596" s="14">
        <v>1.24069674411E-2</v>
      </c>
      <c r="AB596" s="14">
        <v>5.71921064021347E-2</v>
      </c>
      <c r="AC596" s="14">
        <v>5.2026436316782602E-2</v>
      </c>
      <c r="AD596" s="14">
        <v>0</v>
      </c>
      <c r="AE596" s="14"/>
      <c r="AF596" s="14">
        <v>5.7508086015869597E-2</v>
      </c>
      <c r="AG596" s="14">
        <v>2.96724364019047E-2</v>
      </c>
      <c r="AH596" s="14">
        <v>1.88440013348448E-2</v>
      </c>
      <c r="AI596" s="14"/>
      <c r="AJ596" s="14" t="s">
        <v>79</v>
      </c>
      <c r="AK596" s="14" t="s">
        <v>79</v>
      </c>
      <c r="AL596" s="14" t="s">
        <v>79</v>
      </c>
      <c r="AM596" s="14" t="s">
        <v>79</v>
      </c>
      <c r="AN596" s="14" t="s">
        <v>79</v>
      </c>
      <c r="AO596" s="14"/>
      <c r="AP596" s="14">
        <v>3.5649285358846303E-2</v>
      </c>
      <c r="AQ596" s="14">
        <v>3.30505170728062E-2</v>
      </c>
      <c r="AR596" s="14">
        <v>2.29784711252385E-2</v>
      </c>
      <c r="AS596" s="14"/>
      <c r="AT596" s="14">
        <v>5.7850739710474802E-2</v>
      </c>
      <c r="AU596" s="14">
        <v>2.13720582620061E-2</v>
      </c>
      <c r="AV596" s="14">
        <v>3.0565428400849901E-2</v>
      </c>
      <c r="AW596" s="14">
        <v>1.4936321781918499E-2</v>
      </c>
      <c r="AX596" s="14">
        <v>0</v>
      </c>
    </row>
    <row r="597" spans="2:50" x14ac:dyDescent="0.25">
      <c r="B597" t="s">
        <v>69</v>
      </c>
      <c r="C597" s="14">
        <v>1.5050479140929799E-2</v>
      </c>
      <c r="D597" s="14">
        <v>1.39775674600507E-2</v>
      </c>
      <c r="E597" s="14">
        <v>1.6268778756539599E-2</v>
      </c>
      <c r="F597" s="14"/>
      <c r="G597" s="14">
        <v>1.47361862450509E-2</v>
      </c>
      <c r="H597" s="14">
        <v>0</v>
      </c>
      <c r="I597" s="14">
        <v>6.4361781416382201E-3</v>
      </c>
      <c r="J597" s="14">
        <v>3.6407721743219101E-2</v>
      </c>
      <c r="K597" s="14">
        <v>1.50821463291878E-2</v>
      </c>
      <c r="L597" s="14">
        <v>1.8328868343399099E-2</v>
      </c>
      <c r="M597" s="14"/>
      <c r="N597" s="14">
        <v>1.0059846234313699E-2</v>
      </c>
      <c r="O597" s="14">
        <v>1.8896036955861201E-2</v>
      </c>
      <c r="P597" s="14">
        <v>9.3486262321377401E-3</v>
      </c>
      <c r="Q597" s="14">
        <v>2.1936549630534801E-2</v>
      </c>
      <c r="R597" s="14"/>
      <c r="S597" s="14">
        <v>1.13754304012572E-2</v>
      </c>
      <c r="T597" s="14">
        <v>6.4139674657539298E-3</v>
      </c>
      <c r="U597" s="14">
        <v>2.0654316147509202E-2</v>
      </c>
      <c r="V597" s="14">
        <v>2.5488563263446999E-2</v>
      </c>
      <c r="W597" s="14">
        <v>2.9077338326524899E-2</v>
      </c>
      <c r="X597" s="14">
        <v>0</v>
      </c>
      <c r="Y597" s="14">
        <v>3.1191055982852701E-2</v>
      </c>
      <c r="Z597" s="14">
        <v>3.7903758405341798E-2</v>
      </c>
      <c r="AA597" s="14">
        <v>1.5482065250511001E-2</v>
      </c>
      <c r="AB597" s="14">
        <v>1.1591386452165399E-2</v>
      </c>
      <c r="AC597" s="14">
        <v>0</v>
      </c>
      <c r="AD597" s="14">
        <v>0</v>
      </c>
      <c r="AE597" s="14"/>
      <c r="AF597" s="14">
        <v>2.7369148306121801E-2</v>
      </c>
      <c r="AG597" s="14">
        <v>6.8285301028392399E-3</v>
      </c>
      <c r="AH597" s="14">
        <v>1.1472849166863501E-2</v>
      </c>
      <c r="AI597" s="14"/>
      <c r="AJ597" s="14" t="s">
        <v>79</v>
      </c>
      <c r="AK597" s="14" t="s">
        <v>79</v>
      </c>
      <c r="AL597" s="14" t="s">
        <v>79</v>
      </c>
      <c r="AM597" s="14" t="s">
        <v>79</v>
      </c>
      <c r="AN597" s="14" t="s">
        <v>79</v>
      </c>
      <c r="AO597" s="14"/>
      <c r="AP597" s="14">
        <v>1.31838919612515E-2</v>
      </c>
      <c r="AQ597" s="14">
        <v>1.2210684418023201E-2</v>
      </c>
      <c r="AR597" s="14">
        <v>0</v>
      </c>
      <c r="AS597" s="14"/>
      <c r="AT597" s="14">
        <v>1.7343032335874298E-2</v>
      </c>
      <c r="AU597" s="14">
        <v>7.4121670756059398E-3</v>
      </c>
      <c r="AV597" s="14">
        <v>1.46103645387296E-2</v>
      </c>
      <c r="AW597" s="14">
        <v>0</v>
      </c>
      <c r="AX597" s="14">
        <v>0</v>
      </c>
    </row>
    <row r="598" spans="2:50" x14ac:dyDescent="0.25">
      <c r="B598" t="s">
        <v>70</v>
      </c>
      <c r="C598" s="14">
        <v>8.3183663587731493E-2</v>
      </c>
      <c r="D598" s="14">
        <v>5.82175086766933E-2</v>
      </c>
      <c r="E598" s="14">
        <v>0.109268968535068</v>
      </c>
      <c r="F598" s="14"/>
      <c r="G598" s="14">
        <v>4.7594887762252402E-2</v>
      </c>
      <c r="H598" s="14">
        <v>8.3628892368851099E-2</v>
      </c>
      <c r="I598" s="14">
        <v>9.5385928788691496E-2</v>
      </c>
      <c r="J598" s="14">
        <v>0.10628308067197299</v>
      </c>
      <c r="K598" s="14">
        <v>0.106187176212413</v>
      </c>
      <c r="L598" s="14">
        <v>6.4817117736609406E-2</v>
      </c>
      <c r="M598" s="14"/>
      <c r="N598" s="14">
        <v>5.4890025212644897E-2</v>
      </c>
      <c r="O598" s="14">
        <v>6.7479746339485003E-2</v>
      </c>
      <c r="P598" s="14">
        <v>0.10797329330711</v>
      </c>
      <c r="Q598" s="14">
        <v>0.110070812055467</v>
      </c>
      <c r="R598" s="14"/>
      <c r="S598" s="14">
        <v>3.6135719824544298E-2</v>
      </c>
      <c r="T598" s="14">
        <v>5.9030147358209897E-2</v>
      </c>
      <c r="U598" s="14">
        <v>0.12636956621200901</v>
      </c>
      <c r="V598" s="14">
        <v>8.3300974473953099E-2</v>
      </c>
      <c r="W598" s="14">
        <v>5.4457716173018998E-2</v>
      </c>
      <c r="X598" s="14">
        <v>8.3290991846648593E-2</v>
      </c>
      <c r="Y598" s="14">
        <v>9.6694385386730294E-2</v>
      </c>
      <c r="Z598" s="14">
        <v>8.5292923663808806E-2</v>
      </c>
      <c r="AA598" s="14">
        <v>9.1220300303724397E-2</v>
      </c>
      <c r="AB598" s="14">
        <v>0.14428150215018201</v>
      </c>
      <c r="AC598" s="14">
        <v>8.8913540580369196E-2</v>
      </c>
      <c r="AD598" s="14">
        <v>0.111739988286768</v>
      </c>
      <c r="AE598" s="14"/>
      <c r="AF598" s="14">
        <v>7.5233196296115898E-2</v>
      </c>
      <c r="AG598" s="14">
        <v>7.8514732831907602E-2</v>
      </c>
      <c r="AH598" s="14">
        <v>0.12509683861069701</v>
      </c>
      <c r="AI598" s="14"/>
      <c r="AJ598" s="14" t="s">
        <v>79</v>
      </c>
      <c r="AK598" s="14" t="s">
        <v>79</v>
      </c>
      <c r="AL598" s="14" t="s">
        <v>79</v>
      </c>
      <c r="AM598" s="14" t="s">
        <v>79</v>
      </c>
      <c r="AN598" s="14" t="s">
        <v>79</v>
      </c>
      <c r="AO598" s="14"/>
      <c r="AP598" s="14">
        <v>5.2737172627244602E-2</v>
      </c>
      <c r="AQ598" s="14">
        <v>7.3563584101183702E-2</v>
      </c>
      <c r="AR598" s="14">
        <v>4.4210390562409697E-2</v>
      </c>
      <c r="AS598" s="14"/>
      <c r="AT598" s="14">
        <v>0.106390767510052</v>
      </c>
      <c r="AU598" s="14">
        <v>0.10652739404047901</v>
      </c>
      <c r="AV598" s="14">
        <v>4.7792716917206698E-2</v>
      </c>
      <c r="AW598" s="14">
        <v>5.00763051486093E-2</v>
      </c>
      <c r="AX598" s="14">
        <v>0.10987359048414699</v>
      </c>
    </row>
    <row r="599" spans="2:50" x14ac:dyDescent="0.25">
      <c r="B599" t="s">
        <v>71</v>
      </c>
      <c r="C599" s="14">
        <v>0.55528674262742095</v>
      </c>
      <c r="D599" s="14">
        <v>0.58272717226869997</v>
      </c>
      <c r="E599" s="14">
        <v>0.528455129665238</v>
      </c>
      <c r="F599" s="14"/>
      <c r="G599" s="14">
        <v>0.60145714683209095</v>
      </c>
      <c r="H599" s="14">
        <v>0.65774591414139605</v>
      </c>
      <c r="I599" s="14">
        <v>0.52408759075512401</v>
      </c>
      <c r="J599" s="14">
        <v>0.51610361482593503</v>
      </c>
      <c r="K599" s="14">
        <v>0.50050177095458204</v>
      </c>
      <c r="L599" s="14">
        <v>0.53048414276629596</v>
      </c>
      <c r="M599" s="14"/>
      <c r="N599" s="14">
        <v>0.66265602555169101</v>
      </c>
      <c r="O599" s="14">
        <v>0.63727349215497298</v>
      </c>
      <c r="P599" s="14">
        <v>0.475256015556836</v>
      </c>
      <c r="Q599" s="14">
        <v>0.41699250132520699</v>
      </c>
      <c r="R599" s="14"/>
      <c r="S599" s="14">
        <v>0.69437737158219404</v>
      </c>
      <c r="T599" s="14">
        <v>0.57556565215136102</v>
      </c>
      <c r="U599" s="14">
        <v>0.46544886991950901</v>
      </c>
      <c r="V599" s="14">
        <v>0.50057850924081804</v>
      </c>
      <c r="W599" s="14">
        <v>0.517992767036345</v>
      </c>
      <c r="X599" s="14">
        <v>0.58868162794076095</v>
      </c>
      <c r="Y599" s="14">
        <v>0.52301010042693497</v>
      </c>
      <c r="Z599" s="14">
        <v>0.43951769032410698</v>
      </c>
      <c r="AA599" s="14">
        <v>0.54460779397477799</v>
      </c>
      <c r="AB599" s="14">
        <v>0.50758457883886898</v>
      </c>
      <c r="AC599" s="14">
        <v>0.57894044008962897</v>
      </c>
      <c r="AD599" s="14">
        <v>0.52897593843345003</v>
      </c>
      <c r="AE599" s="14"/>
      <c r="AF599" s="14">
        <v>0.49733740942389199</v>
      </c>
      <c r="AG599" s="14">
        <v>0.62048464307644302</v>
      </c>
      <c r="AH599" s="14">
        <v>0.49688288515361201</v>
      </c>
      <c r="AI599" s="14"/>
      <c r="AJ599" s="14" t="s">
        <v>79</v>
      </c>
      <c r="AK599" s="14" t="s">
        <v>79</v>
      </c>
      <c r="AL599" s="14" t="s">
        <v>79</v>
      </c>
      <c r="AM599" s="14" t="s">
        <v>79</v>
      </c>
      <c r="AN599" s="14" t="s">
        <v>79</v>
      </c>
      <c r="AO599" s="14"/>
      <c r="AP599" s="14">
        <v>0.63775787229551495</v>
      </c>
      <c r="AQ599" s="14">
        <v>0.57997541579210399</v>
      </c>
      <c r="AR599" s="14">
        <v>0.63828618966754402</v>
      </c>
      <c r="AS599" s="14"/>
      <c r="AT599" s="14">
        <v>0.460276690199656</v>
      </c>
      <c r="AU599" s="14">
        <v>0.48696870736460102</v>
      </c>
      <c r="AV599" s="14">
        <v>0.68381916807524501</v>
      </c>
      <c r="AW599" s="14">
        <v>0.73480241397323198</v>
      </c>
      <c r="AX599" s="14">
        <v>0.74949865845346797</v>
      </c>
    </row>
    <row r="600" spans="2:50" x14ac:dyDescent="0.25">
      <c r="B600" t="s">
        <v>72</v>
      </c>
      <c r="C600" s="14">
        <v>5.1937125420042397E-2</v>
      </c>
      <c r="D600" s="14">
        <v>5.2695728055845999E-2</v>
      </c>
      <c r="E600" s="14">
        <v>5.160627797418E-2</v>
      </c>
      <c r="F600" s="14"/>
      <c r="G600" s="14">
        <v>4.1539121128149399E-2</v>
      </c>
      <c r="H600" s="14">
        <v>1.9297393193991201E-2</v>
      </c>
      <c r="I600" s="14">
        <v>5.0317116337242299E-2</v>
      </c>
      <c r="J600" s="14">
        <v>8.8333109484572195E-2</v>
      </c>
      <c r="K600" s="14">
        <v>5.7642602924319102E-2</v>
      </c>
      <c r="L600" s="14">
        <v>5.5677415322943E-2</v>
      </c>
      <c r="M600" s="14"/>
      <c r="N600" s="14">
        <v>3.8825543802758399E-2</v>
      </c>
      <c r="O600" s="14">
        <v>6.5066485903249704E-2</v>
      </c>
      <c r="P600" s="14">
        <v>6.3538735603792307E-2</v>
      </c>
      <c r="Q600" s="14">
        <v>4.1469336045911701E-2</v>
      </c>
      <c r="R600" s="14"/>
      <c r="S600" s="14">
        <v>3.8234163494603499E-2</v>
      </c>
      <c r="T600" s="14">
        <v>5.4536729371660597E-2</v>
      </c>
      <c r="U600" s="14">
        <v>4.8226618525899698E-2</v>
      </c>
      <c r="V600" s="14">
        <v>7.9920882456258099E-2</v>
      </c>
      <c r="W600" s="14">
        <v>7.8498409983606507E-2</v>
      </c>
      <c r="X600" s="14">
        <v>3.03129634128953E-2</v>
      </c>
      <c r="Y600" s="14">
        <v>4.1318634045962997E-2</v>
      </c>
      <c r="Z600" s="14">
        <v>0.13299249663786</v>
      </c>
      <c r="AA600" s="14">
        <v>2.7889032691610999E-2</v>
      </c>
      <c r="AB600" s="14">
        <v>6.8783492854300105E-2</v>
      </c>
      <c r="AC600" s="14">
        <v>5.2026436316782602E-2</v>
      </c>
      <c r="AD600" s="14">
        <v>0</v>
      </c>
      <c r="AE600" s="14"/>
      <c r="AF600" s="14">
        <v>8.4877234321991304E-2</v>
      </c>
      <c r="AG600" s="14">
        <v>3.6500966504743999E-2</v>
      </c>
      <c r="AH600" s="14">
        <v>3.0316850501708299E-2</v>
      </c>
      <c r="AI600" s="14"/>
      <c r="AJ600" s="14" t="s">
        <v>79</v>
      </c>
      <c r="AK600" s="14" t="s">
        <v>79</v>
      </c>
      <c r="AL600" s="14" t="s">
        <v>79</v>
      </c>
      <c r="AM600" s="14" t="s">
        <v>79</v>
      </c>
      <c r="AN600" s="14" t="s">
        <v>79</v>
      </c>
      <c r="AO600" s="14"/>
      <c r="AP600" s="14">
        <v>4.8833177320097801E-2</v>
      </c>
      <c r="AQ600" s="14">
        <v>4.5261201490829399E-2</v>
      </c>
      <c r="AR600" s="14">
        <v>2.29784711252385E-2</v>
      </c>
      <c r="AS600" s="14"/>
      <c r="AT600" s="14">
        <v>7.5193772046349097E-2</v>
      </c>
      <c r="AU600" s="14">
        <v>2.8784225337612102E-2</v>
      </c>
      <c r="AV600" s="14">
        <v>4.5175792939579497E-2</v>
      </c>
      <c r="AW600" s="14">
        <v>1.4936321781918499E-2</v>
      </c>
      <c r="AX600" s="14">
        <v>0</v>
      </c>
    </row>
    <row r="601" spans="2:50" x14ac:dyDescent="0.25">
      <c r="B601" t="s">
        <v>73</v>
      </c>
      <c r="C601" s="14">
        <v>0.50334961720737803</v>
      </c>
      <c r="D601" s="14">
        <v>0.53003144421285397</v>
      </c>
      <c r="E601" s="14">
        <v>0.47684885169105801</v>
      </c>
      <c r="F601" s="14"/>
      <c r="G601" s="14">
        <v>0.559918025703942</v>
      </c>
      <c r="H601" s="14">
        <v>0.63844852094740501</v>
      </c>
      <c r="I601" s="14">
        <v>0.473770474417882</v>
      </c>
      <c r="J601" s="14">
        <v>0.42777050534136202</v>
      </c>
      <c r="K601" s="14">
        <v>0.44285916803026298</v>
      </c>
      <c r="L601" s="14">
        <v>0.474806727443353</v>
      </c>
      <c r="M601" s="14"/>
      <c r="N601" s="14">
        <v>0.62383048174893196</v>
      </c>
      <c r="O601" s="14">
        <v>0.57220700625172405</v>
      </c>
      <c r="P601" s="14">
        <v>0.41171727995304402</v>
      </c>
      <c r="Q601" s="14">
        <v>0.37552316527929502</v>
      </c>
      <c r="R601" s="14"/>
      <c r="S601" s="14">
        <v>0.65614320808759097</v>
      </c>
      <c r="T601" s="14">
        <v>0.52102892277970003</v>
      </c>
      <c r="U601" s="14">
        <v>0.41722225139361002</v>
      </c>
      <c r="V601" s="14">
        <v>0.42065762678455998</v>
      </c>
      <c r="W601" s="14">
        <v>0.43949435705273798</v>
      </c>
      <c r="X601" s="14">
        <v>0.55836866452786604</v>
      </c>
      <c r="Y601" s="14">
        <v>0.48169146638097199</v>
      </c>
      <c r="Z601" s="14">
        <v>0.30652519368624598</v>
      </c>
      <c r="AA601" s="14">
        <v>0.51671876128316696</v>
      </c>
      <c r="AB601" s="14">
        <v>0.43880108598456802</v>
      </c>
      <c r="AC601" s="14">
        <v>0.52691400377284603</v>
      </c>
      <c r="AD601" s="14">
        <v>0.52897593843345003</v>
      </c>
      <c r="AE601" s="14"/>
      <c r="AF601" s="14">
        <v>0.41246017510189997</v>
      </c>
      <c r="AG601" s="14">
        <v>0.58398367657169903</v>
      </c>
      <c r="AH601" s="14">
        <v>0.46656603465190399</v>
      </c>
      <c r="AI601" s="14"/>
      <c r="AJ601" s="14" t="s">
        <v>79</v>
      </c>
      <c r="AK601" s="14" t="s">
        <v>79</v>
      </c>
      <c r="AL601" s="14" t="s">
        <v>79</v>
      </c>
      <c r="AM601" s="14" t="s">
        <v>79</v>
      </c>
      <c r="AN601" s="14" t="s">
        <v>79</v>
      </c>
      <c r="AO601" s="14"/>
      <c r="AP601" s="14">
        <v>0.588924694975417</v>
      </c>
      <c r="AQ601" s="14">
        <v>0.53471421430127497</v>
      </c>
      <c r="AR601" s="14">
        <v>0.61530771854230504</v>
      </c>
      <c r="AS601" s="14"/>
      <c r="AT601" s="14">
        <v>0.38508291815330697</v>
      </c>
      <c r="AU601" s="14">
        <v>0.45818448202698803</v>
      </c>
      <c r="AV601" s="14">
        <v>0.63864337513566505</v>
      </c>
      <c r="AW601" s="14">
        <v>0.71986609219131303</v>
      </c>
      <c r="AX601" s="14">
        <v>0.74949865845346797</v>
      </c>
    </row>
    <row r="602" spans="2:50" x14ac:dyDescent="0.25">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row>
    <row r="603" spans="2:50" x14ac:dyDescent="0.25">
      <c r="B603" s="6" t="s">
        <v>304</v>
      </c>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row>
    <row r="604" spans="2:50" x14ac:dyDescent="0.25">
      <c r="B604" s="26" t="s">
        <v>538</v>
      </c>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row>
    <row r="605" spans="2:50" x14ac:dyDescent="0.25">
      <c r="B605" t="s">
        <v>65</v>
      </c>
      <c r="C605" s="14">
        <v>0.20155887702619099</v>
      </c>
      <c r="D605" s="14">
        <v>0.27244299424852497</v>
      </c>
      <c r="E605" s="14">
        <v>0.13120844831575401</v>
      </c>
      <c r="F605" s="14"/>
      <c r="G605" s="14">
        <v>0.145753749498754</v>
      </c>
      <c r="H605" s="14">
        <v>0.21972179639093101</v>
      </c>
      <c r="I605" s="14">
        <v>0.169976745059984</v>
      </c>
      <c r="J605" s="14">
        <v>0.21455921338151901</v>
      </c>
      <c r="K605" s="14">
        <v>0.21078967151200101</v>
      </c>
      <c r="L605" s="14">
        <v>0.2360837721407</v>
      </c>
      <c r="M605" s="14"/>
      <c r="N605" s="14">
        <v>0.23212864276454601</v>
      </c>
      <c r="O605" s="14">
        <v>0.23678067587387899</v>
      </c>
      <c r="P605" s="14">
        <v>0.17913573120375201</v>
      </c>
      <c r="Q605" s="14">
        <v>0.15043793193594199</v>
      </c>
      <c r="R605" s="14"/>
      <c r="S605" s="14">
        <v>0.26700037826216899</v>
      </c>
      <c r="T605" s="14">
        <v>0.111492287911978</v>
      </c>
      <c r="U605" s="14">
        <v>0.136518720416413</v>
      </c>
      <c r="V605" s="14">
        <v>0.25703878395096702</v>
      </c>
      <c r="W605" s="14">
        <v>0.133794837160332</v>
      </c>
      <c r="X605" s="14">
        <v>0.162395075572664</v>
      </c>
      <c r="Y605" s="14">
        <v>0.19938853457066899</v>
      </c>
      <c r="Z605" s="14">
        <v>0.26192417796066098</v>
      </c>
      <c r="AA605" s="14">
        <v>0.240551105214733</v>
      </c>
      <c r="AB605" s="14">
        <v>0.169446644099982</v>
      </c>
      <c r="AC605" s="14">
        <v>0.303437408820244</v>
      </c>
      <c r="AD605" s="14">
        <v>0.185953983301615</v>
      </c>
      <c r="AE605" s="14"/>
      <c r="AF605" s="14">
        <v>0.20414506109373601</v>
      </c>
      <c r="AG605" s="14">
        <v>0.236575098507043</v>
      </c>
      <c r="AH605" s="14">
        <v>0.14977855952081201</v>
      </c>
      <c r="AI605" s="14"/>
      <c r="AJ605" s="14" t="s">
        <v>79</v>
      </c>
      <c r="AK605" s="14" t="s">
        <v>79</v>
      </c>
      <c r="AL605" s="14" t="s">
        <v>79</v>
      </c>
      <c r="AM605" s="14" t="s">
        <v>79</v>
      </c>
      <c r="AN605" s="14" t="s">
        <v>79</v>
      </c>
      <c r="AO605" s="14"/>
      <c r="AP605" s="14">
        <v>0.242897979015576</v>
      </c>
      <c r="AQ605" s="14">
        <v>0.22442805098357699</v>
      </c>
      <c r="AR605" s="14">
        <v>0.23470562562515401</v>
      </c>
      <c r="AS605" s="14"/>
      <c r="AT605" s="14">
        <v>0.171885004869028</v>
      </c>
      <c r="AU605" s="14">
        <v>0.165946974392016</v>
      </c>
      <c r="AV605" s="14">
        <v>0.214974851594703</v>
      </c>
      <c r="AW605" s="14">
        <v>0.34151299758486803</v>
      </c>
      <c r="AX605" s="14">
        <v>0.36373935945570901</v>
      </c>
    </row>
    <row r="606" spans="2:50" x14ac:dyDescent="0.25">
      <c r="B606" t="s">
        <v>66</v>
      </c>
      <c r="C606" s="14">
        <v>0.52017827273642203</v>
      </c>
      <c r="D606" s="14">
        <v>0.50192452955383005</v>
      </c>
      <c r="E606" s="14">
        <v>0.53466662782744101</v>
      </c>
      <c r="F606" s="14"/>
      <c r="G606" s="14">
        <v>0.485657398566472</v>
      </c>
      <c r="H606" s="14">
        <v>0.48822693692039998</v>
      </c>
      <c r="I606" s="14">
        <v>0.54724683653386597</v>
      </c>
      <c r="J606" s="14">
        <v>0.49728286175248498</v>
      </c>
      <c r="K606" s="14">
        <v>0.52482187276382197</v>
      </c>
      <c r="L606" s="14">
        <v>0.56300659484642201</v>
      </c>
      <c r="M606" s="14"/>
      <c r="N606" s="14">
        <v>0.57066763081757699</v>
      </c>
      <c r="O606" s="14">
        <v>0.52999594156734497</v>
      </c>
      <c r="P606" s="14">
        <v>0.50767422191338696</v>
      </c>
      <c r="Q606" s="14">
        <v>0.46295492043116998</v>
      </c>
      <c r="R606" s="14"/>
      <c r="S606" s="14">
        <v>0.52254180596199795</v>
      </c>
      <c r="T606" s="14">
        <v>0.55804889073127795</v>
      </c>
      <c r="U606" s="14">
        <v>0.482877816267264</v>
      </c>
      <c r="V606" s="14">
        <v>0.48794102838030901</v>
      </c>
      <c r="W606" s="14">
        <v>0.56524900145350898</v>
      </c>
      <c r="X606" s="14">
        <v>0.60629457221774996</v>
      </c>
      <c r="Y606" s="14">
        <v>0.49463438679333599</v>
      </c>
      <c r="Z606" s="14">
        <v>0.21841903539061799</v>
      </c>
      <c r="AA606" s="14">
        <v>0.488502530400652</v>
      </c>
      <c r="AB606" s="14">
        <v>0.59474503145105695</v>
      </c>
      <c r="AC606" s="14">
        <v>0.432701302409015</v>
      </c>
      <c r="AD606" s="14">
        <v>0.68108878317676103</v>
      </c>
      <c r="AE606" s="14"/>
      <c r="AF606" s="14">
        <v>0.482490512577678</v>
      </c>
      <c r="AG606" s="14">
        <v>0.57877400113658095</v>
      </c>
      <c r="AH606" s="14">
        <v>0.50491089188025196</v>
      </c>
      <c r="AI606" s="14"/>
      <c r="AJ606" s="14" t="s">
        <v>79</v>
      </c>
      <c r="AK606" s="14" t="s">
        <v>79</v>
      </c>
      <c r="AL606" s="14" t="s">
        <v>79</v>
      </c>
      <c r="AM606" s="14" t="s">
        <v>79</v>
      </c>
      <c r="AN606" s="14" t="s">
        <v>79</v>
      </c>
      <c r="AO606" s="14"/>
      <c r="AP606" s="14">
        <v>0.56417180046281901</v>
      </c>
      <c r="AQ606" s="14">
        <v>0.49976049915260401</v>
      </c>
      <c r="AR606" s="14">
        <v>0.58755577267035197</v>
      </c>
      <c r="AS606" s="14"/>
      <c r="AT606" s="14">
        <v>0.48133160665872299</v>
      </c>
      <c r="AU606" s="14">
        <v>0.54659786989136305</v>
      </c>
      <c r="AV606" s="14">
        <v>0.57719055080626003</v>
      </c>
      <c r="AW606" s="14">
        <v>0.48158609134714397</v>
      </c>
      <c r="AX606" s="14">
        <v>0.41325163655900499</v>
      </c>
    </row>
    <row r="607" spans="2:50" x14ac:dyDescent="0.25">
      <c r="B607" t="s">
        <v>67</v>
      </c>
      <c r="C607" s="14">
        <v>0.203198429175484</v>
      </c>
      <c r="D607" s="14">
        <v>0.170463859483165</v>
      </c>
      <c r="E607" s="14">
        <v>0.238198444224756</v>
      </c>
      <c r="F607" s="14"/>
      <c r="G607" s="14">
        <v>0.29554698594342999</v>
      </c>
      <c r="H607" s="14">
        <v>0.21474026405539501</v>
      </c>
      <c r="I607" s="14">
        <v>0.175017112281005</v>
      </c>
      <c r="J607" s="14">
        <v>0.20938892659173999</v>
      </c>
      <c r="K607" s="14">
        <v>0.187793180720081</v>
      </c>
      <c r="L607" s="14">
        <v>0.157291913391573</v>
      </c>
      <c r="M607" s="14"/>
      <c r="N607" s="14">
        <v>0.159211003539347</v>
      </c>
      <c r="O607" s="14">
        <v>0.16838341090873701</v>
      </c>
      <c r="P607" s="14">
        <v>0.231163440408926</v>
      </c>
      <c r="Q607" s="14">
        <v>0.26399465060265698</v>
      </c>
      <c r="R607" s="14"/>
      <c r="S607" s="14">
        <v>0.17099909309613701</v>
      </c>
      <c r="T607" s="14">
        <v>0.28396451416296598</v>
      </c>
      <c r="U607" s="14">
        <v>0.26032042213501599</v>
      </c>
      <c r="V607" s="14">
        <v>0.21164382598016901</v>
      </c>
      <c r="W607" s="14">
        <v>0.23496019563613499</v>
      </c>
      <c r="X607" s="14">
        <v>0.18130268509609701</v>
      </c>
      <c r="Y607" s="14">
        <v>0.20494807719004299</v>
      </c>
      <c r="Z607" s="14">
        <v>0.37392006174062198</v>
      </c>
      <c r="AA607" s="14">
        <v>0.16149876235291399</v>
      </c>
      <c r="AB607" s="14">
        <v>0.142764143766371</v>
      </c>
      <c r="AC607" s="14">
        <v>0.166891816013433</v>
      </c>
      <c r="AD607" s="14">
        <v>4.4672053039893397E-2</v>
      </c>
      <c r="AE607" s="14"/>
      <c r="AF607" s="14">
        <v>0.224022371748021</v>
      </c>
      <c r="AG607" s="14">
        <v>0.135806027378963</v>
      </c>
      <c r="AH607" s="14">
        <v>0.23040420590327501</v>
      </c>
      <c r="AI607" s="14"/>
      <c r="AJ607" s="14" t="s">
        <v>79</v>
      </c>
      <c r="AK607" s="14" t="s">
        <v>79</v>
      </c>
      <c r="AL607" s="14" t="s">
        <v>79</v>
      </c>
      <c r="AM607" s="14" t="s">
        <v>79</v>
      </c>
      <c r="AN607" s="14" t="s">
        <v>79</v>
      </c>
      <c r="AO607" s="14"/>
      <c r="AP607" s="14">
        <v>0.141391730970782</v>
      </c>
      <c r="AQ607" s="14">
        <v>0.20533219277904899</v>
      </c>
      <c r="AR607" s="14">
        <v>0.16549439304687899</v>
      </c>
      <c r="AS607" s="14"/>
      <c r="AT607" s="14">
        <v>0.25470762835406202</v>
      </c>
      <c r="AU607" s="14">
        <v>0.19363525579424801</v>
      </c>
      <c r="AV607" s="14">
        <v>0.16631484682129</v>
      </c>
      <c r="AW607" s="14">
        <v>0.13692696303121499</v>
      </c>
      <c r="AX607" s="14">
        <v>0.15888956601965701</v>
      </c>
    </row>
    <row r="608" spans="2:50" x14ac:dyDescent="0.25">
      <c r="B608" t="s">
        <v>68</v>
      </c>
      <c r="C608" s="14">
        <v>2.1317446198697201E-2</v>
      </c>
      <c r="D608" s="14">
        <v>1.8085535085893101E-2</v>
      </c>
      <c r="E608" s="14">
        <v>2.4783670923947999E-2</v>
      </c>
      <c r="F608" s="14"/>
      <c r="G608" s="14">
        <v>2.7937298666852298E-2</v>
      </c>
      <c r="H608" s="14">
        <v>3.1229139664113101E-2</v>
      </c>
      <c r="I608" s="14">
        <v>4.1016643495311998E-2</v>
      </c>
      <c r="J608" s="14">
        <v>1.9116289385084299E-2</v>
      </c>
      <c r="K608" s="14">
        <v>6.0576675939004098E-3</v>
      </c>
      <c r="L608" s="14">
        <v>3.8639186340257898E-3</v>
      </c>
      <c r="M608" s="14"/>
      <c r="N608" s="14">
        <v>1.8926614461998399E-2</v>
      </c>
      <c r="O608" s="14">
        <v>2.2253382049138001E-2</v>
      </c>
      <c r="P608" s="14">
        <v>1.27085062546301E-2</v>
      </c>
      <c r="Q608" s="14">
        <v>3.1347524104777098E-2</v>
      </c>
      <c r="R608" s="14"/>
      <c r="S608" s="14">
        <v>6.8266097370479201E-3</v>
      </c>
      <c r="T608" s="14">
        <v>2.9185983562818499E-2</v>
      </c>
      <c r="U608" s="14">
        <v>3.6357371463756602E-2</v>
      </c>
      <c r="V608" s="14">
        <v>0</v>
      </c>
      <c r="W608" s="14">
        <v>2.9070515705673001E-2</v>
      </c>
      <c r="X608" s="14">
        <v>2.3660356808183802E-2</v>
      </c>
      <c r="Y608" s="14">
        <v>2.66010455617493E-2</v>
      </c>
      <c r="Z608" s="14">
        <v>2.5079733222034099E-2</v>
      </c>
      <c r="AA608" s="14">
        <v>3.13472709529838E-2</v>
      </c>
      <c r="AB608" s="14">
        <v>1.1917666727560399E-2</v>
      </c>
      <c r="AC608" s="14">
        <v>5.0370727994619599E-2</v>
      </c>
      <c r="AD608" s="14">
        <v>0</v>
      </c>
      <c r="AE608" s="14"/>
      <c r="AF608" s="14">
        <v>3.0736795213739398E-2</v>
      </c>
      <c r="AG608" s="14">
        <v>8.7600424504716903E-3</v>
      </c>
      <c r="AH608" s="14">
        <v>3.1090633447583699E-2</v>
      </c>
      <c r="AI608" s="14"/>
      <c r="AJ608" s="14" t="s">
        <v>79</v>
      </c>
      <c r="AK608" s="14" t="s">
        <v>79</v>
      </c>
      <c r="AL608" s="14" t="s">
        <v>79</v>
      </c>
      <c r="AM608" s="14" t="s">
        <v>79</v>
      </c>
      <c r="AN608" s="14" t="s">
        <v>79</v>
      </c>
      <c r="AO608" s="14"/>
      <c r="AP608" s="14">
        <v>1.11125142481159E-2</v>
      </c>
      <c r="AQ608" s="14">
        <v>2.6196409664284302E-2</v>
      </c>
      <c r="AR608" s="14">
        <v>0</v>
      </c>
      <c r="AS608" s="14"/>
      <c r="AT608" s="14">
        <v>2.0398228536738401E-2</v>
      </c>
      <c r="AU608" s="14">
        <v>2.4031765452292801E-2</v>
      </c>
      <c r="AV608" s="14">
        <v>1.2184836564180301E-2</v>
      </c>
      <c r="AW608" s="14">
        <v>3.0279664121689299E-2</v>
      </c>
      <c r="AX608" s="14">
        <v>0</v>
      </c>
    </row>
    <row r="609" spans="2:50" x14ac:dyDescent="0.25">
      <c r="B609" t="s">
        <v>69</v>
      </c>
      <c r="C609" s="14">
        <v>7.5217282132315098E-3</v>
      </c>
      <c r="D609" s="14">
        <v>4.5017241564365698E-3</v>
      </c>
      <c r="E609" s="14">
        <v>1.0655570308172E-2</v>
      </c>
      <c r="F609" s="14"/>
      <c r="G609" s="14">
        <v>0</v>
      </c>
      <c r="H609" s="14">
        <v>1.46121909432558E-2</v>
      </c>
      <c r="I609" s="14">
        <v>1.19700334756243E-2</v>
      </c>
      <c r="J609" s="14">
        <v>1.26882267135954E-2</v>
      </c>
      <c r="K609" s="14">
        <v>0</v>
      </c>
      <c r="L609" s="14">
        <v>4.2567572916009898E-3</v>
      </c>
      <c r="M609" s="14"/>
      <c r="N609" s="14">
        <v>6.4057768033135799E-3</v>
      </c>
      <c r="O609" s="14">
        <v>1.50086118231653E-2</v>
      </c>
      <c r="P609" s="14">
        <v>3.98998027579408E-3</v>
      </c>
      <c r="Q609" s="14">
        <v>3.7945428664143402E-3</v>
      </c>
      <c r="R609" s="14"/>
      <c r="S609" s="14">
        <v>6.2734076874692499E-3</v>
      </c>
      <c r="T609" s="14">
        <v>0</v>
      </c>
      <c r="U609" s="14">
        <v>1.15585043421392E-2</v>
      </c>
      <c r="V609" s="14">
        <v>1.08469779059921E-2</v>
      </c>
      <c r="W609" s="14">
        <v>0</v>
      </c>
      <c r="X609" s="14">
        <v>0</v>
      </c>
      <c r="Y609" s="14">
        <v>2.4041514662662099E-2</v>
      </c>
      <c r="Z609" s="14">
        <v>0</v>
      </c>
      <c r="AA609" s="14">
        <v>1.4520163077245799E-2</v>
      </c>
      <c r="AB609" s="14">
        <v>0</v>
      </c>
      <c r="AC609" s="14">
        <v>2.26875793864608E-2</v>
      </c>
      <c r="AD609" s="14">
        <v>0</v>
      </c>
      <c r="AE609" s="14"/>
      <c r="AF609" s="14">
        <v>1.6181147321646001E-2</v>
      </c>
      <c r="AG609" s="14">
        <v>4.075716835768E-3</v>
      </c>
      <c r="AH609" s="14">
        <v>0</v>
      </c>
      <c r="AI609" s="14"/>
      <c r="AJ609" s="14" t="s">
        <v>79</v>
      </c>
      <c r="AK609" s="14" t="s">
        <v>79</v>
      </c>
      <c r="AL609" s="14" t="s">
        <v>79</v>
      </c>
      <c r="AM609" s="14" t="s">
        <v>79</v>
      </c>
      <c r="AN609" s="14" t="s">
        <v>79</v>
      </c>
      <c r="AO609" s="14"/>
      <c r="AP609" s="14">
        <v>5.1762773097738402E-3</v>
      </c>
      <c r="AQ609" s="14">
        <v>7.4289559265696397E-3</v>
      </c>
      <c r="AR609" s="14">
        <v>0</v>
      </c>
      <c r="AS609" s="14"/>
      <c r="AT609" s="14">
        <v>3.8568518918814898E-3</v>
      </c>
      <c r="AU609" s="14">
        <v>8.2944236989307592E-3</v>
      </c>
      <c r="AV609" s="14">
        <v>1.2634826787273901E-2</v>
      </c>
      <c r="AW609" s="14">
        <v>0</v>
      </c>
      <c r="AX609" s="14">
        <v>0</v>
      </c>
    </row>
    <row r="610" spans="2:50" x14ac:dyDescent="0.25">
      <c r="B610" t="s">
        <v>70</v>
      </c>
      <c r="C610" s="14">
        <v>4.6225246649973399E-2</v>
      </c>
      <c r="D610" s="14">
        <v>3.25813574721504E-2</v>
      </c>
      <c r="E610" s="14">
        <v>6.0487238399928901E-2</v>
      </c>
      <c r="F610" s="14"/>
      <c r="G610" s="14">
        <v>4.51045673244918E-2</v>
      </c>
      <c r="H610" s="14">
        <v>3.14696720259054E-2</v>
      </c>
      <c r="I610" s="14">
        <v>5.47726291542079E-2</v>
      </c>
      <c r="J610" s="14">
        <v>4.6964482175576E-2</v>
      </c>
      <c r="K610" s="14">
        <v>7.0537607410195893E-2</v>
      </c>
      <c r="L610" s="14">
        <v>3.5497043695678097E-2</v>
      </c>
      <c r="M610" s="14"/>
      <c r="N610" s="14">
        <v>1.26603316132178E-2</v>
      </c>
      <c r="O610" s="14">
        <v>2.7577977777736198E-2</v>
      </c>
      <c r="P610" s="14">
        <v>6.5328119943511398E-2</v>
      </c>
      <c r="Q610" s="14">
        <v>8.7470430059040302E-2</v>
      </c>
      <c r="R610" s="14"/>
      <c r="S610" s="14">
        <v>2.6358705255178701E-2</v>
      </c>
      <c r="T610" s="14">
        <v>1.730832363096E-2</v>
      </c>
      <c r="U610" s="14">
        <v>7.2367165375411699E-2</v>
      </c>
      <c r="V610" s="14">
        <v>3.25293837825621E-2</v>
      </c>
      <c r="W610" s="14">
        <v>3.6925450044351001E-2</v>
      </c>
      <c r="X610" s="14">
        <v>2.6347310305305498E-2</v>
      </c>
      <c r="Y610" s="14">
        <v>5.0386441221540401E-2</v>
      </c>
      <c r="Z610" s="14">
        <v>0.120656991686065</v>
      </c>
      <c r="AA610" s="14">
        <v>6.3580168001471801E-2</v>
      </c>
      <c r="AB610" s="14">
        <v>8.1126513955029705E-2</v>
      </c>
      <c r="AC610" s="14">
        <v>2.3911165376227599E-2</v>
      </c>
      <c r="AD610" s="14">
        <v>8.8285180481730299E-2</v>
      </c>
      <c r="AE610" s="14"/>
      <c r="AF610" s="14">
        <v>4.24241120451797E-2</v>
      </c>
      <c r="AG610" s="14">
        <v>3.6009113691173801E-2</v>
      </c>
      <c r="AH610" s="14">
        <v>8.3815709248076506E-2</v>
      </c>
      <c r="AI610" s="14"/>
      <c r="AJ610" s="14" t="s">
        <v>79</v>
      </c>
      <c r="AK610" s="14" t="s">
        <v>79</v>
      </c>
      <c r="AL610" s="14" t="s">
        <v>79</v>
      </c>
      <c r="AM610" s="14" t="s">
        <v>79</v>
      </c>
      <c r="AN610" s="14" t="s">
        <v>79</v>
      </c>
      <c r="AO610" s="14"/>
      <c r="AP610" s="14">
        <v>3.5249697992932698E-2</v>
      </c>
      <c r="AQ610" s="14">
        <v>3.6853891493915297E-2</v>
      </c>
      <c r="AR610" s="14">
        <v>1.22442086576147E-2</v>
      </c>
      <c r="AS610" s="14"/>
      <c r="AT610" s="14">
        <v>6.7820679689567107E-2</v>
      </c>
      <c r="AU610" s="14">
        <v>6.1493710771148999E-2</v>
      </c>
      <c r="AV610" s="14">
        <v>1.6700087426292899E-2</v>
      </c>
      <c r="AW610" s="14">
        <v>9.6942839150841297E-3</v>
      </c>
      <c r="AX610" s="14">
        <v>6.4119437965628606E-2</v>
      </c>
    </row>
    <row r="611" spans="2:50" x14ac:dyDescent="0.25">
      <c r="B611" t="s">
        <v>71</v>
      </c>
      <c r="C611" s="14">
        <v>0.72173714976261405</v>
      </c>
      <c r="D611" s="14">
        <v>0.77436752380235496</v>
      </c>
      <c r="E611" s="14">
        <v>0.66587507614319497</v>
      </c>
      <c r="F611" s="14"/>
      <c r="G611" s="14">
        <v>0.63141114806522602</v>
      </c>
      <c r="H611" s="14">
        <v>0.70794873331133101</v>
      </c>
      <c r="I611" s="14">
        <v>0.71722358159385102</v>
      </c>
      <c r="J611" s="14">
        <v>0.71184207513400399</v>
      </c>
      <c r="K611" s="14">
        <v>0.73561154427582298</v>
      </c>
      <c r="L611" s="14">
        <v>0.79909036698712199</v>
      </c>
      <c r="M611" s="14"/>
      <c r="N611" s="14">
        <v>0.80279627358212302</v>
      </c>
      <c r="O611" s="14">
        <v>0.76677661744122405</v>
      </c>
      <c r="P611" s="14">
        <v>0.68680995311713799</v>
      </c>
      <c r="Q611" s="14">
        <v>0.61339285236711205</v>
      </c>
      <c r="R611" s="14"/>
      <c r="S611" s="14">
        <v>0.789542184224167</v>
      </c>
      <c r="T611" s="14">
        <v>0.66954117864325602</v>
      </c>
      <c r="U611" s="14">
        <v>0.619396536683676</v>
      </c>
      <c r="V611" s="14">
        <v>0.74497981233127697</v>
      </c>
      <c r="W611" s="14">
        <v>0.69904383861384101</v>
      </c>
      <c r="X611" s="14">
        <v>0.76868964779041404</v>
      </c>
      <c r="Y611" s="14">
        <v>0.69402292136400501</v>
      </c>
      <c r="Z611" s="14">
        <v>0.480343213351279</v>
      </c>
      <c r="AA611" s="14">
        <v>0.72905363561538405</v>
      </c>
      <c r="AB611" s="14">
        <v>0.76419167555103895</v>
      </c>
      <c r="AC611" s="14">
        <v>0.736138711229259</v>
      </c>
      <c r="AD611" s="14">
        <v>0.86704276647837597</v>
      </c>
      <c r="AE611" s="14"/>
      <c r="AF611" s="14">
        <v>0.68663557367141403</v>
      </c>
      <c r="AG611" s="14">
        <v>0.81534909964362301</v>
      </c>
      <c r="AH611" s="14">
        <v>0.65468945140106505</v>
      </c>
      <c r="AI611" s="14"/>
      <c r="AJ611" s="14" t="s">
        <v>79</v>
      </c>
      <c r="AK611" s="14" t="s">
        <v>79</v>
      </c>
      <c r="AL611" s="14" t="s">
        <v>79</v>
      </c>
      <c r="AM611" s="14" t="s">
        <v>79</v>
      </c>
      <c r="AN611" s="14" t="s">
        <v>79</v>
      </c>
      <c r="AO611" s="14"/>
      <c r="AP611" s="14">
        <v>0.80706977947839498</v>
      </c>
      <c r="AQ611" s="14">
        <v>0.724188550136182</v>
      </c>
      <c r="AR611" s="14">
        <v>0.82226139829550604</v>
      </c>
      <c r="AS611" s="14"/>
      <c r="AT611" s="14">
        <v>0.65321661152775101</v>
      </c>
      <c r="AU611" s="14">
        <v>0.71254484428338005</v>
      </c>
      <c r="AV611" s="14">
        <v>0.792165402400963</v>
      </c>
      <c r="AW611" s="14">
        <v>0.823099088932012</v>
      </c>
      <c r="AX611" s="14">
        <v>0.776990996014714</v>
      </c>
    </row>
    <row r="612" spans="2:50" x14ac:dyDescent="0.25">
      <c r="B612" t="s">
        <v>72</v>
      </c>
      <c r="C612" s="14">
        <v>2.8839174411928799E-2</v>
      </c>
      <c r="D612" s="14">
        <v>2.25872592423297E-2</v>
      </c>
      <c r="E612" s="14">
        <v>3.543924123212E-2</v>
      </c>
      <c r="F612" s="14"/>
      <c r="G612" s="14">
        <v>2.7937298666852298E-2</v>
      </c>
      <c r="H612" s="14">
        <v>4.5841330607368898E-2</v>
      </c>
      <c r="I612" s="14">
        <v>5.29866769709363E-2</v>
      </c>
      <c r="J612" s="14">
        <v>3.1804516098679701E-2</v>
      </c>
      <c r="K612" s="14">
        <v>6.0576675939004098E-3</v>
      </c>
      <c r="L612" s="14">
        <v>8.1206759256267705E-3</v>
      </c>
      <c r="M612" s="14"/>
      <c r="N612" s="14">
        <v>2.5332391265312001E-2</v>
      </c>
      <c r="O612" s="14">
        <v>3.7261993872303299E-2</v>
      </c>
      <c r="P612" s="14">
        <v>1.6698486530424099E-2</v>
      </c>
      <c r="Q612" s="14">
        <v>3.5142066971191502E-2</v>
      </c>
      <c r="R612" s="14"/>
      <c r="S612" s="14">
        <v>1.3100017424517199E-2</v>
      </c>
      <c r="T612" s="14">
        <v>2.9185983562818499E-2</v>
      </c>
      <c r="U612" s="14">
        <v>4.7915875805895798E-2</v>
      </c>
      <c r="V612" s="14">
        <v>1.08469779059921E-2</v>
      </c>
      <c r="W612" s="14">
        <v>2.9070515705673001E-2</v>
      </c>
      <c r="X612" s="14">
        <v>2.3660356808183802E-2</v>
      </c>
      <c r="Y612" s="14">
        <v>5.0642560224411402E-2</v>
      </c>
      <c r="Z612" s="14">
        <v>2.5079733222034099E-2</v>
      </c>
      <c r="AA612" s="14">
        <v>4.5867434030229602E-2</v>
      </c>
      <c r="AB612" s="14">
        <v>1.1917666727560399E-2</v>
      </c>
      <c r="AC612" s="14">
        <v>7.3058307381080406E-2</v>
      </c>
      <c r="AD612" s="14">
        <v>0</v>
      </c>
      <c r="AE612" s="14"/>
      <c r="AF612" s="14">
        <v>4.69179425353854E-2</v>
      </c>
      <c r="AG612" s="14">
        <v>1.2835759286239701E-2</v>
      </c>
      <c r="AH612" s="14">
        <v>3.1090633447583699E-2</v>
      </c>
      <c r="AI612" s="14"/>
      <c r="AJ612" s="14" t="s">
        <v>79</v>
      </c>
      <c r="AK612" s="14" t="s">
        <v>79</v>
      </c>
      <c r="AL612" s="14" t="s">
        <v>79</v>
      </c>
      <c r="AM612" s="14" t="s">
        <v>79</v>
      </c>
      <c r="AN612" s="14" t="s">
        <v>79</v>
      </c>
      <c r="AO612" s="14"/>
      <c r="AP612" s="14">
        <v>1.6288791557889801E-2</v>
      </c>
      <c r="AQ612" s="14">
        <v>3.3625365590853898E-2</v>
      </c>
      <c r="AR612" s="14">
        <v>0</v>
      </c>
      <c r="AS612" s="14"/>
      <c r="AT612" s="14">
        <v>2.4255080428619898E-2</v>
      </c>
      <c r="AU612" s="14">
        <v>3.2326189151223601E-2</v>
      </c>
      <c r="AV612" s="14">
        <v>2.4819663351454201E-2</v>
      </c>
      <c r="AW612" s="14">
        <v>3.0279664121689299E-2</v>
      </c>
      <c r="AX612" s="14">
        <v>0</v>
      </c>
    </row>
    <row r="613" spans="2:50" x14ac:dyDescent="0.25">
      <c r="B613" t="s">
        <v>73</v>
      </c>
      <c r="C613" s="14">
        <v>0.69289797535068498</v>
      </c>
      <c r="D613" s="14">
        <v>0.751780264560025</v>
      </c>
      <c r="E613" s="14">
        <v>0.63043583491107502</v>
      </c>
      <c r="F613" s="14"/>
      <c r="G613" s="14">
        <v>0.60347384939837301</v>
      </c>
      <c r="H613" s="14">
        <v>0.66210740270396196</v>
      </c>
      <c r="I613" s="14">
        <v>0.66423690462291396</v>
      </c>
      <c r="J613" s="14">
        <v>0.68003755903532404</v>
      </c>
      <c r="K613" s="14">
        <v>0.72955387668192295</v>
      </c>
      <c r="L613" s="14">
        <v>0.79096969106149495</v>
      </c>
      <c r="M613" s="14"/>
      <c r="N613" s="14">
        <v>0.77746388231681096</v>
      </c>
      <c r="O613" s="14">
        <v>0.72951462356892005</v>
      </c>
      <c r="P613" s="14">
        <v>0.67011146658671406</v>
      </c>
      <c r="Q613" s="14">
        <v>0.57825078539592001</v>
      </c>
      <c r="R613" s="14"/>
      <c r="S613" s="14">
        <v>0.77644216679964995</v>
      </c>
      <c r="T613" s="14">
        <v>0.64035519508043703</v>
      </c>
      <c r="U613" s="14">
        <v>0.57148066087778104</v>
      </c>
      <c r="V613" s="14">
        <v>0.73413283442528499</v>
      </c>
      <c r="W613" s="14">
        <v>0.66997332290816802</v>
      </c>
      <c r="X613" s="14">
        <v>0.74502929098223003</v>
      </c>
      <c r="Y613" s="14">
        <v>0.64338036113959396</v>
      </c>
      <c r="Z613" s="14">
        <v>0.455263480129245</v>
      </c>
      <c r="AA613" s="14">
        <v>0.68318620158515497</v>
      </c>
      <c r="AB613" s="14">
        <v>0.75227400882347895</v>
      </c>
      <c r="AC613" s="14">
        <v>0.66308040384817901</v>
      </c>
      <c r="AD613" s="14">
        <v>0.86704276647837597</v>
      </c>
      <c r="AE613" s="14"/>
      <c r="AF613" s="14">
        <v>0.63971763113602897</v>
      </c>
      <c r="AG613" s="14">
        <v>0.80251334035738398</v>
      </c>
      <c r="AH613" s="14">
        <v>0.62359881795348104</v>
      </c>
      <c r="AI613" s="14"/>
      <c r="AJ613" s="14" t="s">
        <v>79</v>
      </c>
      <c r="AK613" s="14" t="s">
        <v>79</v>
      </c>
      <c r="AL613" s="14" t="s">
        <v>79</v>
      </c>
      <c r="AM613" s="14" t="s">
        <v>79</v>
      </c>
      <c r="AN613" s="14" t="s">
        <v>79</v>
      </c>
      <c r="AO613" s="14"/>
      <c r="AP613" s="14">
        <v>0.790780987920505</v>
      </c>
      <c r="AQ613" s="14">
        <v>0.69056318454532795</v>
      </c>
      <c r="AR613" s="14">
        <v>0.82226139829550604</v>
      </c>
      <c r="AS613" s="14"/>
      <c r="AT613" s="14">
        <v>0.628961531099131</v>
      </c>
      <c r="AU613" s="14">
        <v>0.68021865513215596</v>
      </c>
      <c r="AV613" s="14">
        <v>0.76734573904950898</v>
      </c>
      <c r="AW613" s="14">
        <v>0.79281942481032297</v>
      </c>
      <c r="AX613" s="14">
        <v>0.776990996014714</v>
      </c>
    </row>
    <row r="614" spans="2:50" x14ac:dyDescent="0.25">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row>
    <row r="615" spans="2:50" x14ac:dyDescent="0.25">
      <c r="B615" s="6" t="s">
        <v>309</v>
      </c>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row>
    <row r="616" spans="2:50" x14ac:dyDescent="0.25">
      <c r="B616" s="26" t="s">
        <v>539</v>
      </c>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row>
    <row r="617" spans="2:50" x14ac:dyDescent="0.25">
      <c r="B617" t="s">
        <v>65</v>
      </c>
      <c r="C617" s="14">
        <v>0.13458209153271899</v>
      </c>
      <c r="D617" s="14">
        <v>0.16800829100272199</v>
      </c>
      <c r="E617" s="14">
        <v>0.103035153755052</v>
      </c>
      <c r="F617" s="14"/>
      <c r="G617" s="14">
        <v>0.13881579971302299</v>
      </c>
      <c r="H617" s="14">
        <v>0.218828581048504</v>
      </c>
      <c r="I617" s="14">
        <v>0.108503855180783</v>
      </c>
      <c r="J617" s="14">
        <v>0.14348279008835901</v>
      </c>
      <c r="K617" s="14">
        <v>0.106390060763817</v>
      </c>
      <c r="L617" s="14">
        <v>9.5156651713419096E-2</v>
      </c>
      <c r="M617" s="14"/>
      <c r="N617" s="14">
        <v>0.13117271066827099</v>
      </c>
      <c r="O617" s="14">
        <v>0.17284409382648699</v>
      </c>
      <c r="P617" s="14">
        <v>0.12761772396895801</v>
      </c>
      <c r="Q617" s="14">
        <v>0.104359160750081</v>
      </c>
      <c r="R617" s="14"/>
      <c r="S617" s="14">
        <v>0.139303432641114</v>
      </c>
      <c r="T617" s="14">
        <v>0.14888886594841999</v>
      </c>
      <c r="U617" s="14">
        <v>0.13261686705402201</v>
      </c>
      <c r="V617" s="14">
        <v>0.126233320039739</v>
      </c>
      <c r="W617" s="14">
        <v>0.162939714198713</v>
      </c>
      <c r="X617" s="14">
        <v>8.79335465459396E-2</v>
      </c>
      <c r="Y617" s="14">
        <v>0.128441285348361</v>
      </c>
      <c r="Z617" s="14">
        <v>0.142386360593204</v>
      </c>
      <c r="AA617" s="14">
        <v>0.14905750883475999</v>
      </c>
      <c r="AB617" s="14">
        <v>0.160219703683603</v>
      </c>
      <c r="AC617" s="14">
        <v>7.9977992238835505E-2</v>
      </c>
      <c r="AD617" s="14">
        <v>0.11854099608044399</v>
      </c>
      <c r="AE617" s="14"/>
      <c r="AF617" s="14">
        <v>0.11052178978350199</v>
      </c>
      <c r="AG617" s="14">
        <v>0.157592476340191</v>
      </c>
      <c r="AH617" s="14">
        <v>0.176695097467401</v>
      </c>
      <c r="AI617" s="14"/>
      <c r="AJ617" s="14" t="s">
        <v>79</v>
      </c>
      <c r="AK617" s="14" t="s">
        <v>79</v>
      </c>
      <c r="AL617" s="14" t="s">
        <v>79</v>
      </c>
      <c r="AM617" s="14" t="s">
        <v>79</v>
      </c>
      <c r="AN617" s="14" t="s">
        <v>79</v>
      </c>
      <c r="AO617" s="14"/>
      <c r="AP617" s="14">
        <v>0.16006169224655001</v>
      </c>
      <c r="AQ617" s="14">
        <v>0.14664295061091701</v>
      </c>
      <c r="AR617" s="14">
        <v>0.17350626753603399</v>
      </c>
      <c r="AS617" s="14"/>
      <c r="AT617" s="14">
        <v>9.0262094011102703E-2</v>
      </c>
      <c r="AU617" s="14">
        <v>0.14055802854058899</v>
      </c>
      <c r="AV617" s="14">
        <v>0.17325363482015599</v>
      </c>
      <c r="AW617" s="14">
        <v>0.180113509698479</v>
      </c>
      <c r="AX617" s="14">
        <v>0.25821540749292798</v>
      </c>
    </row>
    <row r="618" spans="2:50" x14ac:dyDescent="0.25">
      <c r="B618" t="s">
        <v>66</v>
      </c>
      <c r="C618" s="14">
        <v>0.34368666787728103</v>
      </c>
      <c r="D618" s="14">
        <v>0.35485365501657501</v>
      </c>
      <c r="E618" s="14">
        <v>0.33209952687124</v>
      </c>
      <c r="F618" s="14"/>
      <c r="G618" s="14">
        <v>0.39056649225610801</v>
      </c>
      <c r="H618" s="14">
        <v>0.38167399807199798</v>
      </c>
      <c r="I618" s="14">
        <v>0.322576366852595</v>
      </c>
      <c r="J618" s="14">
        <v>0.294141105311085</v>
      </c>
      <c r="K618" s="14">
        <v>0.354531116991606</v>
      </c>
      <c r="L618" s="14">
        <v>0.335217067525307</v>
      </c>
      <c r="M618" s="14"/>
      <c r="N618" s="14">
        <v>0.43268109679956102</v>
      </c>
      <c r="O618" s="14">
        <v>0.36575702986414099</v>
      </c>
      <c r="P618" s="14">
        <v>0.27796761276271598</v>
      </c>
      <c r="Q618" s="14">
        <v>0.28640380086273598</v>
      </c>
      <c r="R618" s="14"/>
      <c r="S618" s="14">
        <v>0.47349202904667198</v>
      </c>
      <c r="T618" s="14">
        <v>0.32114243727394098</v>
      </c>
      <c r="U618" s="14">
        <v>0.31734066723913901</v>
      </c>
      <c r="V618" s="14">
        <v>0.394418305468476</v>
      </c>
      <c r="W618" s="14">
        <v>0.31718625647176701</v>
      </c>
      <c r="X618" s="14">
        <v>0.386382877794819</v>
      </c>
      <c r="Y618" s="14">
        <v>0.29320793687662999</v>
      </c>
      <c r="Z618" s="14">
        <v>0.34202940466069398</v>
      </c>
      <c r="AA618" s="14">
        <v>0.34993502864963499</v>
      </c>
      <c r="AB618" s="14">
        <v>0.27397992923019099</v>
      </c>
      <c r="AC618" s="14">
        <v>0.23872009251326501</v>
      </c>
      <c r="AD618" s="14">
        <v>0.28886912012891802</v>
      </c>
      <c r="AE618" s="14"/>
      <c r="AF618" s="14">
        <v>0.32399667525690401</v>
      </c>
      <c r="AG618" s="14">
        <v>0.34289649611135398</v>
      </c>
      <c r="AH618" s="14">
        <v>0.340044506152472</v>
      </c>
      <c r="AI618" s="14"/>
      <c r="AJ618" s="14" t="s">
        <v>79</v>
      </c>
      <c r="AK618" s="14" t="s">
        <v>79</v>
      </c>
      <c r="AL618" s="14" t="s">
        <v>79</v>
      </c>
      <c r="AM618" s="14" t="s">
        <v>79</v>
      </c>
      <c r="AN618" s="14" t="s">
        <v>79</v>
      </c>
      <c r="AO618" s="14"/>
      <c r="AP618" s="14">
        <v>0.40095705031074402</v>
      </c>
      <c r="AQ618" s="14">
        <v>0.38923211042505201</v>
      </c>
      <c r="AR618" s="14">
        <v>0.39180860235570403</v>
      </c>
      <c r="AS618" s="14"/>
      <c r="AT618" s="14">
        <v>0.29497590686863401</v>
      </c>
      <c r="AU618" s="14">
        <v>0.33258254409162302</v>
      </c>
      <c r="AV618" s="14">
        <v>0.39613708788740298</v>
      </c>
      <c r="AW618" s="14">
        <v>0.42010766719068698</v>
      </c>
      <c r="AX618" s="14">
        <v>0.42209125407042603</v>
      </c>
    </row>
    <row r="619" spans="2:50" x14ac:dyDescent="0.25">
      <c r="B619" t="s">
        <v>67</v>
      </c>
      <c r="C619" s="14">
        <v>0.368747661165927</v>
      </c>
      <c r="D619" s="14">
        <v>0.35097481320368301</v>
      </c>
      <c r="E619" s="14">
        <v>0.38600607872717102</v>
      </c>
      <c r="F619" s="14"/>
      <c r="G619" s="14">
        <v>0.33161121411169903</v>
      </c>
      <c r="H619" s="14">
        <v>0.28590473012588802</v>
      </c>
      <c r="I619" s="14">
        <v>0.43446636473137101</v>
      </c>
      <c r="J619" s="14">
        <v>0.36748588666478699</v>
      </c>
      <c r="K619" s="14">
        <v>0.39061588269532799</v>
      </c>
      <c r="L619" s="14">
        <v>0.39390190133604602</v>
      </c>
      <c r="M619" s="14"/>
      <c r="N619" s="14">
        <v>0.31760304924265198</v>
      </c>
      <c r="O619" s="14">
        <v>0.30767987389568402</v>
      </c>
      <c r="P619" s="14">
        <v>0.403819872678428</v>
      </c>
      <c r="Q619" s="14">
        <v>0.45087172262242498</v>
      </c>
      <c r="R619" s="14"/>
      <c r="S619" s="14">
        <v>0.27727050725888303</v>
      </c>
      <c r="T619" s="14">
        <v>0.38754482089866099</v>
      </c>
      <c r="U619" s="14">
        <v>0.42458550402302297</v>
      </c>
      <c r="V619" s="14">
        <v>0.393625664182503</v>
      </c>
      <c r="W619" s="14">
        <v>0.33809116819866802</v>
      </c>
      <c r="X619" s="14">
        <v>0.37616187804592099</v>
      </c>
      <c r="Y619" s="14">
        <v>0.34992285057379802</v>
      </c>
      <c r="Z619" s="14">
        <v>0.33077080701913603</v>
      </c>
      <c r="AA619" s="14">
        <v>0.36809375708824199</v>
      </c>
      <c r="AB619" s="14">
        <v>0.36677601315355501</v>
      </c>
      <c r="AC619" s="14">
        <v>0.500226715652899</v>
      </c>
      <c r="AD619" s="14">
        <v>0.40600416103683001</v>
      </c>
      <c r="AE619" s="14"/>
      <c r="AF619" s="14">
        <v>0.412310827240155</v>
      </c>
      <c r="AG619" s="14">
        <v>0.34712804900474598</v>
      </c>
      <c r="AH619" s="14">
        <v>0.294950320328077</v>
      </c>
      <c r="AI619" s="14"/>
      <c r="AJ619" s="14" t="s">
        <v>79</v>
      </c>
      <c r="AK619" s="14" t="s">
        <v>79</v>
      </c>
      <c r="AL619" s="14" t="s">
        <v>79</v>
      </c>
      <c r="AM619" s="14" t="s">
        <v>79</v>
      </c>
      <c r="AN619" s="14" t="s">
        <v>79</v>
      </c>
      <c r="AO619" s="14"/>
      <c r="AP619" s="14">
        <v>0.31017805849779601</v>
      </c>
      <c r="AQ619" s="14">
        <v>0.34388467521175903</v>
      </c>
      <c r="AR619" s="14">
        <v>0.29004772778733301</v>
      </c>
      <c r="AS619" s="14"/>
      <c r="AT619" s="14">
        <v>0.43698496866272601</v>
      </c>
      <c r="AU619" s="14">
        <v>0.35838991098905598</v>
      </c>
      <c r="AV619" s="14">
        <v>0.31842842712345099</v>
      </c>
      <c r="AW619" s="14">
        <v>0.29347355972193401</v>
      </c>
      <c r="AX619" s="14">
        <v>0.253584976990473</v>
      </c>
    </row>
    <row r="620" spans="2:50" x14ac:dyDescent="0.25">
      <c r="B620" t="s">
        <v>68</v>
      </c>
      <c r="C620" s="14">
        <v>5.1205256201359399E-2</v>
      </c>
      <c r="D620" s="14">
        <v>3.9574145189952503E-2</v>
      </c>
      <c r="E620" s="14">
        <v>6.2321984766982301E-2</v>
      </c>
      <c r="F620" s="14"/>
      <c r="G620" s="14">
        <v>5.9973713693849899E-2</v>
      </c>
      <c r="H620" s="14">
        <v>4.0723804919733597E-2</v>
      </c>
      <c r="I620" s="14">
        <v>4.6003839682373197E-2</v>
      </c>
      <c r="J620" s="14">
        <v>5.4501602844480503E-2</v>
      </c>
      <c r="K620" s="14">
        <v>6.2082744486954E-2</v>
      </c>
      <c r="L620" s="14">
        <v>4.8215708294399702E-2</v>
      </c>
      <c r="M620" s="14"/>
      <c r="N620" s="14">
        <v>2.5942335892137999E-2</v>
      </c>
      <c r="O620" s="14">
        <v>7.1337223355883897E-2</v>
      </c>
      <c r="P620" s="14">
        <v>7.4394132273725905E-2</v>
      </c>
      <c r="Q620" s="14">
        <v>3.9579978049289297E-2</v>
      </c>
      <c r="R620" s="14"/>
      <c r="S620" s="14">
        <v>3.8980848970155801E-2</v>
      </c>
      <c r="T620" s="14">
        <v>4.7539740797746102E-2</v>
      </c>
      <c r="U620" s="14">
        <v>0</v>
      </c>
      <c r="V620" s="14">
        <v>2.0773876731867098E-2</v>
      </c>
      <c r="W620" s="14">
        <v>4.1802248214336798E-2</v>
      </c>
      <c r="X620" s="14">
        <v>1.38291779361054E-2</v>
      </c>
      <c r="Y620" s="14">
        <v>0.13929084598788499</v>
      </c>
      <c r="Z620" s="14">
        <v>4.9146052853202803E-2</v>
      </c>
      <c r="AA620" s="14">
        <v>3.3191207640031799E-2</v>
      </c>
      <c r="AB620" s="14">
        <v>7.1447743541451503E-2</v>
      </c>
      <c r="AC620" s="14">
        <v>8.6383247925227294E-2</v>
      </c>
      <c r="AD620" s="14">
        <v>0.186585722753807</v>
      </c>
      <c r="AE620" s="14"/>
      <c r="AF620" s="14">
        <v>4.68962404678296E-2</v>
      </c>
      <c r="AG620" s="14">
        <v>6.2043657359842699E-2</v>
      </c>
      <c r="AH620" s="14">
        <v>3.9052752406674898E-2</v>
      </c>
      <c r="AI620" s="14"/>
      <c r="AJ620" s="14" t="s">
        <v>79</v>
      </c>
      <c r="AK620" s="14" t="s">
        <v>79</v>
      </c>
      <c r="AL620" s="14" t="s">
        <v>79</v>
      </c>
      <c r="AM620" s="14" t="s">
        <v>79</v>
      </c>
      <c r="AN620" s="14" t="s">
        <v>79</v>
      </c>
      <c r="AO620" s="14"/>
      <c r="AP620" s="14">
        <v>3.2009207789635903E-2</v>
      </c>
      <c r="AQ620" s="14">
        <v>4.68824406651384E-2</v>
      </c>
      <c r="AR620" s="14">
        <v>4.1206264756093403E-2</v>
      </c>
      <c r="AS620" s="14"/>
      <c r="AT620" s="14">
        <v>5.6645553029261803E-2</v>
      </c>
      <c r="AU620" s="14">
        <v>5.5054430776734199E-2</v>
      </c>
      <c r="AV620" s="14">
        <v>5.1354383289822697E-2</v>
      </c>
      <c r="AW620" s="14">
        <v>3.8195801206247999E-2</v>
      </c>
      <c r="AX620" s="14">
        <v>0</v>
      </c>
    </row>
    <row r="621" spans="2:50" x14ac:dyDescent="0.25">
      <c r="B621" t="s">
        <v>69</v>
      </c>
      <c r="C621" s="14">
        <v>2.2499597679083001E-2</v>
      </c>
      <c r="D621" s="14">
        <v>1.62335491343981E-2</v>
      </c>
      <c r="E621" s="14">
        <v>2.8453352948219799E-2</v>
      </c>
      <c r="F621" s="14"/>
      <c r="G621" s="14">
        <v>1.6773209670163599E-2</v>
      </c>
      <c r="H621" s="14">
        <v>5.6959650524571002E-3</v>
      </c>
      <c r="I621" s="14">
        <v>2.70704961162627E-2</v>
      </c>
      <c r="J621" s="14">
        <v>2.5120134285495001E-2</v>
      </c>
      <c r="K621" s="14">
        <v>2.30672358391966E-2</v>
      </c>
      <c r="L621" s="14">
        <v>3.3570537204181398E-2</v>
      </c>
      <c r="M621" s="14"/>
      <c r="N621" s="14">
        <v>2.0045246843758E-2</v>
      </c>
      <c r="O621" s="14">
        <v>1.4789015988087699E-2</v>
      </c>
      <c r="P621" s="14">
        <v>3.2124178217728998E-2</v>
      </c>
      <c r="Q621" s="14">
        <v>2.4764304549476101E-2</v>
      </c>
      <c r="R621" s="14"/>
      <c r="S621" s="14">
        <v>1.66396848759067E-2</v>
      </c>
      <c r="T621" s="14">
        <v>2.6926756085024501E-2</v>
      </c>
      <c r="U621" s="14">
        <v>2.24842452952853E-2</v>
      </c>
      <c r="V621" s="14">
        <v>2.65232604159517E-2</v>
      </c>
      <c r="W621" s="14">
        <v>1.5212271355374099E-2</v>
      </c>
      <c r="X621" s="14">
        <v>2.2701777809757E-2</v>
      </c>
      <c r="Y621" s="14">
        <v>2.4053820873024798E-2</v>
      </c>
      <c r="Z621" s="14">
        <v>4.5248218142536503E-2</v>
      </c>
      <c r="AA621" s="14">
        <v>1.0748337695962E-2</v>
      </c>
      <c r="AB621" s="14">
        <v>2.20321809335483E-2</v>
      </c>
      <c r="AC621" s="14">
        <v>4.6748589512856001E-2</v>
      </c>
      <c r="AD621" s="14">
        <v>0</v>
      </c>
      <c r="AE621" s="14"/>
      <c r="AF621" s="14">
        <v>3.2124215301716601E-2</v>
      </c>
      <c r="AG621" s="14">
        <v>1.9635212839378101E-2</v>
      </c>
      <c r="AH621" s="14">
        <v>1.9594196203521898E-2</v>
      </c>
      <c r="AI621" s="14"/>
      <c r="AJ621" s="14" t="s">
        <v>79</v>
      </c>
      <c r="AK621" s="14" t="s">
        <v>79</v>
      </c>
      <c r="AL621" s="14" t="s">
        <v>79</v>
      </c>
      <c r="AM621" s="14" t="s">
        <v>79</v>
      </c>
      <c r="AN621" s="14" t="s">
        <v>79</v>
      </c>
      <c r="AO621" s="14"/>
      <c r="AP621" s="14">
        <v>2.7469166660261099E-2</v>
      </c>
      <c r="AQ621" s="14">
        <v>1.4398966196280999E-2</v>
      </c>
      <c r="AR621" s="14">
        <v>2.5603158838861901E-2</v>
      </c>
      <c r="AS621" s="14"/>
      <c r="AT621" s="14">
        <v>2.6325245676401699E-2</v>
      </c>
      <c r="AU621" s="14">
        <v>3.2310064528761999E-2</v>
      </c>
      <c r="AV621" s="14">
        <v>6.77732360165489E-3</v>
      </c>
      <c r="AW621" s="14">
        <v>2.5769490850303899E-2</v>
      </c>
      <c r="AX621" s="14">
        <v>0</v>
      </c>
    </row>
    <row r="622" spans="2:50" x14ac:dyDescent="0.25">
      <c r="B622" t="s">
        <v>70</v>
      </c>
      <c r="C622" s="14">
        <v>7.9278725543629899E-2</v>
      </c>
      <c r="D622" s="14">
        <v>7.0355546452669906E-2</v>
      </c>
      <c r="E622" s="14">
        <v>8.8083902931334904E-2</v>
      </c>
      <c r="F622" s="14"/>
      <c r="G622" s="14">
        <v>6.2259570555156699E-2</v>
      </c>
      <c r="H622" s="14">
        <v>6.7172920781418205E-2</v>
      </c>
      <c r="I622" s="14">
        <v>6.1379077436615997E-2</v>
      </c>
      <c r="J622" s="14">
        <v>0.11526848080579399</v>
      </c>
      <c r="K622" s="14">
        <v>6.3312959223098195E-2</v>
      </c>
      <c r="L622" s="14">
        <v>9.3938133926647002E-2</v>
      </c>
      <c r="M622" s="14"/>
      <c r="N622" s="14">
        <v>7.25555605536196E-2</v>
      </c>
      <c r="O622" s="14">
        <v>6.7592763069716399E-2</v>
      </c>
      <c r="P622" s="14">
        <v>8.4076480098443096E-2</v>
      </c>
      <c r="Q622" s="14">
        <v>9.4021033165992696E-2</v>
      </c>
      <c r="R622" s="14"/>
      <c r="S622" s="14">
        <v>5.4313497207268899E-2</v>
      </c>
      <c r="T622" s="14">
        <v>6.7957378996206699E-2</v>
      </c>
      <c r="U622" s="14">
        <v>0.102972716388531</v>
      </c>
      <c r="V622" s="14">
        <v>3.8425573161463E-2</v>
      </c>
      <c r="W622" s="14">
        <v>0.124768341561141</v>
      </c>
      <c r="X622" s="14">
        <v>0.112990741867459</v>
      </c>
      <c r="Y622" s="14">
        <v>6.5083260340300306E-2</v>
      </c>
      <c r="Z622" s="14">
        <v>9.0419156731226094E-2</v>
      </c>
      <c r="AA622" s="14">
        <v>8.89741600913697E-2</v>
      </c>
      <c r="AB622" s="14">
        <v>0.10554442945765</v>
      </c>
      <c r="AC622" s="14">
        <v>4.7943362156916698E-2</v>
      </c>
      <c r="AD622" s="14">
        <v>0</v>
      </c>
      <c r="AE622" s="14"/>
      <c r="AF622" s="14">
        <v>7.4150251949893095E-2</v>
      </c>
      <c r="AG622" s="14">
        <v>7.0704108344487898E-2</v>
      </c>
      <c r="AH622" s="14">
        <v>0.12966312744185399</v>
      </c>
      <c r="AI622" s="14"/>
      <c r="AJ622" s="14" t="s">
        <v>79</v>
      </c>
      <c r="AK622" s="14" t="s">
        <v>79</v>
      </c>
      <c r="AL622" s="14" t="s">
        <v>79</v>
      </c>
      <c r="AM622" s="14" t="s">
        <v>79</v>
      </c>
      <c r="AN622" s="14" t="s">
        <v>79</v>
      </c>
      <c r="AO622" s="14"/>
      <c r="AP622" s="14">
        <v>6.9324824495012205E-2</v>
      </c>
      <c r="AQ622" s="14">
        <v>5.8958856890852299E-2</v>
      </c>
      <c r="AR622" s="14">
        <v>7.7827978725973398E-2</v>
      </c>
      <c r="AS622" s="14"/>
      <c r="AT622" s="14">
        <v>9.4806231751873804E-2</v>
      </c>
      <c r="AU622" s="14">
        <v>8.1105021073236902E-2</v>
      </c>
      <c r="AV622" s="14">
        <v>5.40491432775125E-2</v>
      </c>
      <c r="AW622" s="14">
        <v>4.2339971332347098E-2</v>
      </c>
      <c r="AX622" s="14">
        <v>6.6108361446173006E-2</v>
      </c>
    </row>
    <row r="623" spans="2:50" x14ac:dyDescent="0.25">
      <c r="B623" t="s">
        <v>71</v>
      </c>
      <c r="C623" s="14">
        <v>0.47826875941000002</v>
      </c>
      <c r="D623" s="14">
        <v>0.52286194601929703</v>
      </c>
      <c r="E623" s="14">
        <v>0.43513468062629201</v>
      </c>
      <c r="F623" s="14"/>
      <c r="G623" s="14">
        <v>0.529382291969131</v>
      </c>
      <c r="H623" s="14">
        <v>0.60050257912050298</v>
      </c>
      <c r="I623" s="14">
        <v>0.43108022203337798</v>
      </c>
      <c r="J623" s="14">
        <v>0.43762389539944402</v>
      </c>
      <c r="K623" s="14">
        <v>0.46092117775542302</v>
      </c>
      <c r="L623" s="14">
        <v>0.43037371923872603</v>
      </c>
      <c r="M623" s="14"/>
      <c r="N623" s="14">
        <v>0.56385380746783198</v>
      </c>
      <c r="O623" s="14">
        <v>0.53860112369062796</v>
      </c>
      <c r="P623" s="14">
        <v>0.40558533673167402</v>
      </c>
      <c r="Q623" s="14">
        <v>0.39076296161281698</v>
      </c>
      <c r="R623" s="14"/>
      <c r="S623" s="14">
        <v>0.61279546168778598</v>
      </c>
      <c r="T623" s="14">
        <v>0.47003130322236197</v>
      </c>
      <c r="U623" s="14">
        <v>0.44995753429316099</v>
      </c>
      <c r="V623" s="14">
        <v>0.52065162550821498</v>
      </c>
      <c r="W623" s="14">
        <v>0.48012597067048002</v>
      </c>
      <c r="X623" s="14">
        <v>0.47431642434075799</v>
      </c>
      <c r="Y623" s="14">
        <v>0.42164922222499102</v>
      </c>
      <c r="Z623" s="14">
        <v>0.48441576525389801</v>
      </c>
      <c r="AA623" s="14">
        <v>0.49899253748439498</v>
      </c>
      <c r="AB623" s="14">
        <v>0.43419963291379499</v>
      </c>
      <c r="AC623" s="14">
        <v>0.31869808475210099</v>
      </c>
      <c r="AD623" s="14">
        <v>0.40741011620936202</v>
      </c>
      <c r="AE623" s="14"/>
      <c r="AF623" s="14">
        <v>0.43451846504040598</v>
      </c>
      <c r="AG623" s="14">
        <v>0.500488972451545</v>
      </c>
      <c r="AH623" s="14">
        <v>0.51673960361987303</v>
      </c>
      <c r="AI623" s="14"/>
      <c r="AJ623" s="14" t="s">
        <v>79</v>
      </c>
      <c r="AK623" s="14" t="s">
        <v>79</v>
      </c>
      <c r="AL623" s="14" t="s">
        <v>79</v>
      </c>
      <c r="AM623" s="14" t="s">
        <v>79</v>
      </c>
      <c r="AN623" s="14" t="s">
        <v>79</v>
      </c>
      <c r="AO623" s="14"/>
      <c r="AP623" s="14">
        <v>0.561018742557294</v>
      </c>
      <c r="AQ623" s="14">
        <v>0.53587506103596905</v>
      </c>
      <c r="AR623" s="14">
        <v>0.56531486989173796</v>
      </c>
      <c r="AS623" s="14"/>
      <c r="AT623" s="14">
        <v>0.38523800087973697</v>
      </c>
      <c r="AU623" s="14">
        <v>0.47314057263221099</v>
      </c>
      <c r="AV623" s="14">
        <v>0.56939072270755897</v>
      </c>
      <c r="AW623" s="14">
        <v>0.60022117688916699</v>
      </c>
      <c r="AX623" s="14">
        <v>0.68030666156335395</v>
      </c>
    </row>
    <row r="624" spans="2:50" x14ac:dyDescent="0.25">
      <c r="B624" t="s">
        <v>72</v>
      </c>
      <c r="C624" s="14">
        <v>7.37048538804424E-2</v>
      </c>
      <c r="D624" s="14">
        <v>5.58076943243506E-2</v>
      </c>
      <c r="E624" s="14">
        <v>9.0775337715202103E-2</v>
      </c>
      <c r="F624" s="14"/>
      <c r="G624" s="14">
        <v>7.6746923364013606E-2</v>
      </c>
      <c r="H624" s="14">
        <v>4.6419769972190703E-2</v>
      </c>
      <c r="I624" s="14">
        <v>7.3074335798635898E-2</v>
      </c>
      <c r="J624" s="14">
        <v>7.9621737129975403E-2</v>
      </c>
      <c r="K624" s="14">
        <v>8.5149980326150704E-2</v>
      </c>
      <c r="L624" s="14">
        <v>8.1786245498581198E-2</v>
      </c>
      <c r="M624" s="14"/>
      <c r="N624" s="14">
        <v>4.5987582735896003E-2</v>
      </c>
      <c r="O624" s="14">
        <v>8.6126239343971595E-2</v>
      </c>
      <c r="P624" s="14">
        <v>0.10651831049145501</v>
      </c>
      <c r="Q624" s="14">
        <v>6.4344282598765401E-2</v>
      </c>
      <c r="R624" s="14"/>
      <c r="S624" s="14">
        <v>5.5620533846062498E-2</v>
      </c>
      <c r="T624" s="14">
        <v>7.44664968827706E-2</v>
      </c>
      <c r="U624" s="14">
        <v>2.24842452952853E-2</v>
      </c>
      <c r="V624" s="14">
        <v>4.7297137147818802E-2</v>
      </c>
      <c r="W624" s="14">
        <v>5.7014519569710799E-2</v>
      </c>
      <c r="X624" s="14">
        <v>3.6530955745862403E-2</v>
      </c>
      <c r="Y624" s="14">
        <v>0.16334466686091001</v>
      </c>
      <c r="Z624" s="14">
        <v>9.4394270995739299E-2</v>
      </c>
      <c r="AA624" s="14">
        <v>4.3939545335993799E-2</v>
      </c>
      <c r="AB624" s="14">
        <v>9.3479924474999795E-2</v>
      </c>
      <c r="AC624" s="14">
        <v>0.13313183743808299</v>
      </c>
      <c r="AD624" s="14">
        <v>0.186585722753807</v>
      </c>
      <c r="AE624" s="14"/>
      <c r="AF624" s="14">
        <v>7.9020455769546194E-2</v>
      </c>
      <c r="AG624" s="14">
        <v>8.1678870199220793E-2</v>
      </c>
      <c r="AH624" s="14">
        <v>5.86469486101968E-2</v>
      </c>
      <c r="AI624" s="14"/>
      <c r="AJ624" s="14" t="s">
        <v>79</v>
      </c>
      <c r="AK624" s="14" t="s">
        <v>79</v>
      </c>
      <c r="AL624" s="14" t="s">
        <v>79</v>
      </c>
      <c r="AM624" s="14" t="s">
        <v>79</v>
      </c>
      <c r="AN624" s="14" t="s">
        <v>79</v>
      </c>
      <c r="AO624" s="14"/>
      <c r="AP624" s="14">
        <v>5.9478374449897002E-2</v>
      </c>
      <c r="AQ624" s="14">
        <v>6.1281406861419398E-2</v>
      </c>
      <c r="AR624" s="14">
        <v>6.6809423594955397E-2</v>
      </c>
      <c r="AS624" s="14"/>
      <c r="AT624" s="14">
        <v>8.2970798705663498E-2</v>
      </c>
      <c r="AU624" s="14">
        <v>8.7364495305496101E-2</v>
      </c>
      <c r="AV624" s="14">
        <v>5.8131706891477598E-2</v>
      </c>
      <c r="AW624" s="14">
        <v>6.3965292056551798E-2</v>
      </c>
      <c r="AX624" s="14">
        <v>0</v>
      </c>
    </row>
    <row r="625" spans="2:50" x14ac:dyDescent="0.25">
      <c r="B625" t="s">
        <v>73</v>
      </c>
      <c r="C625" s="14">
        <v>0.40456390552955801</v>
      </c>
      <c r="D625" s="14">
        <v>0.46705425169494602</v>
      </c>
      <c r="E625" s="14">
        <v>0.34435934291108899</v>
      </c>
      <c r="F625" s="14"/>
      <c r="G625" s="14">
        <v>0.45263536860511699</v>
      </c>
      <c r="H625" s="14">
        <v>0.55408280914831198</v>
      </c>
      <c r="I625" s="14">
        <v>0.358005886234742</v>
      </c>
      <c r="J625" s="14">
        <v>0.35800215826946802</v>
      </c>
      <c r="K625" s="14">
        <v>0.37577119742927201</v>
      </c>
      <c r="L625" s="14">
        <v>0.34858747374014498</v>
      </c>
      <c r="M625" s="14"/>
      <c r="N625" s="14">
        <v>0.517866224731936</v>
      </c>
      <c r="O625" s="14">
        <v>0.452474884346657</v>
      </c>
      <c r="P625" s="14">
        <v>0.29906702624021902</v>
      </c>
      <c r="Q625" s="14">
        <v>0.32641867901405203</v>
      </c>
      <c r="R625" s="14"/>
      <c r="S625" s="14">
        <v>0.55717492784172296</v>
      </c>
      <c r="T625" s="14">
        <v>0.39556480633959101</v>
      </c>
      <c r="U625" s="14">
        <v>0.42747328899787601</v>
      </c>
      <c r="V625" s="14">
        <v>0.47335448836039701</v>
      </c>
      <c r="W625" s="14">
        <v>0.42311145110076898</v>
      </c>
      <c r="X625" s="14">
        <v>0.43778546859489598</v>
      </c>
      <c r="Y625" s="14">
        <v>0.25830455536408098</v>
      </c>
      <c r="Z625" s="14">
        <v>0.39002149425815902</v>
      </c>
      <c r="AA625" s="14">
        <v>0.455052992148401</v>
      </c>
      <c r="AB625" s="14">
        <v>0.34071970843879501</v>
      </c>
      <c r="AC625" s="14">
        <v>0.185566247314017</v>
      </c>
      <c r="AD625" s="14">
        <v>0.22082439345555499</v>
      </c>
      <c r="AE625" s="14"/>
      <c r="AF625" s="14">
        <v>0.35549800927086</v>
      </c>
      <c r="AG625" s="14">
        <v>0.41881010225232401</v>
      </c>
      <c r="AH625" s="14">
        <v>0.458092655009676</v>
      </c>
      <c r="AI625" s="14"/>
      <c r="AJ625" s="14" t="s">
        <v>79</v>
      </c>
      <c r="AK625" s="14" t="s">
        <v>79</v>
      </c>
      <c r="AL625" s="14" t="s">
        <v>79</v>
      </c>
      <c r="AM625" s="14" t="s">
        <v>79</v>
      </c>
      <c r="AN625" s="14" t="s">
        <v>79</v>
      </c>
      <c r="AO625" s="14"/>
      <c r="AP625" s="14">
        <v>0.50154036810739699</v>
      </c>
      <c r="AQ625" s="14">
        <v>0.47459365417454902</v>
      </c>
      <c r="AR625" s="14">
        <v>0.49850544629678301</v>
      </c>
      <c r="AS625" s="14"/>
      <c r="AT625" s="14">
        <v>0.30226720217407299</v>
      </c>
      <c r="AU625" s="14">
        <v>0.38577607732671498</v>
      </c>
      <c r="AV625" s="14">
        <v>0.51125901581608102</v>
      </c>
      <c r="AW625" s="14">
        <v>0.53625588483261499</v>
      </c>
      <c r="AX625" s="14">
        <v>0.68030666156335395</v>
      </c>
    </row>
    <row r="626" spans="2:50" x14ac:dyDescent="0.25">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row>
    <row r="627" spans="2:50" x14ac:dyDescent="0.25">
      <c r="B627" s="6" t="s">
        <v>310</v>
      </c>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row>
    <row r="628" spans="2:50" x14ac:dyDescent="0.25">
      <c r="B628" s="26" t="s">
        <v>539</v>
      </c>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row>
    <row r="629" spans="2:50" x14ac:dyDescent="0.25">
      <c r="B629" t="s">
        <v>65</v>
      </c>
      <c r="C629" s="14">
        <v>0.19791766482099099</v>
      </c>
      <c r="D629" s="14">
        <v>0.267646575901137</v>
      </c>
      <c r="E629" s="14">
        <v>0.13133445914872899</v>
      </c>
      <c r="F629" s="14"/>
      <c r="G629" s="14">
        <v>0.15312831238515101</v>
      </c>
      <c r="H629" s="14">
        <v>0.22122181429208401</v>
      </c>
      <c r="I629" s="14">
        <v>0.176679432252907</v>
      </c>
      <c r="J629" s="14">
        <v>0.20557714483098699</v>
      </c>
      <c r="K629" s="14">
        <v>0.18144627442853001</v>
      </c>
      <c r="L629" s="14">
        <v>0.228103078903927</v>
      </c>
      <c r="M629" s="14"/>
      <c r="N629" s="14">
        <v>0.229124165670407</v>
      </c>
      <c r="O629" s="14">
        <v>0.22198469554009001</v>
      </c>
      <c r="P629" s="14">
        <v>0.21043756789592299</v>
      </c>
      <c r="Q629" s="14">
        <v>0.133998844179328</v>
      </c>
      <c r="R629" s="14"/>
      <c r="S629" s="14">
        <v>0.229911695698547</v>
      </c>
      <c r="T629" s="14">
        <v>0.150436104664328</v>
      </c>
      <c r="U629" s="14">
        <v>0.26029918297575799</v>
      </c>
      <c r="V629" s="14">
        <v>0.22346431677481399</v>
      </c>
      <c r="W629" s="14">
        <v>0.23198032962371301</v>
      </c>
      <c r="X629" s="14">
        <v>0.23643022130819699</v>
      </c>
      <c r="Y629" s="14">
        <v>0.16781066539676701</v>
      </c>
      <c r="Z629" s="14">
        <v>0.14819006395548101</v>
      </c>
      <c r="AA629" s="14">
        <v>0.21594047598845201</v>
      </c>
      <c r="AB629" s="14">
        <v>0.16985637867374601</v>
      </c>
      <c r="AC629" s="14">
        <v>0.160515057523133</v>
      </c>
      <c r="AD629" s="14">
        <v>5.89967269401881E-2</v>
      </c>
      <c r="AE629" s="14"/>
      <c r="AF629" s="14">
        <v>0.181557291838087</v>
      </c>
      <c r="AG629" s="14">
        <v>0.23818599437369201</v>
      </c>
      <c r="AH629" s="14">
        <v>0.17717396433433399</v>
      </c>
      <c r="AI629" s="14"/>
      <c r="AJ629" s="14" t="s">
        <v>79</v>
      </c>
      <c r="AK629" s="14" t="s">
        <v>79</v>
      </c>
      <c r="AL629" s="14" t="s">
        <v>79</v>
      </c>
      <c r="AM629" s="14" t="s">
        <v>79</v>
      </c>
      <c r="AN629" s="14" t="s">
        <v>79</v>
      </c>
      <c r="AO629" s="14"/>
      <c r="AP629" s="14">
        <v>0.23394673530943899</v>
      </c>
      <c r="AQ629" s="14">
        <v>0.21370005354160199</v>
      </c>
      <c r="AR629" s="14">
        <v>0.189748434254633</v>
      </c>
      <c r="AS629" s="14"/>
      <c r="AT629" s="14">
        <v>0.15890745500873599</v>
      </c>
      <c r="AU629" s="14">
        <v>0.18360160542822601</v>
      </c>
      <c r="AV629" s="14">
        <v>0.21903362269247301</v>
      </c>
      <c r="AW629" s="14">
        <v>0.28313012159509299</v>
      </c>
      <c r="AX629" s="14">
        <v>0.46280172167539302</v>
      </c>
    </row>
    <row r="630" spans="2:50" x14ac:dyDescent="0.25">
      <c r="B630" t="s">
        <v>66</v>
      </c>
      <c r="C630" s="14">
        <v>0.42987595152337998</v>
      </c>
      <c r="D630" s="14">
        <v>0.434403755616456</v>
      </c>
      <c r="E630" s="14">
        <v>0.426910824087189</v>
      </c>
      <c r="F630" s="14"/>
      <c r="G630" s="14">
        <v>0.48404217519904402</v>
      </c>
      <c r="H630" s="14">
        <v>0.45396970577825202</v>
      </c>
      <c r="I630" s="14">
        <v>0.41546856525839998</v>
      </c>
      <c r="J630" s="14">
        <v>0.41587212276503699</v>
      </c>
      <c r="K630" s="14">
        <v>0.433682122807521</v>
      </c>
      <c r="L630" s="14">
        <v>0.39728999013392202</v>
      </c>
      <c r="M630" s="14"/>
      <c r="N630" s="14">
        <v>0.46115969536539497</v>
      </c>
      <c r="O630" s="14">
        <v>0.42391270726880298</v>
      </c>
      <c r="P630" s="14">
        <v>0.34888984605201101</v>
      </c>
      <c r="Q630" s="14">
        <v>0.46871208438657302</v>
      </c>
      <c r="R630" s="14"/>
      <c r="S630" s="14">
        <v>0.426729163568068</v>
      </c>
      <c r="T630" s="14">
        <v>0.47282898881401902</v>
      </c>
      <c r="U630" s="14">
        <v>0.33988704709114798</v>
      </c>
      <c r="V630" s="14">
        <v>0.446572614307924</v>
      </c>
      <c r="W630" s="14">
        <v>0.39345901023329799</v>
      </c>
      <c r="X630" s="14">
        <v>0.33196716856422998</v>
      </c>
      <c r="Y630" s="14">
        <v>0.45540912768716402</v>
      </c>
      <c r="Z630" s="14">
        <v>0.57451348884509901</v>
      </c>
      <c r="AA630" s="14">
        <v>0.432558016521643</v>
      </c>
      <c r="AB630" s="14">
        <v>0.451308970539332</v>
      </c>
      <c r="AC630" s="14">
        <v>0.40919693059765699</v>
      </c>
      <c r="AD630" s="14">
        <v>0.55128156887958202</v>
      </c>
      <c r="AE630" s="14"/>
      <c r="AF630" s="14">
        <v>0.404124677673948</v>
      </c>
      <c r="AG630" s="14">
        <v>0.42914035851261101</v>
      </c>
      <c r="AH630" s="14">
        <v>0.45978026723354398</v>
      </c>
      <c r="AI630" s="14"/>
      <c r="AJ630" s="14" t="s">
        <v>79</v>
      </c>
      <c r="AK630" s="14" t="s">
        <v>79</v>
      </c>
      <c r="AL630" s="14" t="s">
        <v>79</v>
      </c>
      <c r="AM630" s="14" t="s">
        <v>79</v>
      </c>
      <c r="AN630" s="14" t="s">
        <v>79</v>
      </c>
      <c r="AO630" s="14"/>
      <c r="AP630" s="14">
        <v>0.40372500436537501</v>
      </c>
      <c r="AQ630" s="14">
        <v>0.50268928799595602</v>
      </c>
      <c r="AR630" s="14">
        <v>0.52904918124034594</v>
      </c>
      <c r="AS630" s="14"/>
      <c r="AT630" s="14">
        <v>0.40025371030862</v>
      </c>
      <c r="AU630" s="14">
        <v>0.43080213364667203</v>
      </c>
      <c r="AV630" s="14">
        <v>0.458828624944424</v>
      </c>
      <c r="AW630" s="14">
        <v>0.38186055075104902</v>
      </c>
      <c r="AX630" s="14">
        <v>0.33920583246080099</v>
      </c>
    </row>
    <row r="631" spans="2:50" x14ac:dyDescent="0.25">
      <c r="B631" t="s">
        <v>67</v>
      </c>
      <c r="C631" s="14">
        <v>0.24338423557160299</v>
      </c>
      <c r="D631" s="14">
        <v>0.18687317135989501</v>
      </c>
      <c r="E631" s="14">
        <v>0.295621063665374</v>
      </c>
      <c r="F631" s="14"/>
      <c r="G631" s="14">
        <v>0.21942357592668199</v>
      </c>
      <c r="H631" s="14">
        <v>0.21028825927422101</v>
      </c>
      <c r="I631" s="14">
        <v>0.26318731253009098</v>
      </c>
      <c r="J631" s="14">
        <v>0.225450683610185</v>
      </c>
      <c r="K631" s="14">
        <v>0.28327279429510299</v>
      </c>
      <c r="L631" s="14">
        <v>0.25792248522991001</v>
      </c>
      <c r="M631" s="14"/>
      <c r="N631" s="14">
        <v>0.230191599172624</v>
      </c>
      <c r="O631" s="14">
        <v>0.24386756587842801</v>
      </c>
      <c r="P631" s="14">
        <v>0.27086655682776301</v>
      </c>
      <c r="Q631" s="14">
        <v>0.23221423677244901</v>
      </c>
      <c r="R631" s="14"/>
      <c r="S631" s="14">
        <v>0.17911548230434199</v>
      </c>
      <c r="T631" s="14">
        <v>0.26255086276970901</v>
      </c>
      <c r="U631" s="14">
        <v>0.247278413124594</v>
      </c>
      <c r="V631" s="14">
        <v>0.27507871480422502</v>
      </c>
      <c r="W631" s="14">
        <v>0.19951948989969201</v>
      </c>
      <c r="X631" s="14">
        <v>0.293593672234577</v>
      </c>
      <c r="Y631" s="14">
        <v>0.26574523613476903</v>
      </c>
      <c r="Z631" s="14">
        <v>0.19372412372287301</v>
      </c>
      <c r="AA631" s="14">
        <v>0.24202096185237901</v>
      </c>
      <c r="AB631" s="14">
        <v>0.27971645086514102</v>
      </c>
      <c r="AC631" s="14">
        <v>0.219710936509773</v>
      </c>
      <c r="AD631" s="14">
        <v>0.23222605051273701</v>
      </c>
      <c r="AE631" s="14"/>
      <c r="AF631" s="14">
        <v>0.28076451430419003</v>
      </c>
      <c r="AG631" s="14">
        <v>0.21295151387950501</v>
      </c>
      <c r="AH631" s="14">
        <v>0.24214567908166101</v>
      </c>
      <c r="AI631" s="14"/>
      <c r="AJ631" s="14" t="s">
        <v>79</v>
      </c>
      <c r="AK631" s="14" t="s">
        <v>79</v>
      </c>
      <c r="AL631" s="14" t="s">
        <v>79</v>
      </c>
      <c r="AM631" s="14" t="s">
        <v>79</v>
      </c>
      <c r="AN631" s="14" t="s">
        <v>79</v>
      </c>
      <c r="AO631" s="14"/>
      <c r="AP631" s="14">
        <v>0.26370080900868198</v>
      </c>
      <c r="AQ631" s="14">
        <v>0.19232219141571</v>
      </c>
      <c r="AR631" s="14">
        <v>0.18021699041042299</v>
      </c>
      <c r="AS631" s="14"/>
      <c r="AT631" s="14">
        <v>0.28284502350059099</v>
      </c>
      <c r="AU631" s="14">
        <v>0.24587173646192401</v>
      </c>
      <c r="AV631" s="14">
        <v>0.21660224690252999</v>
      </c>
      <c r="AW631" s="14">
        <v>0.23468270254360199</v>
      </c>
      <c r="AX631" s="14">
        <v>0.19799244586380599</v>
      </c>
    </row>
    <row r="632" spans="2:50" x14ac:dyDescent="0.25">
      <c r="B632" t="s">
        <v>68</v>
      </c>
      <c r="C632" s="14">
        <v>4.6917750295287101E-2</v>
      </c>
      <c r="D632" s="14">
        <v>5.0038442226118501E-2</v>
      </c>
      <c r="E632" s="14">
        <v>4.4354597062852698E-2</v>
      </c>
      <c r="F632" s="14"/>
      <c r="G632" s="14">
        <v>7.7815921169548705E-2</v>
      </c>
      <c r="H632" s="14">
        <v>4.62281534338757E-2</v>
      </c>
      <c r="I632" s="14">
        <v>3.9886257724168303E-2</v>
      </c>
      <c r="J632" s="14">
        <v>5.4927065528805503E-2</v>
      </c>
      <c r="K632" s="14">
        <v>5.64429332705235E-2</v>
      </c>
      <c r="L632" s="14">
        <v>2.0489648861846701E-2</v>
      </c>
      <c r="M632" s="14"/>
      <c r="N632" s="14">
        <v>2.7740785893180599E-2</v>
      </c>
      <c r="O632" s="14">
        <v>3.1567633353051003E-2</v>
      </c>
      <c r="P632" s="14">
        <v>6.8427774939877603E-2</v>
      </c>
      <c r="Q632" s="14">
        <v>6.4256055174966797E-2</v>
      </c>
      <c r="R632" s="14"/>
      <c r="S632" s="14">
        <v>4.6387321662810302E-2</v>
      </c>
      <c r="T632" s="14">
        <v>5.79150007696487E-2</v>
      </c>
      <c r="U632" s="14">
        <v>5.4581531989247201E-2</v>
      </c>
      <c r="V632" s="14">
        <v>2.9799456317353899E-2</v>
      </c>
      <c r="W632" s="14">
        <v>8.1450360330383595E-2</v>
      </c>
      <c r="X632" s="14">
        <v>1.1490450606366699E-2</v>
      </c>
      <c r="Y632" s="14">
        <v>4.7510114444142701E-2</v>
      </c>
      <c r="Z632" s="14">
        <v>3.4948992978955901E-2</v>
      </c>
      <c r="AA632" s="14">
        <v>5.4033847584615102E-2</v>
      </c>
      <c r="AB632" s="14">
        <v>1.08444470829481E-2</v>
      </c>
      <c r="AC632" s="14">
        <v>8.8354154120091094E-2</v>
      </c>
      <c r="AD632" s="14">
        <v>7.6277284607110196E-2</v>
      </c>
      <c r="AE632" s="14"/>
      <c r="AF632" s="14">
        <v>6.1240320748276698E-2</v>
      </c>
      <c r="AG632" s="14">
        <v>2.98532724926159E-2</v>
      </c>
      <c r="AH632" s="14">
        <v>2.3180325782870399E-2</v>
      </c>
      <c r="AI632" s="14"/>
      <c r="AJ632" s="14" t="s">
        <v>79</v>
      </c>
      <c r="AK632" s="14" t="s">
        <v>79</v>
      </c>
      <c r="AL632" s="14" t="s">
        <v>79</v>
      </c>
      <c r="AM632" s="14" t="s">
        <v>79</v>
      </c>
      <c r="AN632" s="14" t="s">
        <v>79</v>
      </c>
      <c r="AO632" s="14"/>
      <c r="AP632" s="14">
        <v>3.6575129827045097E-2</v>
      </c>
      <c r="AQ632" s="14">
        <v>3.6123314475530403E-2</v>
      </c>
      <c r="AR632" s="14">
        <v>3.10279341727519E-2</v>
      </c>
      <c r="AS632" s="14"/>
      <c r="AT632" s="14">
        <v>5.4703120810862003E-2</v>
      </c>
      <c r="AU632" s="14">
        <v>4.7749424120726698E-2</v>
      </c>
      <c r="AV632" s="14">
        <v>5.6883714339798497E-2</v>
      </c>
      <c r="AW632" s="14">
        <v>1.2057058018217499E-2</v>
      </c>
      <c r="AX632" s="14">
        <v>0</v>
      </c>
    </row>
    <row r="633" spans="2:50" x14ac:dyDescent="0.25">
      <c r="B633" t="s">
        <v>69</v>
      </c>
      <c r="C633" s="14">
        <v>1.62752173047504E-2</v>
      </c>
      <c r="D633" s="14">
        <v>1.43853965721564E-2</v>
      </c>
      <c r="E633" s="14">
        <v>1.8136484381766599E-2</v>
      </c>
      <c r="F633" s="14"/>
      <c r="G633" s="14">
        <v>6.0559562865604797E-3</v>
      </c>
      <c r="H633" s="14">
        <v>1.20251657921012E-2</v>
      </c>
      <c r="I633" s="14">
        <v>2.3531795276516099E-2</v>
      </c>
      <c r="J633" s="14">
        <v>3.0551513784610101E-2</v>
      </c>
      <c r="K633" s="14">
        <v>1.19320473306881E-2</v>
      </c>
      <c r="L633" s="14">
        <v>1.1092438135714901E-2</v>
      </c>
      <c r="M633" s="14"/>
      <c r="N633" s="14">
        <v>1.42022230245572E-2</v>
      </c>
      <c r="O633" s="14">
        <v>4.1288538896761496E-3</v>
      </c>
      <c r="P633" s="14">
        <v>3.2664528265479602E-2</v>
      </c>
      <c r="Q633" s="14">
        <v>1.68747820780034E-2</v>
      </c>
      <c r="R633" s="14"/>
      <c r="S633" s="14">
        <v>2.3331817978823399E-2</v>
      </c>
      <c r="T633" s="14">
        <v>0</v>
      </c>
      <c r="U633" s="14">
        <v>2.29650503481134E-2</v>
      </c>
      <c r="V633" s="14">
        <v>0</v>
      </c>
      <c r="W633" s="14">
        <v>1.29472913729394E-2</v>
      </c>
      <c r="X633" s="14">
        <v>0</v>
      </c>
      <c r="Y633" s="14">
        <v>2.7256693252159798E-2</v>
      </c>
      <c r="Z633" s="14">
        <v>2.7773721653058601E-2</v>
      </c>
      <c r="AA633" s="14">
        <v>1.0748337695962E-2</v>
      </c>
      <c r="AB633" s="14">
        <v>2.4116944828228699E-2</v>
      </c>
      <c r="AC633" s="14">
        <v>2.4402218562127102E-2</v>
      </c>
      <c r="AD633" s="14">
        <v>8.1218369060382697E-2</v>
      </c>
      <c r="AE633" s="14"/>
      <c r="AF633" s="14">
        <v>1.4795267691699801E-2</v>
      </c>
      <c r="AG633" s="14">
        <v>2.1052033651005199E-2</v>
      </c>
      <c r="AH633" s="14">
        <v>1.6538353906663202E-2</v>
      </c>
      <c r="AI633" s="14"/>
      <c r="AJ633" s="14" t="s">
        <v>79</v>
      </c>
      <c r="AK633" s="14" t="s">
        <v>79</v>
      </c>
      <c r="AL633" s="14" t="s">
        <v>79</v>
      </c>
      <c r="AM633" s="14" t="s">
        <v>79</v>
      </c>
      <c r="AN633" s="14" t="s">
        <v>79</v>
      </c>
      <c r="AO633" s="14"/>
      <c r="AP633" s="14">
        <v>9.6083725769024204E-3</v>
      </c>
      <c r="AQ633" s="14">
        <v>1.05005728943949E-2</v>
      </c>
      <c r="AR633" s="14">
        <v>1.01783305833416E-2</v>
      </c>
      <c r="AS633" s="14"/>
      <c r="AT633" s="14">
        <v>2.7879780495614299E-2</v>
      </c>
      <c r="AU633" s="14">
        <v>2.1361166124815398E-2</v>
      </c>
      <c r="AV633" s="14">
        <v>6.62617419050317E-3</v>
      </c>
      <c r="AW633" s="14">
        <v>1.19823409148785E-2</v>
      </c>
      <c r="AX633" s="14">
        <v>0</v>
      </c>
    </row>
    <row r="634" spans="2:50" x14ac:dyDescent="0.25">
      <c r="B634" t="s">
        <v>70</v>
      </c>
      <c r="C634" s="14">
        <v>6.5629180483987803E-2</v>
      </c>
      <c r="D634" s="14">
        <v>4.6652658324237803E-2</v>
      </c>
      <c r="E634" s="14">
        <v>8.3642571654088296E-2</v>
      </c>
      <c r="F634" s="14"/>
      <c r="G634" s="14">
        <v>5.9534059033013197E-2</v>
      </c>
      <c r="H634" s="14">
        <v>5.6266901429465999E-2</v>
      </c>
      <c r="I634" s="14">
        <v>8.1246636957917395E-2</v>
      </c>
      <c r="J634" s="14">
        <v>6.7621469480375299E-2</v>
      </c>
      <c r="K634" s="14">
        <v>3.3223827867633698E-2</v>
      </c>
      <c r="L634" s="14">
        <v>8.5102358734678807E-2</v>
      </c>
      <c r="M634" s="14"/>
      <c r="N634" s="14">
        <v>3.7581530873835499E-2</v>
      </c>
      <c r="O634" s="14">
        <v>7.4538544069952001E-2</v>
      </c>
      <c r="P634" s="14">
        <v>6.8713726018946597E-2</v>
      </c>
      <c r="Q634" s="14">
        <v>8.3943997408679305E-2</v>
      </c>
      <c r="R634" s="14"/>
      <c r="S634" s="14">
        <v>9.4524518787409695E-2</v>
      </c>
      <c r="T634" s="14">
        <v>5.6269042982295202E-2</v>
      </c>
      <c r="U634" s="14">
        <v>7.4988774471139302E-2</v>
      </c>
      <c r="V634" s="14">
        <v>2.50848977956835E-2</v>
      </c>
      <c r="W634" s="14">
        <v>8.0643518539974507E-2</v>
      </c>
      <c r="X634" s="14">
        <v>0.12651848728662901</v>
      </c>
      <c r="Y634" s="14">
        <v>3.62681630849985E-2</v>
      </c>
      <c r="Z634" s="14">
        <v>2.0849608844532599E-2</v>
      </c>
      <c r="AA634" s="14">
        <v>4.46983603569494E-2</v>
      </c>
      <c r="AB634" s="14">
        <v>6.4156808010603694E-2</v>
      </c>
      <c r="AC634" s="14">
        <v>9.7820702687218694E-2</v>
      </c>
      <c r="AD634" s="14">
        <v>0</v>
      </c>
      <c r="AE634" s="14"/>
      <c r="AF634" s="14">
        <v>5.7517927743798297E-2</v>
      </c>
      <c r="AG634" s="14">
        <v>6.8816827090570201E-2</v>
      </c>
      <c r="AH634" s="14">
        <v>8.11814096609276E-2</v>
      </c>
      <c r="AI634" s="14"/>
      <c r="AJ634" s="14" t="s">
        <v>79</v>
      </c>
      <c r="AK634" s="14" t="s">
        <v>79</v>
      </c>
      <c r="AL634" s="14" t="s">
        <v>79</v>
      </c>
      <c r="AM634" s="14" t="s">
        <v>79</v>
      </c>
      <c r="AN634" s="14" t="s">
        <v>79</v>
      </c>
      <c r="AO634" s="14"/>
      <c r="AP634" s="14">
        <v>5.24439489125565E-2</v>
      </c>
      <c r="AQ634" s="14">
        <v>4.4664579676806301E-2</v>
      </c>
      <c r="AR634" s="14">
        <v>5.9779129338504502E-2</v>
      </c>
      <c r="AS634" s="14"/>
      <c r="AT634" s="14">
        <v>7.5410909875576596E-2</v>
      </c>
      <c r="AU634" s="14">
        <v>7.0613934217635399E-2</v>
      </c>
      <c r="AV634" s="14">
        <v>4.2025616930270397E-2</v>
      </c>
      <c r="AW634" s="14">
        <v>7.6287226177160994E-2</v>
      </c>
      <c r="AX634" s="14">
        <v>0</v>
      </c>
    </row>
    <row r="635" spans="2:50" x14ac:dyDescent="0.25">
      <c r="B635" t="s">
        <v>71</v>
      </c>
      <c r="C635" s="14">
        <v>0.62779361634437203</v>
      </c>
      <c r="D635" s="14">
        <v>0.702050331517593</v>
      </c>
      <c r="E635" s="14">
        <v>0.55824528323591804</v>
      </c>
      <c r="F635" s="14"/>
      <c r="G635" s="14">
        <v>0.63717048758419503</v>
      </c>
      <c r="H635" s="14">
        <v>0.675191520070336</v>
      </c>
      <c r="I635" s="14">
        <v>0.59214799751130698</v>
      </c>
      <c r="J635" s="14">
        <v>0.62144926759602404</v>
      </c>
      <c r="K635" s="14">
        <v>0.61512839723605195</v>
      </c>
      <c r="L635" s="14">
        <v>0.62539306903784897</v>
      </c>
      <c r="M635" s="14"/>
      <c r="N635" s="14">
        <v>0.69028386103580197</v>
      </c>
      <c r="O635" s="14">
        <v>0.64589740280889296</v>
      </c>
      <c r="P635" s="14">
        <v>0.55932741394793295</v>
      </c>
      <c r="Q635" s="14">
        <v>0.60271092856590103</v>
      </c>
      <c r="R635" s="14"/>
      <c r="S635" s="14">
        <v>0.65664085926661497</v>
      </c>
      <c r="T635" s="14">
        <v>0.62326509347834702</v>
      </c>
      <c r="U635" s="14">
        <v>0.60018623006690597</v>
      </c>
      <c r="V635" s="14">
        <v>0.67003693108273799</v>
      </c>
      <c r="W635" s="14">
        <v>0.62543933985701095</v>
      </c>
      <c r="X635" s="14">
        <v>0.56839738987242705</v>
      </c>
      <c r="Y635" s="14">
        <v>0.62321979308393005</v>
      </c>
      <c r="Z635" s="14">
        <v>0.72270355280057996</v>
      </c>
      <c r="AA635" s="14">
        <v>0.64849849251009495</v>
      </c>
      <c r="AB635" s="14">
        <v>0.62116534921307798</v>
      </c>
      <c r="AC635" s="14">
        <v>0.56971198812079105</v>
      </c>
      <c r="AD635" s="14">
        <v>0.61027829581977</v>
      </c>
      <c r="AE635" s="14"/>
      <c r="AF635" s="14">
        <v>0.58568196951203499</v>
      </c>
      <c r="AG635" s="14">
        <v>0.66732635288630304</v>
      </c>
      <c r="AH635" s="14">
        <v>0.636954231567878</v>
      </c>
      <c r="AI635" s="14"/>
      <c r="AJ635" s="14" t="s">
        <v>79</v>
      </c>
      <c r="AK635" s="14" t="s">
        <v>79</v>
      </c>
      <c r="AL635" s="14" t="s">
        <v>79</v>
      </c>
      <c r="AM635" s="14" t="s">
        <v>79</v>
      </c>
      <c r="AN635" s="14" t="s">
        <v>79</v>
      </c>
      <c r="AO635" s="14"/>
      <c r="AP635" s="14">
        <v>0.63767173967481405</v>
      </c>
      <c r="AQ635" s="14">
        <v>0.71638934153755796</v>
      </c>
      <c r="AR635" s="14">
        <v>0.718797615494979</v>
      </c>
      <c r="AS635" s="14"/>
      <c r="AT635" s="14">
        <v>0.55916116531735605</v>
      </c>
      <c r="AU635" s="14">
        <v>0.61440373907489898</v>
      </c>
      <c r="AV635" s="14">
        <v>0.67786224763689795</v>
      </c>
      <c r="AW635" s="14">
        <v>0.66499067234614095</v>
      </c>
      <c r="AX635" s="14">
        <v>0.80200755413619396</v>
      </c>
    </row>
    <row r="636" spans="2:50" x14ac:dyDescent="0.25">
      <c r="B636" t="s">
        <v>72</v>
      </c>
      <c r="C636" s="14">
        <v>6.3192967600037397E-2</v>
      </c>
      <c r="D636" s="14">
        <v>6.4423838798274902E-2</v>
      </c>
      <c r="E636" s="14">
        <v>6.2491081444619297E-2</v>
      </c>
      <c r="F636" s="14"/>
      <c r="G636" s="14">
        <v>8.3871877456109203E-2</v>
      </c>
      <c r="H636" s="14">
        <v>5.8253319225976999E-2</v>
      </c>
      <c r="I636" s="14">
        <v>6.3418053000684399E-2</v>
      </c>
      <c r="J636" s="14">
        <v>8.5478579313415598E-2</v>
      </c>
      <c r="K636" s="14">
        <v>6.8374980601211596E-2</v>
      </c>
      <c r="L636" s="14">
        <v>3.1582086997561598E-2</v>
      </c>
      <c r="M636" s="14"/>
      <c r="N636" s="14">
        <v>4.1943008917737799E-2</v>
      </c>
      <c r="O636" s="14">
        <v>3.5696487242727101E-2</v>
      </c>
      <c r="P636" s="14">
        <v>0.101092303205357</v>
      </c>
      <c r="Q636" s="14">
        <v>8.1130837252970198E-2</v>
      </c>
      <c r="R636" s="14"/>
      <c r="S636" s="14">
        <v>6.9719139641633704E-2</v>
      </c>
      <c r="T636" s="14">
        <v>5.79150007696487E-2</v>
      </c>
      <c r="U636" s="14">
        <v>7.7546582337360601E-2</v>
      </c>
      <c r="V636" s="14">
        <v>2.9799456317353899E-2</v>
      </c>
      <c r="W636" s="14">
        <v>9.4397651703322996E-2</v>
      </c>
      <c r="X636" s="14">
        <v>1.1490450606366699E-2</v>
      </c>
      <c r="Y636" s="14">
        <v>7.4766807696302506E-2</v>
      </c>
      <c r="Z636" s="14">
        <v>6.2722714632014398E-2</v>
      </c>
      <c r="AA636" s="14">
        <v>6.4782185280576998E-2</v>
      </c>
      <c r="AB636" s="14">
        <v>3.4961391911176698E-2</v>
      </c>
      <c r="AC636" s="14">
        <v>0.112756372682218</v>
      </c>
      <c r="AD636" s="14">
        <v>0.15749565366749299</v>
      </c>
      <c r="AE636" s="14"/>
      <c r="AF636" s="14">
        <v>7.6035588439976501E-2</v>
      </c>
      <c r="AG636" s="14">
        <v>5.0905306143621099E-2</v>
      </c>
      <c r="AH636" s="14">
        <v>3.97186796895335E-2</v>
      </c>
      <c r="AI636" s="14"/>
      <c r="AJ636" s="14" t="s">
        <v>79</v>
      </c>
      <c r="AK636" s="14" t="s">
        <v>79</v>
      </c>
      <c r="AL636" s="14" t="s">
        <v>79</v>
      </c>
      <c r="AM636" s="14" t="s">
        <v>79</v>
      </c>
      <c r="AN636" s="14" t="s">
        <v>79</v>
      </c>
      <c r="AO636" s="14"/>
      <c r="AP636" s="14">
        <v>4.6183502403947502E-2</v>
      </c>
      <c r="AQ636" s="14">
        <v>4.6623887369925301E-2</v>
      </c>
      <c r="AR636" s="14">
        <v>4.1206264756093403E-2</v>
      </c>
      <c r="AS636" s="14"/>
      <c r="AT636" s="14">
        <v>8.2582901306476303E-2</v>
      </c>
      <c r="AU636" s="14">
        <v>6.91105902455421E-2</v>
      </c>
      <c r="AV636" s="14">
        <v>6.3509888530301706E-2</v>
      </c>
      <c r="AW636" s="14">
        <v>2.40393989330961E-2</v>
      </c>
      <c r="AX636" s="14">
        <v>0</v>
      </c>
    </row>
    <row r="637" spans="2:50" x14ac:dyDescent="0.25">
      <c r="B637" t="s">
        <v>73</v>
      </c>
      <c r="C637" s="14">
        <v>0.56460064874433402</v>
      </c>
      <c r="D637" s="14">
        <v>0.63762649271931804</v>
      </c>
      <c r="E637" s="14">
        <v>0.49575420179129898</v>
      </c>
      <c r="F637" s="14"/>
      <c r="G637" s="14">
        <v>0.55329861012808601</v>
      </c>
      <c r="H637" s="14">
        <v>0.61693820084435902</v>
      </c>
      <c r="I637" s="14">
        <v>0.52872994451062205</v>
      </c>
      <c r="J637" s="14">
        <v>0.53597068828260797</v>
      </c>
      <c r="K637" s="14">
        <v>0.54675341663484001</v>
      </c>
      <c r="L637" s="14">
        <v>0.59381098204028804</v>
      </c>
      <c r="M637" s="14"/>
      <c r="N637" s="14">
        <v>0.64834085211806403</v>
      </c>
      <c r="O637" s="14">
        <v>0.61020091556616596</v>
      </c>
      <c r="P637" s="14">
        <v>0.458235110742576</v>
      </c>
      <c r="Q637" s="14">
        <v>0.52158009131293104</v>
      </c>
      <c r="R637" s="14"/>
      <c r="S637" s="14">
        <v>0.58692171962498096</v>
      </c>
      <c r="T637" s="14">
        <v>0.56535009270869796</v>
      </c>
      <c r="U637" s="14">
        <v>0.52263964772954496</v>
      </c>
      <c r="V637" s="14">
        <v>0.64023747476538395</v>
      </c>
      <c r="W637" s="14">
        <v>0.53104168815368802</v>
      </c>
      <c r="X637" s="14">
        <v>0.55690693926606005</v>
      </c>
      <c r="Y637" s="14">
        <v>0.54845298538762799</v>
      </c>
      <c r="Z637" s="14">
        <v>0.65998083816856501</v>
      </c>
      <c r="AA637" s="14">
        <v>0.58371630722951795</v>
      </c>
      <c r="AB637" s="14">
        <v>0.586203957301902</v>
      </c>
      <c r="AC637" s="14">
        <v>0.45695561543857199</v>
      </c>
      <c r="AD637" s="14">
        <v>0.45278264215227698</v>
      </c>
      <c r="AE637" s="14"/>
      <c r="AF637" s="14">
        <v>0.50964638107205895</v>
      </c>
      <c r="AG637" s="14">
        <v>0.61642104674268205</v>
      </c>
      <c r="AH637" s="14">
        <v>0.59723555187834498</v>
      </c>
      <c r="AI637" s="14"/>
      <c r="AJ637" s="14" t="s">
        <v>79</v>
      </c>
      <c r="AK637" s="14" t="s">
        <v>79</v>
      </c>
      <c r="AL637" s="14" t="s">
        <v>79</v>
      </c>
      <c r="AM637" s="14" t="s">
        <v>79</v>
      </c>
      <c r="AN637" s="14" t="s">
        <v>79</v>
      </c>
      <c r="AO637" s="14"/>
      <c r="AP637" s="14">
        <v>0.59148823727086597</v>
      </c>
      <c r="AQ637" s="14">
        <v>0.669765454167633</v>
      </c>
      <c r="AR637" s="14">
        <v>0.67759135073888499</v>
      </c>
      <c r="AS637" s="14"/>
      <c r="AT637" s="14">
        <v>0.47657826401087999</v>
      </c>
      <c r="AU637" s="14">
        <v>0.54529314882935698</v>
      </c>
      <c r="AV637" s="14">
        <v>0.61435235910659602</v>
      </c>
      <c r="AW637" s="14">
        <v>0.64095127341304503</v>
      </c>
      <c r="AX637" s="14">
        <v>0.80200755413619396</v>
      </c>
    </row>
    <row r="638" spans="2:50" x14ac:dyDescent="0.25">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row>
    <row r="639" spans="2:50" x14ac:dyDescent="0.25">
      <c r="B639" s="6" t="s">
        <v>311</v>
      </c>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row>
    <row r="640" spans="2:50" x14ac:dyDescent="0.25">
      <c r="B640" s="26" t="s">
        <v>539</v>
      </c>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row>
    <row r="641" spans="2:50" x14ac:dyDescent="0.25">
      <c r="B641" t="s">
        <v>65</v>
      </c>
      <c r="C641" s="14">
        <v>0.19961406943673199</v>
      </c>
      <c r="D641" s="14">
        <v>0.26620680579960099</v>
      </c>
      <c r="E641" s="14">
        <v>0.137827061688542</v>
      </c>
      <c r="F641" s="14"/>
      <c r="G641" s="14">
        <v>0.15703740982315301</v>
      </c>
      <c r="H641" s="14">
        <v>0.19302338461365301</v>
      </c>
      <c r="I641" s="14">
        <v>0.137205341740849</v>
      </c>
      <c r="J641" s="14">
        <v>0.222818098684679</v>
      </c>
      <c r="K641" s="14">
        <v>0.200175394428172</v>
      </c>
      <c r="L641" s="14">
        <v>0.260512089381853</v>
      </c>
      <c r="M641" s="14"/>
      <c r="N641" s="14">
        <v>0.229729469052496</v>
      </c>
      <c r="O641" s="14">
        <v>0.21510371799084099</v>
      </c>
      <c r="P641" s="14">
        <v>0.22439755841228001</v>
      </c>
      <c r="Q641" s="14">
        <v>0.135111159369702</v>
      </c>
      <c r="R641" s="14"/>
      <c r="S641" s="14">
        <v>0.232368115629661</v>
      </c>
      <c r="T641" s="14">
        <v>0.179712955994214</v>
      </c>
      <c r="U641" s="14">
        <v>0.220487287096479</v>
      </c>
      <c r="V641" s="14">
        <v>0.21474409761307001</v>
      </c>
      <c r="W641" s="14">
        <v>0.231409489083338</v>
      </c>
      <c r="X641" s="14">
        <v>0.19285439703063401</v>
      </c>
      <c r="Y641" s="14">
        <v>0.169100561436719</v>
      </c>
      <c r="Z641" s="14">
        <v>0.166200235213711</v>
      </c>
      <c r="AA641" s="14">
        <v>0.183931529654801</v>
      </c>
      <c r="AB641" s="14">
        <v>0.22223447352339301</v>
      </c>
      <c r="AC641" s="14">
        <v>0.185122797857075</v>
      </c>
      <c r="AD641" s="14">
        <v>0.140215096000571</v>
      </c>
      <c r="AE641" s="14"/>
      <c r="AF641" s="14">
        <v>0.18895918009214099</v>
      </c>
      <c r="AG641" s="14">
        <v>0.23001258138696101</v>
      </c>
      <c r="AH641" s="14">
        <v>0.17253189641953101</v>
      </c>
      <c r="AI641" s="14"/>
      <c r="AJ641" s="14" t="s">
        <v>79</v>
      </c>
      <c r="AK641" s="14" t="s">
        <v>79</v>
      </c>
      <c r="AL641" s="14" t="s">
        <v>79</v>
      </c>
      <c r="AM641" s="14" t="s">
        <v>79</v>
      </c>
      <c r="AN641" s="14" t="s">
        <v>79</v>
      </c>
      <c r="AO641" s="14"/>
      <c r="AP641" s="14">
        <v>0.23582703603765401</v>
      </c>
      <c r="AQ641" s="14">
        <v>0.20058201228920999</v>
      </c>
      <c r="AR641" s="14">
        <v>0.30817073390940097</v>
      </c>
      <c r="AS641" s="14"/>
      <c r="AT641" s="14">
        <v>0.16851952410709201</v>
      </c>
      <c r="AU641" s="14">
        <v>0.17237674656638</v>
      </c>
      <c r="AV641" s="14">
        <v>0.241380227390217</v>
      </c>
      <c r="AW641" s="14">
        <v>0.22484353138623001</v>
      </c>
      <c r="AX641" s="14">
        <v>0.42618822199919498</v>
      </c>
    </row>
    <row r="642" spans="2:50" x14ac:dyDescent="0.25">
      <c r="B642" t="s">
        <v>66</v>
      </c>
      <c r="C642" s="14">
        <v>0.48622218010031298</v>
      </c>
      <c r="D642" s="14">
        <v>0.47139095929511998</v>
      </c>
      <c r="E642" s="14">
        <v>0.497940011382555</v>
      </c>
      <c r="F642" s="14"/>
      <c r="G642" s="14">
        <v>0.54966986556304398</v>
      </c>
      <c r="H642" s="14">
        <v>0.49186745268840198</v>
      </c>
      <c r="I642" s="14">
        <v>0.53421304676167203</v>
      </c>
      <c r="J642" s="14">
        <v>0.43525518779567302</v>
      </c>
      <c r="K642" s="14">
        <v>0.498452518507225</v>
      </c>
      <c r="L642" s="14">
        <v>0.43960628618757902</v>
      </c>
      <c r="M642" s="14"/>
      <c r="N642" s="14">
        <v>0.53751930331273501</v>
      </c>
      <c r="O642" s="14">
        <v>0.50981433279200705</v>
      </c>
      <c r="P642" s="14">
        <v>0.41907629422381498</v>
      </c>
      <c r="Q642" s="14">
        <v>0.461691417192302</v>
      </c>
      <c r="R642" s="14"/>
      <c r="S642" s="14">
        <v>0.48881431739777598</v>
      </c>
      <c r="T642" s="14">
        <v>0.50933557130475304</v>
      </c>
      <c r="U642" s="14">
        <v>0.50786861690932095</v>
      </c>
      <c r="V642" s="14">
        <v>0.54715794986203303</v>
      </c>
      <c r="W642" s="14">
        <v>0.44844769398885198</v>
      </c>
      <c r="X642" s="14">
        <v>0.37336651408232802</v>
      </c>
      <c r="Y642" s="14">
        <v>0.572243261068066</v>
      </c>
      <c r="Z642" s="14">
        <v>0.55849950220064304</v>
      </c>
      <c r="AA642" s="14">
        <v>0.49940714789216201</v>
      </c>
      <c r="AB642" s="14">
        <v>0.403356615853664</v>
      </c>
      <c r="AC642" s="14">
        <v>0.48562152460137797</v>
      </c>
      <c r="AD642" s="14">
        <v>0.47006319981919897</v>
      </c>
      <c r="AE642" s="14"/>
      <c r="AF642" s="14">
        <v>0.49331698835210602</v>
      </c>
      <c r="AG642" s="14">
        <v>0.480323375731316</v>
      </c>
      <c r="AH642" s="14">
        <v>0.452838527820763</v>
      </c>
      <c r="AI642" s="14"/>
      <c r="AJ642" s="14" t="s">
        <v>79</v>
      </c>
      <c r="AK642" s="14" t="s">
        <v>79</v>
      </c>
      <c r="AL642" s="14" t="s">
        <v>79</v>
      </c>
      <c r="AM642" s="14" t="s">
        <v>79</v>
      </c>
      <c r="AN642" s="14" t="s">
        <v>79</v>
      </c>
      <c r="AO642" s="14"/>
      <c r="AP642" s="14">
        <v>0.50862482578997203</v>
      </c>
      <c r="AQ642" s="14">
        <v>0.52870728940829603</v>
      </c>
      <c r="AR642" s="14">
        <v>0.44119651279953198</v>
      </c>
      <c r="AS642" s="14"/>
      <c r="AT642" s="14">
        <v>0.43586768154105798</v>
      </c>
      <c r="AU642" s="14">
        <v>0.52674194127866003</v>
      </c>
      <c r="AV642" s="14">
        <v>0.51463329576523997</v>
      </c>
      <c r="AW642" s="14">
        <v>0.54647602556540997</v>
      </c>
      <c r="AX642" s="14">
        <v>0.47684932685536502</v>
      </c>
    </row>
    <row r="643" spans="2:50" x14ac:dyDescent="0.25">
      <c r="B643" t="s">
        <v>67</v>
      </c>
      <c r="C643" s="14">
        <v>0.21999019838308401</v>
      </c>
      <c r="D643" s="14">
        <v>0.185732097853884</v>
      </c>
      <c r="E643" s="14">
        <v>0.25321166234609499</v>
      </c>
      <c r="F643" s="14"/>
      <c r="G643" s="14">
        <v>0.220750485835668</v>
      </c>
      <c r="H643" s="14">
        <v>0.20038013385635201</v>
      </c>
      <c r="I643" s="14">
        <v>0.21886196979297301</v>
      </c>
      <c r="J643" s="14">
        <v>0.23757663760849199</v>
      </c>
      <c r="K643" s="14">
        <v>0.24456498906714599</v>
      </c>
      <c r="L643" s="14">
        <v>0.204655487032431</v>
      </c>
      <c r="M643" s="14"/>
      <c r="N643" s="14">
        <v>0.161519507485539</v>
      </c>
      <c r="O643" s="14">
        <v>0.20897524504404799</v>
      </c>
      <c r="P643" s="14">
        <v>0.234812185320561</v>
      </c>
      <c r="Q643" s="14">
        <v>0.28021621611195602</v>
      </c>
      <c r="R643" s="14"/>
      <c r="S643" s="14">
        <v>0.16612827841082001</v>
      </c>
      <c r="T643" s="14">
        <v>0.26163816137443002</v>
      </c>
      <c r="U643" s="14">
        <v>0.17243619957468201</v>
      </c>
      <c r="V643" s="14">
        <v>0.19439694742792499</v>
      </c>
      <c r="W643" s="14">
        <v>0.223972768345815</v>
      </c>
      <c r="X643" s="14">
        <v>0.26908236318547801</v>
      </c>
      <c r="Y643" s="14">
        <v>0.153446923730538</v>
      </c>
      <c r="Z643" s="14">
        <v>0.16896840311109801</v>
      </c>
      <c r="AA643" s="14">
        <v>0.242362705427005</v>
      </c>
      <c r="AB643" s="14">
        <v>0.29017448238176002</v>
      </c>
      <c r="AC643" s="14">
        <v>0.23629972926287199</v>
      </c>
      <c r="AD643" s="14">
        <v>0.23222605051273701</v>
      </c>
      <c r="AE643" s="14"/>
      <c r="AF643" s="14">
        <v>0.222577739000554</v>
      </c>
      <c r="AG643" s="14">
        <v>0.20304016029893901</v>
      </c>
      <c r="AH643" s="14">
        <v>0.24436691466029301</v>
      </c>
      <c r="AI643" s="14"/>
      <c r="AJ643" s="14" t="s">
        <v>79</v>
      </c>
      <c r="AK643" s="14" t="s">
        <v>79</v>
      </c>
      <c r="AL643" s="14" t="s">
        <v>79</v>
      </c>
      <c r="AM643" s="14" t="s">
        <v>79</v>
      </c>
      <c r="AN643" s="14" t="s">
        <v>79</v>
      </c>
      <c r="AO643" s="14"/>
      <c r="AP643" s="14">
        <v>0.18730689898439701</v>
      </c>
      <c r="AQ643" s="14">
        <v>0.191172632184994</v>
      </c>
      <c r="AR643" s="14">
        <v>0.194019425248463</v>
      </c>
      <c r="AS643" s="14"/>
      <c r="AT643" s="14">
        <v>0.30170217443333103</v>
      </c>
      <c r="AU643" s="14">
        <v>0.18426320980409799</v>
      </c>
      <c r="AV643" s="14">
        <v>0.168019146028797</v>
      </c>
      <c r="AW643" s="14">
        <v>0.151864102107303</v>
      </c>
      <c r="AX643" s="14">
        <v>9.6962451145440304E-2</v>
      </c>
    </row>
    <row r="644" spans="2:50" x14ac:dyDescent="0.25">
      <c r="B644" t="s">
        <v>68</v>
      </c>
      <c r="C644" s="14">
        <v>2.7018656223137299E-2</v>
      </c>
      <c r="D644" s="14">
        <v>2.98365727790171E-2</v>
      </c>
      <c r="E644" s="14">
        <v>2.4598037834916799E-2</v>
      </c>
      <c r="F644" s="14"/>
      <c r="G644" s="14">
        <v>2.02629230814023E-2</v>
      </c>
      <c r="H644" s="14">
        <v>3.36520317727197E-2</v>
      </c>
      <c r="I644" s="14">
        <v>3.6988101605370097E-2</v>
      </c>
      <c r="J644" s="14">
        <v>3.6183900001250699E-2</v>
      </c>
      <c r="K644" s="14">
        <v>2.37977416146232E-2</v>
      </c>
      <c r="L644" s="14">
        <v>1.22456305938787E-2</v>
      </c>
      <c r="M644" s="14"/>
      <c r="N644" s="14">
        <v>3.0867675607916301E-2</v>
      </c>
      <c r="O644" s="14">
        <v>1.9959731643810701E-2</v>
      </c>
      <c r="P644" s="14">
        <v>3.2271932777592903E-2</v>
      </c>
      <c r="Q644" s="14">
        <v>2.5734612203603301E-2</v>
      </c>
      <c r="R644" s="14"/>
      <c r="S644" s="14">
        <v>4.2410310826608802E-2</v>
      </c>
      <c r="T644" s="14">
        <v>7.91316477408654E-3</v>
      </c>
      <c r="U644" s="14">
        <v>0</v>
      </c>
      <c r="V644" s="14">
        <v>9.2063514221273606E-3</v>
      </c>
      <c r="W644" s="14">
        <v>1.1608388989196999E-2</v>
      </c>
      <c r="X644" s="14">
        <v>1.0276567276868299E-2</v>
      </c>
      <c r="Y644" s="14">
        <v>6.7879728112606993E-2</v>
      </c>
      <c r="Z644" s="14">
        <v>3.4948992978955901E-2</v>
      </c>
      <c r="AA644" s="14">
        <v>2.8209623404625801E-2</v>
      </c>
      <c r="AB644" s="14">
        <v>1.08444470829481E-2</v>
      </c>
      <c r="AC644" s="14">
        <v>4.4244923974818301E-2</v>
      </c>
      <c r="AD644" s="14">
        <v>0.15749565366749299</v>
      </c>
      <c r="AE644" s="14"/>
      <c r="AF644" s="14">
        <v>2.6530302702037899E-2</v>
      </c>
      <c r="AG644" s="14">
        <v>3.2288483372606702E-2</v>
      </c>
      <c r="AH644" s="14">
        <v>1.71417726108835E-2</v>
      </c>
      <c r="AI644" s="14"/>
      <c r="AJ644" s="14" t="s">
        <v>79</v>
      </c>
      <c r="AK644" s="14" t="s">
        <v>79</v>
      </c>
      <c r="AL644" s="14" t="s">
        <v>79</v>
      </c>
      <c r="AM644" s="14" t="s">
        <v>79</v>
      </c>
      <c r="AN644" s="14" t="s">
        <v>79</v>
      </c>
      <c r="AO644" s="14"/>
      <c r="AP644" s="14">
        <v>2.3448944008013499E-2</v>
      </c>
      <c r="AQ644" s="14">
        <v>2.1774463823772801E-2</v>
      </c>
      <c r="AR644" s="14">
        <v>2.25171735381085E-2</v>
      </c>
      <c r="AS644" s="14"/>
      <c r="AT644" s="14">
        <v>2.98966575265741E-2</v>
      </c>
      <c r="AU644" s="14">
        <v>2.2197685638430598E-2</v>
      </c>
      <c r="AV644" s="14">
        <v>3.62464196702992E-2</v>
      </c>
      <c r="AW644" s="14">
        <v>1.19594812683701E-2</v>
      </c>
      <c r="AX644" s="14">
        <v>0</v>
      </c>
    </row>
    <row r="645" spans="2:50" x14ac:dyDescent="0.25">
      <c r="B645" t="s">
        <v>69</v>
      </c>
      <c r="C645" s="14">
        <v>7.6609933188461696E-3</v>
      </c>
      <c r="D645" s="14">
        <v>2.4499524498533399E-3</v>
      </c>
      <c r="E645" s="14">
        <v>1.2535892037501601E-2</v>
      </c>
      <c r="F645" s="14"/>
      <c r="G645" s="14">
        <v>8.7751867377433707E-3</v>
      </c>
      <c r="H645" s="14">
        <v>1.20251657921012E-2</v>
      </c>
      <c r="I645" s="14">
        <v>6.9304644327523E-3</v>
      </c>
      <c r="J645" s="14">
        <v>1.22364424653203E-2</v>
      </c>
      <c r="K645" s="14">
        <v>0</v>
      </c>
      <c r="L645" s="14">
        <v>5.2691557342565499E-3</v>
      </c>
      <c r="M645" s="14"/>
      <c r="N645" s="14">
        <v>3.7891138327235002E-3</v>
      </c>
      <c r="O645" s="14">
        <v>8.6766961984811406E-3</v>
      </c>
      <c r="P645" s="14">
        <v>1.5532998286895999E-2</v>
      </c>
      <c r="Q645" s="14">
        <v>4.3647863216712398E-3</v>
      </c>
      <c r="R645" s="14"/>
      <c r="S645" s="14">
        <v>1.7028331177345299E-2</v>
      </c>
      <c r="T645" s="14">
        <v>0</v>
      </c>
      <c r="U645" s="14">
        <v>1.2277684191710899E-2</v>
      </c>
      <c r="V645" s="14">
        <v>0</v>
      </c>
      <c r="W645" s="14">
        <v>0</v>
      </c>
      <c r="X645" s="14">
        <v>1.1899223163705199E-2</v>
      </c>
      <c r="Y645" s="14">
        <v>0</v>
      </c>
      <c r="Z645" s="14">
        <v>0</v>
      </c>
      <c r="AA645" s="14">
        <v>1.0748337695962E-2</v>
      </c>
      <c r="AB645" s="14">
        <v>2.4116944828228699E-2</v>
      </c>
      <c r="AC645" s="14">
        <v>0</v>
      </c>
      <c r="AD645" s="14">
        <v>0</v>
      </c>
      <c r="AE645" s="14"/>
      <c r="AF645" s="14">
        <v>9.1509356347684208E-3</v>
      </c>
      <c r="AG645" s="14">
        <v>4.8731410504256698E-3</v>
      </c>
      <c r="AH645" s="14">
        <v>9.3487298372959791E-3</v>
      </c>
      <c r="AI645" s="14"/>
      <c r="AJ645" s="14" t="s">
        <v>79</v>
      </c>
      <c r="AK645" s="14" t="s">
        <v>79</v>
      </c>
      <c r="AL645" s="14" t="s">
        <v>79</v>
      </c>
      <c r="AM645" s="14" t="s">
        <v>79</v>
      </c>
      <c r="AN645" s="14" t="s">
        <v>79</v>
      </c>
      <c r="AO645" s="14"/>
      <c r="AP645" s="14">
        <v>0</v>
      </c>
      <c r="AQ645" s="14">
        <v>6.1633261945690798E-3</v>
      </c>
      <c r="AR645" s="14">
        <v>0</v>
      </c>
      <c r="AS645" s="14"/>
      <c r="AT645" s="14">
        <v>4.3094801569896297E-3</v>
      </c>
      <c r="AU645" s="14">
        <v>1.42180419084458E-2</v>
      </c>
      <c r="AV645" s="14">
        <v>3.7008063981402999E-3</v>
      </c>
      <c r="AW645" s="14">
        <v>2.5180627516268501E-2</v>
      </c>
      <c r="AX645" s="14">
        <v>0</v>
      </c>
    </row>
    <row r="646" spans="2:50" x14ac:dyDescent="0.25">
      <c r="B646" t="s">
        <v>70</v>
      </c>
      <c r="C646" s="14">
        <v>5.9493902537887902E-2</v>
      </c>
      <c r="D646" s="14">
        <v>4.43836118225251E-2</v>
      </c>
      <c r="E646" s="14">
        <v>7.3887334710390495E-2</v>
      </c>
      <c r="F646" s="14"/>
      <c r="G646" s="14">
        <v>4.35041289589903E-2</v>
      </c>
      <c r="H646" s="14">
        <v>6.9051831276771794E-2</v>
      </c>
      <c r="I646" s="14">
        <v>6.5801075666383393E-2</v>
      </c>
      <c r="J646" s="14">
        <v>5.5929733444585801E-2</v>
      </c>
      <c r="K646" s="14">
        <v>3.3009356382834303E-2</v>
      </c>
      <c r="L646" s="14">
        <v>7.7711351070001905E-2</v>
      </c>
      <c r="M646" s="14"/>
      <c r="N646" s="14">
        <v>3.6574930708589998E-2</v>
      </c>
      <c r="O646" s="14">
        <v>3.7470276330811798E-2</v>
      </c>
      <c r="P646" s="14">
        <v>7.39090309788554E-2</v>
      </c>
      <c r="Q646" s="14">
        <v>9.2881808800764798E-2</v>
      </c>
      <c r="R646" s="14"/>
      <c r="S646" s="14">
        <v>5.3250646557789001E-2</v>
      </c>
      <c r="T646" s="14">
        <v>4.1400146552516399E-2</v>
      </c>
      <c r="U646" s="14">
        <v>8.6930212227806503E-2</v>
      </c>
      <c r="V646" s="14">
        <v>3.4494653674844999E-2</v>
      </c>
      <c r="W646" s="14">
        <v>8.4561659592797406E-2</v>
      </c>
      <c r="X646" s="14">
        <v>0.142520935260986</v>
      </c>
      <c r="Y646" s="14">
        <v>3.7329525652070303E-2</v>
      </c>
      <c r="Z646" s="14">
        <v>7.1382866495592806E-2</v>
      </c>
      <c r="AA646" s="14">
        <v>3.5340655925444303E-2</v>
      </c>
      <c r="AB646" s="14">
        <v>4.9273036330006799E-2</v>
      </c>
      <c r="AC646" s="14">
        <v>4.8711024303856501E-2</v>
      </c>
      <c r="AD646" s="14">
        <v>0</v>
      </c>
      <c r="AE646" s="14"/>
      <c r="AF646" s="14">
        <v>5.9464854218393599E-2</v>
      </c>
      <c r="AG646" s="14">
        <v>4.9462258159751998E-2</v>
      </c>
      <c r="AH646" s="14">
        <v>0.103772158651233</v>
      </c>
      <c r="AI646" s="14"/>
      <c r="AJ646" s="14" t="s">
        <v>79</v>
      </c>
      <c r="AK646" s="14" t="s">
        <v>79</v>
      </c>
      <c r="AL646" s="14" t="s">
        <v>79</v>
      </c>
      <c r="AM646" s="14" t="s">
        <v>79</v>
      </c>
      <c r="AN646" s="14" t="s">
        <v>79</v>
      </c>
      <c r="AO646" s="14"/>
      <c r="AP646" s="14">
        <v>4.47922951799644E-2</v>
      </c>
      <c r="AQ646" s="14">
        <v>5.16002760991583E-2</v>
      </c>
      <c r="AR646" s="14">
        <v>3.4096154504495102E-2</v>
      </c>
      <c r="AS646" s="14"/>
      <c r="AT646" s="14">
        <v>5.9704482234954399E-2</v>
      </c>
      <c r="AU646" s="14">
        <v>8.0202374803986301E-2</v>
      </c>
      <c r="AV646" s="14">
        <v>3.6020104747306401E-2</v>
      </c>
      <c r="AW646" s="14">
        <v>3.9676232156418301E-2</v>
      </c>
      <c r="AX646" s="14">
        <v>0</v>
      </c>
    </row>
    <row r="647" spans="2:50" x14ac:dyDescent="0.25">
      <c r="B647" t="s">
        <v>71</v>
      </c>
      <c r="C647" s="14">
        <v>0.68583624953704503</v>
      </c>
      <c r="D647" s="14">
        <v>0.73759776509472097</v>
      </c>
      <c r="E647" s="14">
        <v>0.63576707307109603</v>
      </c>
      <c r="F647" s="14"/>
      <c r="G647" s="14">
        <v>0.70670727538619604</v>
      </c>
      <c r="H647" s="14">
        <v>0.68489083730205502</v>
      </c>
      <c r="I647" s="14">
        <v>0.671418388502521</v>
      </c>
      <c r="J647" s="14">
        <v>0.65807328648035102</v>
      </c>
      <c r="K647" s="14">
        <v>0.69862791293539706</v>
      </c>
      <c r="L647" s="14">
        <v>0.70011837556943202</v>
      </c>
      <c r="M647" s="14"/>
      <c r="N647" s="14">
        <v>0.76724877236523104</v>
      </c>
      <c r="O647" s="14">
        <v>0.72491805078284799</v>
      </c>
      <c r="P647" s="14">
        <v>0.64347385263609502</v>
      </c>
      <c r="Q647" s="14">
        <v>0.59680257656200397</v>
      </c>
      <c r="R647" s="14"/>
      <c r="S647" s="14">
        <v>0.72118243302743701</v>
      </c>
      <c r="T647" s="14">
        <v>0.68904852729896704</v>
      </c>
      <c r="U647" s="14">
        <v>0.72835590400579997</v>
      </c>
      <c r="V647" s="14">
        <v>0.76190204747510204</v>
      </c>
      <c r="W647" s="14">
        <v>0.67985718307219001</v>
      </c>
      <c r="X647" s="14">
        <v>0.56622091111296202</v>
      </c>
      <c r="Y647" s="14">
        <v>0.74134382250478503</v>
      </c>
      <c r="Z647" s="14">
        <v>0.72469973741435301</v>
      </c>
      <c r="AA647" s="14">
        <v>0.68333867754696298</v>
      </c>
      <c r="AB647" s="14">
        <v>0.62559108937705699</v>
      </c>
      <c r="AC647" s="14">
        <v>0.67074432245845395</v>
      </c>
      <c r="AD647" s="14">
        <v>0.61027829581977</v>
      </c>
      <c r="AE647" s="14"/>
      <c r="AF647" s="14">
        <v>0.68227616844424699</v>
      </c>
      <c r="AG647" s="14">
        <v>0.71033595711827602</v>
      </c>
      <c r="AH647" s="14">
        <v>0.62537042424029499</v>
      </c>
      <c r="AI647" s="14"/>
      <c r="AJ647" s="14" t="s">
        <v>79</v>
      </c>
      <c r="AK647" s="14" t="s">
        <v>79</v>
      </c>
      <c r="AL647" s="14" t="s">
        <v>79</v>
      </c>
      <c r="AM647" s="14" t="s">
        <v>79</v>
      </c>
      <c r="AN647" s="14" t="s">
        <v>79</v>
      </c>
      <c r="AO647" s="14"/>
      <c r="AP647" s="14">
        <v>0.74445186182762502</v>
      </c>
      <c r="AQ647" s="14">
        <v>0.72928930169750605</v>
      </c>
      <c r="AR647" s="14">
        <v>0.74936724670893295</v>
      </c>
      <c r="AS647" s="14"/>
      <c r="AT647" s="14">
        <v>0.60438720564815096</v>
      </c>
      <c r="AU647" s="14">
        <v>0.69911868784503906</v>
      </c>
      <c r="AV647" s="14">
        <v>0.756013523155457</v>
      </c>
      <c r="AW647" s="14">
        <v>0.77131955695164001</v>
      </c>
      <c r="AX647" s="14">
        <v>0.90303754885456</v>
      </c>
    </row>
    <row r="648" spans="2:50" x14ac:dyDescent="0.25">
      <c r="B648" t="s">
        <v>72</v>
      </c>
      <c r="C648" s="14">
        <v>3.4679649541983402E-2</v>
      </c>
      <c r="D648" s="14">
        <v>3.2286525228870398E-2</v>
      </c>
      <c r="E648" s="14">
        <v>3.7133929872418397E-2</v>
      </c>
      <c r="F648" s="14"/>
      <c r="G648" s="14">
        <v>2.9038109819145699E-2</v>
      </c>
      <c r="H648" s="14">
        <v>4.5677197564820901E-2</v>
      </c>
      <c r="I648" s="14">
        <v>4.39185660381224E-2</v>
      </c>
      <c r="J648" s="14">
        <v>4.8420342466571002E-2</v>
      </c>
      <c r="K648" s="14">
        <v>2.37977416146232E-2</v>
      </c>
      <c r="L648" s="14">
        <v>1.7514786328135301E-2</v>
      </c>
      <c r="M648" s="14"/>
      <c r="N648" s="14">
        <v>3.4656789440639803E-2</v>
      </c>
      <c r="O648" s="14">
        <v>2.8636427842291898E-2</v>
      </c>
      <c r="P648" s="14">
        <v>4.7804931064488902E-2</v>
      </c>
      <c r="Q648" s="14">
        <v>3.0099398525274601E-2</v>
      </c>
      <c r="R648" s="14"/>
      <c r="S648" s="14">
        <v>5.9438642003954101E-2</v>
      </c>
      <c r="T648" s="14">
        <v>7.91316477408654E-3</v>
      </c>
      <c r="U648" s="14">
        <v>1.2277684191710899E-2</v>
      </c>
      <c r="V648" s="14">
        <v>9.2063514221273606E-3</v>
      </c>
      <c r="W648" s="14">
        <v>1.1608388989196999E-2</v>
      </c>
      <c r="X648" s="14">
        <v>2.2175790440573499E-2</v>
      </c>
      <c r="Y648" s="14">
        <v>6.7879728112606993E-2</v>
      </c>
      <c r="Z648" s="14">
        <v>3.4948992978955901E-2</v>
      </c>
      <c r="AA648" s="14">
        <v>3.8957961100587801E-2</v>
      </c>
      <c r="AB648" s="14">
        <v>3.4961391911176698E-2</v>
      </c>
      <c r="AC648" s="14">
        <v>4.4244923974818301E-2</v>
      </c>
      <c r="AD648" s="14">
        <v>0.15749565366749299</v>
      </c>
      <c r="AE648" s="14"/>
      <c r="AF648" s="14">
        <v>3.5681238336806302E-2</v>
      </c>
      <c r="AG648" s="14">
        <v>3.7161624423032398E-2</v>
      </c>
      <c r="AH648" s="14">
        <v>2.6490502448179399E-2</v>
      </c>
      <c r="AI648" s="14"/>
      <c r="AJ648" s="14" t="s">
        <v>79</v>
      </c>
      <c r="AK648" s="14" t="s">
        <v>79</v>
      </c>
      <c r="AL648" s="14" t="s">
        <v>79</v>
      </c>
      <c r="AM648" s="14" t="s">
        <v>79</v>
      </c>
      <c r="AN648" s="14" t="s">
        <v>79</v>
      </c>
      <c r="AO648" s="14"/>
      <c r="AP648" s="14">
        <v>2.3448944008013499E-2</v>
      </c>
      <c r="AQ648" s="14">
        <v>2.7937790018341901E-2</v>
      </c>
      <c r="AR648" s="14">
        <v>2.25171735381085E-2</v>
      </c>
      <c r="AS648" s="14"/>
      <c r="AT648" s="14">
        <v>3.42061376835638E-2</v>
      </c>
      <c r="AU648" s="14">
        <v>3.64157275468764E-2</v>
      </c>
      <c r="AV648" s="14">
        <v>3.9947226068439499E-2</v>
      </c>
      <c r="AW648" s="14">
        <v>3.7140108784638699E-2</v>
      </c>
      <c r="AX648" s="14">
        <v>0</v>
      </c>
    </row>
    <row r="649" spans="2:50" x14ac:dyDescent="0.25">
      <c r="B649" t="s">
        <v>73</v>
      </c>
      <c r="C649" s="14">
        <v>0.65115659999506204</v>
      </c>
      <c r="D649" s="14">
        <v>0.70531123986585098</v>
      </c>
      <c r="E649" s="14">
        <v>0.598633143198678</v>
      </c>
      <c r="F649" s="14"/>
      <c r="G649" s="14">
        <v>0.67766916556705004</v>
      </c>
      <c r="H649" s="14">
        <v>0.639213639737235</v>
      </c>
      <c r="I649" s="14">
        <v>0.62749982246439895</v>
      </c>
      <c r="J649" s="14">
        <v>0.60965294401378001</v>
      </c>
      <c r="K649" s="14">
        <v>0.67483017132077305</v>
      </c>
      <c r="L649" s="14">
        <v>0.68260358924129705</v>
      </c>
      <c r="M649" s="14"/>
      <c r="N649" s="14">
        <v>0.73259198292459105</v>
      </c>
      <c r="O649" s="14">
        <v>0.69628162294055596</v>
      </c>
      <c r="P649" s="14">
        <v>0.595668921571606</v>
      </c>
      <c r="Q649" s="14">
        <v>0.56670317803672998</v>
      </c>
      <c r="R649" s="14"/>
      <c r="S649" s="14">
        <v>0.66174379102348302</v>
      </c>
      <c r="T649" s="14">
        <v>0.68113536252488005</v>
      </c>
      <c r="U649" s="14">
        <v>0.71607821981408903</v>
      </c>
      <c r="V649" s="14">
        <v>0.75269569605297504</v>
      </c>
      <c r="W649" s="14">
        <v>0.66824879408299298</v>
      </c>
      <c r="X649" s="14">
        <v>0.54404512067238897</v>
      </c>
      <c r="Y649" s="14">
        <v>0.67346409439217803</v>
      </c>
      <c r="Z649" s="14">
        <v>0.68975074443539797</v>
      </c>
      <c r="AA649" s="14">
        <v>0.64438071644637496</v>
      </c>
      <c r="AB649" s="14">
        <v>0.59062969746588001</v>
      </c>
      <c r="AC649" s="14">
        <v>0.62649939848363501</v>
      </c>
      <c r="AD649" s="14">
        <v>0.45278264215227698</v>
      </c>
      <c r="AE649" s="14"/>
      <c r="AF649" s="14">
        <v>0.64659493010743996</v>
      </c>
      <c r="AG649" s="14">
        <v>0.67317433269524396</v>
      </c>
      <c r="AH649" s="14">
        <v>0.59887992179211502</v>
      </c>
      <c r="AI649" s="14"/>
      <c r="AJ649" s="14" t="s">
        <v>79</v>
      </c>
      <c r="AK649" s="14" t="s">
        <v>79</v>
      </c>
      <c r="AL649" s="14" t="s">
        <v>79</v>
      </c>
      <c r="AM649" s="14" t="s">
        <v>79</v>
      </c>
      <c r="AN649" s="14" t="s">
        <v>79</v>
      </c>
      <c r="AO649" s="14"/>
      <c r="AP649" s="14">
        <v>0.72100291781961201</v>
      </c>
      <c r="AQ649" s="14">
        <v>0.70135151167916399</v>
      </c>
      <c r="AR649" s="14">
        <v>0.72685007317082495</v>
      </c>
      <c r="AS649" s="14"/>
      <c r="AT649" s="14">
        <v>0.57018106796458701</v>
      </c>
      <c r="AU649" s="14">
        <v>0.662702960298163</v>
      </c>
      <c r="AV649" s="14">
        <v>0.71606629708701697</v>
      </c>
      <c r="AW649" s="14">
        <v>0.73417944816700098</v>
      </c>
      <c r="AX649" s="14">
        <v>0.90303754885456</v>
      </c>
    </row>
    <row r="650" spans="2:50" x14ac:dyDescent="0.25">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row>
    <row r="651" spans="2:50" x14ac:dyDescent="0.25">
      <c r="B651" s="6" t="s">
        <v>312</v>
      </c>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row>
    <row r="652" spans="2:50" x14ac:dyDescent="0.25">
      <c r="B652" s="26" t="s">
        <v>539</v>
      </c>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row>
    <row r="653" spans="2:50" x14ac:dyDescent="0.25">
      <c r="B653" t="s">
        <v>65</v>
      </c>
      <c r="C653" s="14">
        <v>0.20235211552336099</v>
      </c>
      <c r="D653" s="14">
        <v>0.25659495752323302</v>
      </c>
      <c r="E653" s="14">
        <v>0.14838059551233501</v>
      </c>
      <c r="F653" s="14"/>
      <c r="G653" s="14">
        <v>0.16958821582366199</v>
      </c>
      <c r="H653" s="14">
        <v>0.21375381119258799</v>
      </c>
      <c r="I653" s="14">
        <v>0.155640397800684</v>
      </c>
      <c r="J653" s="14">
        <v>0.246209845224999</v>
      </c>
      <c r="K653" s="14">
        <v>0.207605476851774</v>
      </c>
      <c r="L653" s="14">
        <v>0.209121428403541</v>
      </c>
      <c r="M653" s="14"/>
      <c r="N653" s="14">
        <v>0.232746751617843</v>
      </c>
      <c r="O653" s="14">
        <v>0.260415519380644</v>
      </c>
      <c r="P653" s="14">
        <v>0.17048284664558799</v>
      </c>
      <c r="Q653" s="14">
        <v>0.14270264870493701</v>
      </c>
      <c r="R653" s="14"/>
      <c r="S653" s="14">
        <v>0.20684932655521401</v>
      </c>
      <c r="T653" s="14">
        <v>0.18780075358109199</v>
      </c>
      <c r="U653" s="14">
        <v>0.26220415905143801</v>
      </c>
      <c r="V653" s="14">
        <v>0.20721366390755599</v>
      </c>
      <c r="W653" s="14">
        <v>0.30749542524530599</v>
      </c>
      <c r="X653" s="14">
        <v>0.15582386203787499</v>
      </c>
      <c r="Y653" s="14">
        <v>0.194602549145698</v>
      </c>
      <c r="Z653" s="14">
        <v>0.26530462048334402</v>
      </c>
      <c r="AA653" s="14">
        <v>0.19574709918170299</v>
      </c>
      <c r="AB653" s="14">
        <v>0.171164241468311</v>
      </c>
      <c r="AC653" s="14">
        <v>0.162407797583458</v>
      </c>
      <c r="AD653" s="14">
        <v>4.9457632443851603E-2</v>
      </c>
      <c r="AE653" s="14"/>
      <c r="AF653" s="14">
        <v>0.22994316896376901</v>
      </c>
      <c r="AG653" s="14">
        <v>0.20584053690322099</v>
      </c>
      <c r="AH653" s="14">
        <v>0.16979591068006999</v>
      </c>
      <c r="AI653" s="14"/>
      <c r="AJ653" s="14" t="s">
        <v>79</v>
      </c>
      <c r="AK653" s="14" t="s">
        <v>79</v>
      </c>
      <c r="AL653" s="14" t="s">
        <v>79</v>
      </c>
      <c r="AM653" s="14" t="s">
        <v>79</v>
      </c>
      <c r="AN653" s="14" t="s">
        <v>79</v>
      </c>
      <c r="AO653" s="14"/>
      <c r="AP653" s="14">
        <v>0.27724173721093998</v>
      </c>
      <c r="AQ653" s="14">
        <v>0.216232400303943</v>
      </c>
      <c r="AR653" s="14">
        <v>0.18357497133282599</v>
      </c>
      <c r="AS653" s="14"/>
      <c r="AT653" s="14">
        <v>0.15536331756800101</v>
      </c>
      <c r="AU653" s="14">
        <v>0.18980633530055999</v>
      </c>
      <c r="AV653" s="14">
        <v>0.24696102482778401</v>
      </c>
      <c r="AW653" s="14">
        <v>0.234621132828745</v>
      </c>
      <c r="AX653" s="14">
        <v>0.38473900292085</v>
      </c>
    </row>
    <row r="654" spans="2:50" x14ac:dyDescent="0.25">
      <c r="B654" t="s">
        <v>66</v>
      </c>
      <c r="C654" s="14">
        <v>0.37084783472372601</v>
      </c>
      <c r="D654" s="14">
        <v>0.37161548900511898</v>
      </c>
      <c r="E654" s="14">
        <v>0.37270245485819198</v>
      </c>
      <c r="F654" s="14"/>
      <c r="G654" s="14">
        <v>0.40930140870658999</v>
      </c>
      <c r="H654" s="14">
        <v>0.409862761915327</v>
      </c>
      <c r="I654" s="14">
        <v>0.41349163401113798</v>
      </c>
      <c r="J654" s="14">
        <v>0.35210277750884</v>
      </c>
      <c r="K654" s="14">
        <v>0.33865186407960501</v>
      </c>
      <c r="L654" s="14">
        <v>0.31930732381601801</v>
      </c>
      <c r="M654" s="14"/>
      <c r="N654" s="14">
        <v>0.40308259976861399</v>
      </c>
      <c r="O654" s="14">
        <v>0.34067998509599001</v>
      </c>
      <c r="P654" s="14">
        <v>0.38675136451143299</v>
      </c>
      <c r="Q654" s="14">
        <v>0.352405871567811</v>
      </c>
      <c r="R654" s="14"/>
      <c r="S654" s="14">
        <v>0.40218568840810098</v>
      </c>
      <c r="T654" s="14">
        <v>0.413339289006181</v>
      </c>
      <c r="U654" s="14">
        <v>0.31652565418602102</v>
      </c>
      <c r="V654" s="14">
        <v>0.42717998011792602</v>
      </c>
      <c r="W654" s="14">
        <v>0.264349018238202</v>
      </c>
      <c r="X654" s="14">
        <v>0.38423615410033002</v>
      </c>
      <c r="Y654" s="14">
        <v>0.35451218896764802</v>
      </c>
      <c r="Z654" s="14">
        <v>0.44134930462655803</v>
      </c>
      <c r="AA654" s="14">
        <v>0.34923622085777001</v>
      </c>
      <c r="AB654" s="14">
        <v>0.35305784688185099</v>
      </c>
      <c r="AC654" s="14">
        <v>0.334739253386515</v>
      </c>
      <c r="AD654" s="14">
        <v>0.43629259566311601</v>
      </c>
      <c r="AE654" s="14"/>
      <c r="AF654" s="14">
        <v>0.35081962453375998</v>
      </c>
      <c r="AG654" s="14">
        <v>0.37250541485116001</v>
      </c>
      <c r="AH654" s="14">
        <v>0.418305878019954</v>
      </c>
      <c r="AI654" s="14"/>
      <c r="AJ654" s="14" t="s">
        <v>79</v>
      </c>
      <c r="AK654" s="14" t="s">
        <v>79</v>
      </c>
      <c r="AL654" s="14" t="s">
        <v>79</v>
      </c>
      <c r="AM654" s="14" t="s">
        <v>79</v>
      </c>
      <c r="AN654" s="14" t="s">
        <v>79</v>
      </c>
      <c r="AO654" s="14"/>
      <c r="AP654" s="14">
        <v>0.38614016680124003</v>
      </c>
      <c r="AQ654" s="14">
        <v>0.412815697377857</v>
      </c>
      <c r="AR654" s="14">
        <v>0.38776901145757298</v>
      </c>
      <c r="AS654" s="14"/>
      <c r="AT654" s="14">
        <v>0.33937825173445202</v>
      </c>
      <c r="AU654" s="14">
        <v>0.36735096288907898</v>
      </c>
      <c r="AV654" s="14">
        <v>0.40147527535733402</v>
      </c>
      <c r="AW654" s="14">
        <v>0.42613224943016498</v>
      </c>
      <c r="AX654" s="14">
        <v>0.361676020088677</v>
      </c>
    </row>
    <row r="655" spans="2:50" x14ac:dyDescent="0.25">
      <c r="B655" t="s">
        <v>67</v>
      </c>
      <c r="C655" s="14">
        <v>0.29730317821748098</v>
      </c>
      <c r="D655" s="14">
        <v>0.26317328222420999</v>
      </c>
      <c r="E655" s="14">
        <v>0.32920305612588202</v>
      </c>
      <c r="F655" s="14"/>
      <c r="G655" s="14">
        <v>0.28373641221898599</v>
      </c>
      <c r="H655" s="14">
        <v>0.25370402486291999</v>
      </c>
      <c r="I655" s="14">
        <v>0.297047538976424</v>
      </c>
      <c r="J655" s="14">
        <v>0.24353091721207601</v>
      </c>
      <c r="K655" s="14">
        <v>0.33033040604990999</v>
      </c>
      <c r="L655" s="14">
        <v>0.36522209975201098</v>
      </c>
      <c r="M655" s="14"/>
      <c r="N655" s="14">
        <v>0.27665907803453599</v>
      </c>
      <c r="O655" s="14">
        <v>0.27849964326874699</v>
      </c>
      <c r="P655" s="14">
        <v>0.29638601804169701</v>
      </c>
      <c r="Q655" s="14">
        <v>0.33625477612139798</v>
      </c>
      <c r="R655" s="14"/>
      <c r="S655" s="14">
        <v>0.22230722342831999</v>
      </c>
      <c r="T655" s="14">
        <v>0.26443648685775001</v>
      </c>
      <c r="U655" s="14">
        <v>0.31830895676210003</v>
      </c>
      <c r="V655" s="14">
        <v>0.32972622823655401</v>
      </c>
      <c r="W655" s="14">
        <v>0.30161451840201198</v>
      </c>
      <c r="X655" s="14">
        <v>0.27691107301437401</v>
      </c>
      <c r="Y655" s="14">
        <v>0.34503618464622499</v>
      </c>
      <c r="Z655" s="14">
        <v>0.16193870855127299</v>
      </c>
      <c r="AA655" s="14">
        <v>0.35671510912988802</v>
      </c>
      <c r="AB655" s="14">
        <v>0.33673312504999597</v>
      </c>
      <c r="AC655" s="14">
        <v>0.34267974006060098</v>
      </c>
      <c r="AD655" s="14">
        <v>0.32450703567654798</v>
      </c>
      <c r="AE655" s="14"/>
      <c r="AF655" s="14">
        <v>0.30326965126205402</v>
      </c>
      <c r="AG655" s="14">
        <v>0.29998885086688198</v>
      </c>
      <c r="AH655" s="14">
        <v>0.21290913092654401</v>
      </c>
      <c r="AI655" s="14"/>
      <c r="AJ655" s="14" t="s">
        <v>79</v>
      </c>
      <c r="AK655" s="14" t="s">
        <v>79</v>
      </c>
      <c r="AL655" s="14" t="s">
        <v>79</v>
      </c>
      <c r="AM655" s="14" t="s">
        <v>79</v>
      </c>
      <c r="AN655" s="14" t="s">
        <v>79</v>
      </c>
      <c r="AO655" s="14"/>
      <c r="AP655" s="14">
        <v>0.23384218957223099</v>
      </c>
      <c r="AQ655" s="14">
        <v>0.26750960374257399</v>
      </c>
      <c r="AR655" s="14">
        <v>0.32859658277355502</v>
      </c>
      <c r="AS655" s="14"/>
      <c r="AT655" s="14">
        <v>0.359266761937173</v>
      </c>
      <c r="AU655" s="14">
        <v>0.301116827799283</v>
      </c>
      <c r="AV655" s="14">
        <v>0.25012188403692898</v>
      </c>
      <c r="AW655" s="14">
        <v>0.235876065642347</v>
      </c>
      <c r="AX655" s="14">
        <v>0.19082481085981801</v>
      </c>
    </row>
    <row r="656" spans="2:50" x14ac:dyDescent="0.25">
      <c r="B656" t="s">
        <v>68</v>
      </c>
      <c r="C656" s="14">
        <v>6.12296496703136E-2</v>
      </c>
      <c r="D656" s="14">
        <v>5.9573576519430897E-2</v>
      </c>
      <c r="E656" s="14">
        <v>6.3185549121251905E-2</v>
      </c>
      <c r="F656" s="14"/>
      <c r="G656" s="14">
        <v>7.2819907305702397E-2</v>
      </c>
      <c r="H656" s="14">
        <v>6.2193306294538599E-2</v>
      </c>
      <c r="I656" s="14">
        <v>7.1685451366352695E-2</v>
      </c>
      <c r="J656" s="14">
        <v>8.2787470751204406E-2</v>
      </c>
      <c r="K656" s="14">
        <v>5.4754674237055503E-2</v>
      </c>
      <c r="L656" s="14">
        <v>3.0910715396603401E-2</v>
      </c>
      <c r="M656" s="14"/>
      <c r="N656" s="14">
        <v>4.6412685434700902E-2</v>
      </c>
      <c r="O656" s="14">
        <v>7.7000044054894204E-2</v>
      </c>
      <c r="P656" s="14">
        <v>5.37692886528153E-2</v>
      </c>
      <c r="Q656" s="14">
        <v>6.7861054547378105E-2</v>
      </c>
      <c r="R656" s="14"/>
      <c r="S656" s="14">
        <v>8.0513993240936901E-2</v>
      </c>
      <c r="T656" s="14">
        <v>8.0632624983452597E-2</v>
      </c>
      <c r="U656" s="14">
        <v>2.3010917516344299E-2</v>
      </c>
      <c r="V656" s="14">
        <v>9.6971890598959304E-3</v>
      </c>
      <c r="W656" s="14">
        <v>3.0370989532486299E-2</v>
      </c>
      <c r="X656" s="14">
        <v>7.6365283155042096E-2</v>
      </c>
      <c r="Y656" s="14">
        <v>8.19726125659552E-2</v>
      </c>
      <c r="Z656" s="14">
        <v>6.5309539351756901E-2</v>
      </c>
      <c r="AA656" s="14">
        <v>4.2288778577793902E-2</v>
      </c>
      <c r="AB656" s="14">
        <v>2.7858493095785499E-2</v>
      </c>
      <c r="AC656" s="14">
        <v>0.11146218466556899</v>
      </c>
      <c r="AD656" s="14">
        <v>0.18974273621648399</v>
      </c>
      <c r="AE656" s="14"/>
      <c r="AF656" s="14">
        <v>4.6214909008056297E-2</v>
      </c>
      <c r="AG656" s="14">
        <v>6.6404237741510899E-2</v>
      </c>
      <c r="AH656" s="14">
        <v>9.0568338182232505E-2</v>
      </c>
      <c r="AI656" s="14"/>
      <c r="AJ656" s="14" t="s">
        <v>79</v>
      </c>
      <c r="AK656" s="14" t="s">
        <v>79</v>
      </c>
      <c r="AL656" s="14" t="s">
        <v>79</v>
      </c>
      <c r="AM656" s="14" t="s">
        <v>79</v>
      </c>
      <c r="AN656" s="14" t="s">
        <v>79</v>
      </c>
      <c r="AO656" s="14"/>
      <c r="AP656" s="14">
        <v>6.3780898789111098E-2</v>
      </c>
      <c r="AQ656" s="14">
        <v>5.0191969971451103E-2</v>
      </c>
      <c r="AR656" s="14">
        <v>5.45891715646687E-2</v>
      </c>
      <c r="AS656" s="14"/>
      <c r="AT656" s="14">
        <v>6.1298620246120199E-2</v>
      </c>
      <c r="AU656" s="14">
        <v>7.0066110666713796E-2</v>
      </c>
      <c r="AV656" s="14">
        <v>5.7418211020941502E-2</v>
      </c>
      <c r="AW656" s="14">
        <v>5.2895834179615901E-2</v>
      </c>
      <c r="AX656" s="14">
        <v>6.2760166130654702E-2</v>
      </c>
    </row>
    <row r="657" spans="2:50" x14ac:dyDescent="0.25">
      <c r="B657" t="s">
        <v>69</v>
      </c>
      <c r="C657" s="14">
        <v>1.28973186082129E-2</v>
      </c>
      <c r="D657" s="14">
        <v>5.6639055406026203E-3</v>
      </c>
      <c r="E657" s="14">
        <v>1.9679787779229199E-2</v>
      </c>
      <c r="F657" s="14"/>
      <c r="G657" s="14">
        <v>7.1796235310311197E-3</v>
      </c>
      <c r="H657" s="14">
        <v>5.9793213739527101E-3</v>
      </c>
      <c r="I657" s="14">
        <v>1.42952147963664E-2</v>
      </c>
      <c r="J657" s="14">
        <v>1.8474800222427201E-2</v>
      </c>
      <c r="K657" s="14">
        <v>2.3613187894407101E-2</v>
      </c>
      <c r="L657" s="14">
        <v>8.9308649308737602E-3</v>
      </c>
      <c r="M657" s="14"/>
      <c r="N657" s="14">
        <v>1.4098520466510899E-2</v>
      </c>
      <c r="O657" s="14">
        <v>0</v>
      </c>
      <c r="P657" s="14">
        <v>2.6541144407789399E-2</v>
      </c>
      <c r="Q657" s="14">
        <v>1.303988303202E-2</v>
      </c>
      <c r="R657" s="14"/>
      <c r="S657" s="14">
        <v>2.3188945038432999E-2</v>
      </c>
      <c r="T657" s="14">
        <v>0</v>
      </c>
      <c r="U657" s="14">
        <v>1.2277684191710899E-2</v>
      </c>
      <c r="V657" s="14">
        <v>0</v>
      </c>
      <c r="W657" s="14">
        <v>9.4968033185491504E-3</v>
      </c>
      <c r="X657" s="14">
        <v>1.08929703834372E-2</v>
      </c>
      <c r="Y657" s="14">
        <v>9.4402543466432995E-3</v>
      </c>
      <c r="Z657" s="14">
        <v>4.5248218142536503E-2</v>
      </c>
      <c r="AA657" s="14">
        <v>1.93186567148739E-2</v>
      </c>
      <c r="AB657" s="14">
        <v>2.5034398832045699E-2</v>
      </c>
      <c r="AC657" s="14">
        <v>0</v>
      </c>
      <c r="AD657" s="14">
        <v>0</v>
      </c>
      <c r="AE657" s="14"/>
      <c r="AF657" s="14">
        <v>1.93153878342389E-2</v>
      </c>
      <c r="AG657" s="14">
        <v>6.9837588250975698E-3</v>
      </c>
      <c r="AH657" s="14">
        <v>1.6124103863665199E-2</v>
      </c>
      <c r="AI657" s="14"/>
      <c r="AJ657" s="14" t="s">
        <v>79</v>
      </c>
      <c r="AK657" s="14" t="s">
        <v>79</v>
      </c>
      <c r="AL657" s="14" t="s">
        <v>79</v>
      </c>
      <c r="AM657" s="14" t="s">
        <v>79</v>
      </c>
      <c r="AN657" s="14" t="s">
        <v>79</v>
      </c>
      <c r="AO657" s="14"/>
      <c r="AP657" s="14">
        <v>8.2461984573903701E-3</v>
      </c>
      <c r="AQ657" s="14">
        <v>1.19910834487743E-2</v>
      </c>
      <c r="AR657" s="14">
        <v>1.01783305833416E-2</v>
      </c>
      <c r="AS657" s="14"/>
      <c r="AT657" s="14">
        <v>1.56644366598464E-2</v>
      </c>
      <c r="AU657" s="14">
        <v>1.42180419084458E-2</v>
      </c>
      <c r="AV657" s="14">
        <v>9.4077639584303607E-3</v>
      </c>
      <c r="AW657" s="14">
        <v>1.0798485762708801E-2</v>
      </c>
      <c r="AX657" s="14">
        <v>0</v>
      </c>
    </row>
    <row r="658" spans="2:50" x14ac:dyDescent="0.25">
      <c r="B658" t="s">
        <v>70</v>
      </c>
      <c r="C658" s="14">
        <v>5.5369903256905703E-2</v>
      </c>
      <c r="D658" s="14">
        <v>4.3378789187404503E-2</v>
      </c>
      <c r="E658" s="14">
        <v>6.6848556603108705E-2</v>
      </c>
      <c r="F658" s="14"/>
      <c r="G658" s="14">
        <v>5.7374432414028703E-2</v>
      </c>
      <c r="H658" s="14">
        <v>5.4506774360674998E-2</v>
      </c>
      <c r="I658" s="14">
        <v>4.7839763049034097E-2</v>
      </c>
      <c r="J658" s="14">
        <v>5.68941890804531E-2</v>
      </c>
      <c r="K658" s="14">
        <v>4.50443908872485E-2</v>
      </c>
      <c r="L658" s="14">
        <v>6.6507567700952605E-2</v>
      </c>
      <c r="M658" s="14"/>
      <c r="N658" s="14">
        <v>2.7000364677795399E-2</v>
      </c>
      <c r="O658" s="14">
        <v>4.3404808199726003E-2</v>
      </c>
      <c r="P658" s="14">
        <v>6.6069337740677594E-2</v>
      </c>
      <c r="Q658" s="14">
        <v>8.7735766026455997E-2</v>
      </c>
      <c r="R658" s="14"/>
      <c r="S658" s="14">
        <v>6.4954823328995298E-2</v>
      </c>
      <c r="T658" s="14">
        <v>5.3790845571525199E-2</v>
      </c>
      <c r="U658" s="14">
        <v>6.7672628292385906E-2</v>
      </c>
      <c r="V658" s="14">
        <v>2.6182938678068202E-2</v>
      </c>
      <c r="W658" s="14">
        <v>8.6673245263445303E-2</v>
      </c>
      <c r="X658" s="14">
        <v>9.5770657308941395E-2</v>
      </c>
      <c r="Y658" s="14">
        <v>1.4436210327831199E-2</v>
      </c>
      <c r="Z658" s="14">
        <v>2.0849608844532599E-2</v>
      </c>
      <c r="AA658" s="14">
        <v>3.6694135537970601E-2</v>
      </c>
      <c r="AB658" s="14">
        <v>8.6151894672011606E-2</v>
      </c>
      <c r="AC658" s="14">
        <v>4.8711024303856501E-2</v>
      </c>
      <c r="AD658" s="14">
        <v>0</v>
      </c>
      <c r="AE658" s="14"/>
      <c r="AF658" s="14">
        <v>5.0437258398121E-2</v>
      </c>
      <c r="AG658" s="14">
        <v>4.8277200812129002E-2</v>
      </c>
      <c r="AH658" s="14">
        <v>9.2296638327534403E-2</v>
      </c>
      <c r="AI658" s="14"/>
      <c r="AJ658" s="14" t="s">
        <v>79</v>
      </c>
      <c r="AK658" s="14" t="s">
        <v>79</v>
      </c>
      <c r="AL658" s="14" t="s">
        <v>79</v>
      </c>
      <c r="AM658" s="14" t="s">
        <v>79</v>
      </c>
      <c r="AN658" s="14" t="s">
        <v>79</v>
      </c>
      <c r="AO658" s="14"/>
      <c r="AP658" s="14">
        <v>3.0748809169087499E-2</v>
      </c>
      <c r="AQ658" s="14">
        <v>4.12592451554009E-2</v>
      </c>
      <c r="AR658" s="14">
        <v>3.5291932288035503E-2</v>
      </c>
      <c r="AS658" s="14"/>
      <c r="AT658" s="14">
        <v>6.9028611854407104E-2</v>
      </c>
      <c r="AU658" s="14">
        <v>5.7441721435918601E-2</v>
      </c>
      <c r="AV658" s="14">
        <v>3.46158407985813E-2</v>
      </c>
      <c r="AW658" s="14">
        <v>3.9676232156418301E-2</v>
      </c>
      <c r="AX658" s="14">
        <v>0</v>
      </c>
    </row>
    <row r="659" spans="2:50" x14ac:dyDescent="0.25">
      <c r="B659" t="s">
        <v>71</v>
      </c>
      <c r="C659" s="14">
        <v>0.57319995024708703</v>
      </c>
      <c r="D659" s="14">
        <v>0.62821044652835201</v>
      </c>
      <c r="E659" s="14">
        <v>0.52108305037052804</v>
      </c>
      <c r="F659" s="14"/>
      <c r="G659" s="14">
        <v>0.57888962453025194</v>
      </c>
      <c r="H659" s="14">
        <v>0.62361657310791396</v>
      </c>
      <c r="I659" s="14">
        <v>0.56913203181182204</v>
      </c>
      <c r="J659" s="14">
        <v>0.59831262273383901</v>
      </c>
      <c r="K659" s="14">
        <v>0.54625734093137901</v>
      </c>
      <c r="L659" s="14">
        <v>0.52842875221955898</v>
      </c>
      <c r="M659" s="14"/>
      <c r="N659" s="14">
        <v>0.63582935138645702</v>
      </c>
      <c r="O659" s="14">
        <v>0.60109550447663296</v>
      </c>
      <c r="P659" s="14">
        <v>0.55723421115702099</v>
      </c>
      <c r="Q659" s="14">
        <v>0.49510852027274799</v>
      </c>
      <c r="R659" s="14"/>
      <c r="S659" s="14">
        <v>0.60903501496331502</v>
      </c>
      <c r="T659" s="14">
        <v>0.60114004258727205</v>
      </c>
      <c r="U659" s="14">
        <v>0.57872981323745898</v>
      </c>
      <c r="V659" s="14">
        <v>0.63439364402548204</v>
      </c>
      <c r="W659" s="14">
        <v>0.57184444348350705</v>
      </c>
      <c r="X659" s="14">
        <v>0.54006001613820498</v>
      </c>
      <c r="Y659" s="14">
        <v>0.54911473811334499</v>
      </c>
      <c r="Z659" s="14">
        <v>0.70665392510990099</v>
      </c>
      <c r="AA659" s="14">
        <v>0.54498332003947303</v>
      </c>
      <c r="AB659" s="14">
        <v>0.52422208835016204</v>
      </c>
      <c r="AC659" s="14">
        <v>0.49714705096997303</v>
      </c>
      <c r="AD659" s="14">
        <v>0.485750228106968</v>
      </c>
      <c r="AE659" s="14"/>
      <c r="AF659" s="14">
        <v>0.58076279349752902</v>
      </c>
      <c r="AG659" s="14">
        <v>0.57834595175438097</v>
      </c>
      <c r="AH659" s="14">
        <v>0.58810178870002405</v>
      </c>
      <c r="AI659" s="14"/>
      <c r="AJ659" s="14" t="s">
        <v>79</v>
      </c>
      <c r="AK659" s="14" t="s">
        <v>79</v>
      </c>
      <c r="AL659" s="14" t="s">
        <v>79</v>
      </c>
      <c r="AM659" s="14" t="s">
        <v>79</v>
      </c>
      <c r="AN659" s="14" t="s">
        <v>79</v>
      </c>
      <c r="AO659" s="14"/>
      <c r="AP659" s="14">
        <v>0.66338190401218</v>
      </c>
      <c r="AQ659" s="14">
        <v>0.62904809768179903</v>
      </c>
      <c r="AR659" s="14">
        <v>0.5713439827904</v>
      </c>
      <c r="AS659" s="14"/>
      <c r="AT659" s="14">
        <v>0.494741569302453</v>
      </c>
      <c r="AU659" s="14">
        <v>0.55715729818963899</v>
      </c>
      <c r="AV659" s="14">
        <v>0.648436300185118</v>
      </c>
      <c r="AW659" s="14">
        <v>0.66075338225891</v>
      </c>
      <c r="AX659" s="14">
        <v>0.746415023009527</v>
      </c>
    </row>
    <row r="660" spans="2:50" x14ac:dyDescent="0.25">
      <c r="B660" t="s">
        <v>72</v>
      </c>
      <c r="C660" s="14">
        <v>7.4126968278526495E-2</v>
      </c>
      <c r="D660" s="14">
        <v>6.5237482060033505E-2</v>
      </c>
      <c r="E660" s="14">
        <v>8.2865336900481104E-2</v>
      </c>
      <c r="F660" s="14"/>
      <c r="G660" s="14">
        <v>7.9999530836733501E-2</v>
      </c>
      <c r="H660" s="14">
        <v>6.8172627668491304E-2</v>
      </c>
      <c r="I660" s="14">
        <v>8.5980666162719099E-2</v>
      </c>
      <c r="J660" s="14">
        <v>0.101262270973632</v>
      </c>
      <c r="K660" s="14">
        <v>7.8367862131462601E-2</v>
      </c>
      <c r="L660" s="14">
        <v>3.98415803274772E-2</v>
      </c>
      <c r="M660" s="14"/>
      <c r="N660" s="14">
        <v>6.0511205901211798E-2</v>
      </c>
      <c r="O660" s="14">
        <v>7.7000044054894204E-2</v>
      </c>
      <c r="P660" s="14">
        <v>8.0310433060604702E-2</v>
      </c>
      <c r="Q660" s="14">
        <v>8.0900937579398105E-2</v>
      </c>
      <c r="R660" s="14"/>
      <c r="S660" s="14">
        <v>0.10370293827936999</v>
      </c>
      <c r="T660" s="14">
        <v>8.0632624983452597E-2</v>
      </c>
      <c r="U660" s="14">
        <v>3.5288601708055201E-2</v>
      </c>
      <c r="V660" s="14">
        <v>9.6971890598959304E-3</v>
      </c>
      <c r="W660" s="14">
        <v>3.9867792851035401E-2</v>
      </c>
      <c r="X660" s="14">
        <v>8.7258253538479297E-2</v>
      </c>
      <c r="Y660" s="14">
        <v>9.1412866912598506E-2</v>
      </c>
      <c r="Z660" s="14">
        <v>0.110557757494293</v>
      </c>
      <c r="AA660" s="14">
        <v>6.1607435292667802E-2</v>
      </c>
      <c r="AB660" s="14">
        <v>5.2892891927831198E-2</v>
      </c>
      <c r="AC660" s="14">
        <v>0.11146218466556899</v>
      </c>
      <c r="AD660" s="14">
        <v>0.18974273621648399</v>
      </c>
      <c r="AE660" s="14"/>
      <c r="AF660" s="14">
        <v>6.5530296842295194E-2</v>
      </c>
      <c r="AG660" s="14">
        <v>7.3387996566608493E-2</v>
      </c>
      <c r="AH660" s="14">
        <v>0.10669244204589801</v>
      </c>
      <c r="AI660" s="14"/>
      <c r="AJ660" s="14" t="s">
        <v>79</v>
      </c>
      <c r="AK660" s="14" t="s">
        <v>79</v>
      </c>
      <c r="AL660" s="14" t="s">
        <v>79</v>
      </c>
      <c r="AM660" s="14" t="s">
        <v>79</v>
      </c>
      <c r="AN660" s="14" t="s">
        <v>79</v>
      </c>
      <c r="AO660" s="14"/>
      <c r="AP660" s="14">
        <v>7.2027097246501401E-2</v>
      </c>
      <c r="AQ660" s="14">
        <v>6.2183053420225398E-2</v>
      </c>
      <c r="AR660" s="14">
        <v>6.4767502148010206E-2</v>
      </c>
      <c r="AS660" s="14"/>
      <c r="AT660" s="14">
        <v>7.6963056905966595E-2</v>
      </c>
      <c r="AU660" s="14">
        <v>8.4284152575159504E-2</v>
      </c>
      <c r="AV660" s="14">
        <v>6.6825974979371899E-2</v>
      </c>
      <c r="AW660" s="14">
        <v>6.3694319942324606E-2</v>
      </c>
      <c r="AX660" s="14">
        <v>6.2760166130654702E-2</v>
      </c>
    </row>
    <row r="661" spans="2:50" x14ac:dyDescent="0.25">
      <c r="B661" t="s">
        <v>73</v>
      </c>
      <c r="C661" s="14">
        <v>0.49907298196856098</v>
      </c>
      <c r="D661" s="14">
        <v>0.56297296446831802</v>
      </c>
      <c r="E661" s="14">
        <v>0.43821771347004701</v>
      </c>
      <c r="F661" s="14"/>
      <c r="G661" s="14">
        <v>0.498890093693518</v>
      </c>
      <c r="H661" s="14">
        <v>0.55544394543942299</v>
      </c>
      <c r="I661" s="14">
        <v>0.48315136564910299</v>
      </c>
      <c r="J661" s="14">
        <v>0.49705035176020801</v>
      </c>
      <c r="K661" s="14">
        <v>0.46788947879991599</v>
      </c>
      <c r="L661" s="14">
        <v>0.48858717189208201</v>
      </c>
      <c r="M661" s="14"/>
      <c r="N661" s="14">
        <v>0.57531814548524496</v>
      </c>
      <c r="O661" s="14">
        <v>0.52409546042173905</v>
      </c>
      <c r="P661" s="14">
        <v>0.47692377809641601</v>
      </c>
      <c r="Q661" s="14">
        <v>0.41420758269335001</v>
      </c>
      <c r="R661" s="14"/>
      <c r="S661" s="14">
        <v>0.50533207668394498</v>
      </c>
      <c r="T661" s="14">
        <v>0.52050741760382002</v>
      </c>
      <c r="U661" s="14">
        <v>0.54344121152940295</v>
      </c>
      <c r="V661" s="14">
        <v>0.62469645496558601</v>
      </c>
      <c r="W661" s="14">
        <v>0.53197665063247201</v>
      </c>
      <c r="X661" s="14">
        <v>0.45280176259972599</v>
      </c>
      <c r="Y661" s="14">
        <v>0.45770187120074701</v>
      </c>
      <c r="Z661" s="14">
        <v>0.59609616761560802</v>
      </c>
      <c r="AA661" s="14">
        <v>0.48337588474680498</v>
      </c>
      <c r="AB661" s="14">
        <v>0.47132919642233001</v>
      </c>
      <c r="AC661" s="14">
        <v>0.38568486630440302</v>
      </c>
      <c r="AD661" s="14">
        <v>0.29600749189048398</v>
      </c>
      <c r="AE661" s="14"/>
      <c r="AF661" s="14">
        <v>0.51523249665523396</v>
      </c>
      <c r="AG661" s="14">
        <v>0.50495795518777198</v>
      </c>
      <c r="AH661" s="14">
        <v>0.48140934665412699</v>
      </c>
      <c r="AI661" s="14"/>
      <c r="AJ661" s="14" t="s">
        <v>79</v>
      </c>
      <c r="AK661" s="14" t="s">
        <v>79</v>
      </c>
      <c r="AL661" s="14" t="s">
        <v>79</v>
      </c>
      <c r="AM661" s="14" t="s">
        <v>79</v>
      </c>
      <c r="AN661" s="14" t="s">
        <v>79</v>
      </c>
      <c r="AO661" s="14"/>
      <c r="AP661" s="14">
        <v>0.59135480676567898</v>
      </c>
      <c r="AQ661" s="14">
        <v>0.56686504426157402</v>
      </c>
      <c r="AR661" s="14">
        <v>0.50657648064238903</v>
      </c>
      <c r="AS661" s="14"/>
      <c r="AT661" s="14">
        <v>0.417778512396486</v>
      </c>
      <c r="AU661" s="14">
        <v>0.47287314561447902</v>
      </c>
      <c r="AV661" s="14">
        <v>0.58161032520574596</v>
      </c>
      <c r="AW661" s="14">
        <v>0.59705906231658501</v>
      </c>
      <c r="AX661" s="14">
        <v>0.68365485687887295</v>
      </c>
    </row>
    <row r="662" spans="2:50" x14ac:dyDescent="0.25">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row>
    <row r="663" spans="2:50" x14ac:dyDescent="0.25">
      <c r="B663" s="6" t="s">
        <v>117</v>
      </c>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row>
    <row r="664" spans="2:50" x14ac:dyDescent="0.25">
      <c r="B664" s="26" t="s">
        <v>539</v>
      </c>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row>
    <row r="665" spans="2:50" x14ac:dyDescent="0.25">
      <c r="B665" t="s">
        <v>114</v>
      </c>
      <c r="C665" s="14">
        <v>0.44233566103736699</v>
      </c>
      <c r="D665" s="14">
        <v>0.57892269151100895</v>
      </c>
      <c r="E665" s="14">
        <v>0.31397354726877402</v>
      </c>
      <c r="F665" s="14"/>
      <c r="G665" s="14">
        <v>0.35746860044072298</v>
      </c>
      <c r="H665" s="14">
        <v>0.38450283371734001</v>
      </c>
      <c r="I665" s="14">
        <v>0.43351235294337698</v>
      </c>
      <c r="J665" s="14">
        <v>0.41990785173357498</v>
      </c>
      <c r="K665" s="14">
        <v>0.53123793744089198</v>
      </c>
      <c r="L665" s="14">
        <v>0.50806121536952598</v>
      </c>
      <c r="M665" s="14"/>
      <c r="N665" s="14">
        <v>0.60473434733857001</v>
      </c>
      <c r="O665" s="14">
        <v>0.49631832429397799</v>
      </c>
      <c r="P665" s="14">
        <v>0.35869946127985403</v>
      </c>
      <c r="Q665" s="14">
        <v>0.29041693931248702</v>
      </c>
      <c r="R665" s="14"/>
      <c r="S665" s="14">
        <v>0.43398230711534902</v>
      </c>
      <c r="T665" s="14">
        <v>0.44495987955488697</v>
      </c>
      <c r="U665" s="14">
        <v>0.476938717018564</v>
      </c>
      <c r="V665" s="14">
        <v>0.48128017215270003</v>
      </c>
      <c r="W665" s="14">
        <v>0.46872294980370599</v>
      </c>
      <c r="X665" s="14">
        <v>0.37903958086676498</v>
      </c>
      <c r="Y665" s="14">
        <v>0.42597768661842</v>
      </c>
      <c r="Z665" s="14">
        <v>0.43521903781407101</v>
      </c>
      <c r="AA665" s="14">
        <v>0.47213861523563699</v>
      </c>
      <c r="AB665" s="14">
        <v>0.50443222342982896</v>
      </c>
      <c r="AC665" s="14">
        <v>0.35218035655452601</v>
      </c>
      <c r="AD665" s="14">
        <v>0.30876126672493398</v>
      </c>
      <c r="AE665" s="14"/>
      <c r="AF665" s="14">
        <v>0.44832631305999998</v>
      </c>
      <c r="AG665" s="14">
        <v>0.49518363383242497</v>
      </c>
      <c r="AH665" s="14">
        <v>0.27426568933701201</v>
      </c>
      <c r="AI665" s="14"/>
      <c r="AJ665" s="14" t="s">
        <v>79</v>
      </c>
      <c r="AK665" s="14" t="s">
        <v>79</v>
      </c>
      <c r="AL665" s="14" t="s">
        <v>79</v>
      </c>
      <c r="AM665" s="14" t="s">
        <v>79</v>
      </c>
      <c r="AN665" s="14" t="s">
        <v>79</v>
      </c>
      <c r="AO665" s="14"/>
      <c r="AP665" s="14">
        <v>0.48344386183159799</v>
      </c>
      <c r="AQ665" s="14">
        <v>0.42792601250017298</v>
      </c>
      <c r="AR665" s="14">
        <v>0.52599266160605695</v>
      </c>
      <c r="AS665" s="14"/>
      <c r="AT665" s="14">
        <v>0.30570242966587302</v>
      </c>
      <c r="AU665" s="14">
        <v>0.43113036249273201</v>
      </c>
      <c r="AV665" s="14">
        <v>0.53711963389984796</v>
      </c>
      <c r="AW665" s="14">
        <v>0.55221901817516506</v>
      </c>
      <c r="AX665" s="14">
        <v>0.77498539451665305</v>
      </c>
    </row>
    <row r="666" spans="2:50" x14ac:dyDescent="0.25">
      <c r="B666" t="s">
        <v>115</v>
      </c>
      <c r="C666" s="14">
        <v>0.17250047291218301</v>
      </c>
      <c r="D666" s="14">
        <v>0.17629486751979401</v>
      </c>
      <c r="E666" s="14">
        <v>0.170182511711479</v>
      </c>
      <c r="F666" s="14"/>
      <c r="G666" s="14">
        <v>0.206156006056781</v>
      </c>
      <c r="H666" s="14">
        <v>0.25509897165116502</v>
      </c>
      <c r="I666" s="14">
        <v>0.21437141681713701</v>
      </c>
      <c r="J666" s="14">
        <v>0.14744277367512401</v>
      </c>
      <c r="K666" s="14">
        <v>0.102659722094191</v>
      </c>
      <c r="L666" s="14">
        <v>0.119917211679557</v>
      </c>
      <c r="M666" s="14"/>
      <c r="N666" s="14">
        <v>0.18124733492322601</v>
      </c>
      <c r="O666" s="14">
        <v>0.148324085013783</v>
      </c>
      <c r="P666" s="14">
        <v>0.15587375783614199</v>
      </c>
      <c r="Q666" s="14">
        <v>0.19818386455311801</v>
      </c>
      <c r="R666" s="14"/>
      <c r="S666" s="14">
        <v>0.196291151463025</v>
      </c>
      <c r="T666" s="14">
        <v>0.20623531907130299</v>
      </c>
      <c r="U666" s="14">
        <v>0.18725764823423</v>
      </c>
      <c r="V666" s="14">
        <v>0.13219550463361199</v>
      </c>
      <c r="W666" s="14">
        <v>9.5720388448066698E-2</v>
      </c>
      <c r="X666" s="14">
        <v>0.24136326332681601</v>
      </c>
      <c r="Y666" s="14">
        <v>0.16922925065710401</v>
      </c>
      <c r="Z666" s="14">
        <v>0.182557662328104</v>
      </c>
      <c r="AA666" s="14">
        <v>0.149688667914252</v>
      </c>
      <c r="AB666" s="14">
        <v>0.151310281514316</v>
      </c>
      <c r="AC666" s="14">
        <v>0.13823913278063399</v>
      </c>
      <c r="AD666" s="14">
        <v>0.159277219789352</v>
      </c>
      <c r="AE666" s="14"/>
      <c r="AF666" s="14">
        <v>0.153295105113993</v>
      </c>
      <c r="AG666" s="14">
        <v>0.18038884962117499</v>
      </c>
      <c r="AH666" s="14">
        <v>0.21148524379775999</v>
      </c>
      <c r="AI666" s="14"/>
      <c r="AJ666" s="14" t="s">
        <v>79</v>
      </c>
      <c r="AK666" s="14" t="s">
        <v>79</v>
      </c>
      <c r="AL666" s="14" t="s">
        <v>79</v>
      </c>
      <c r="AM666" s="14" t="s">
        <v>79</v>
      </c>
      <c r="AN666" s="14" t="s">
        <v>79</v>
      </c>
      <c r="AO666" s="14"/>
      <c r="AP666" s="14">
        <v>0.181041249426249</v>
      </c>
      <c r="AQ666" s="14">
        <v>0.19908673204823599</v>
      </c>
      <c r="AR666" s="14">
        <v>0.21923198094339</v>
      </c>
      <c r="AS666" s="14"/>
      <c r="AT666" s="14">
        <v>0.15593713419334199</v>
      </c>
      <c r="AU666" s="14">
        <v>0.176510529582806</v>
      </c>
      <c r="AV666" s="14">
        <v>0.18802206595749199</v>
      </c>
      <c r="AW666" s="14">
        <v>0.20192275658484499</v>
      </c>
      <c r="AX666" s="14">
        <v>0.16307081259161299</v>
      </c>
    </row>
    <row r="667" spans="2:50" x14ac:dyDescent="0.25">
      <c r="B667" t="s">
        <v>116</v>
      </c>
      <c r="C667" s="14">
        <v>0.33599978202519498</v>
      </c>
      <c r="D667" s="14">
        <v>0.202910122411319</v>
      </c>
      <c r="E667" s="14">
        <v>0.45959255554595602</v>
      </c>
      <c r="F667" s="14"/>
      <c r="G667" s="14">
        <v>0.34274920204541198</v>
      </c>
      <c r="H667" s="14">
        <v>0.284681484577403</v>
      </c>
      <c r="I667" s="14">
        <v>0.31345006074569398</v>
      </c>
      <c r="J667" s="14">
        <v>0.37359893288176799</v>
      </c>
      <c r="K667" s="14">
        <v>0.35487257131549599</v>
      </c>
      <c r="L667" s="14">
        <v>0.34656389473259402</v>
      </c>
      <c r="M667" s="14"/>
      <c r="N667" s="14">
        <v>0.19604640179529001</v>
      </c>
      <c r="O667" s="14">
        <v>0.31351826020708901</v>
      </c>
      <c r="P667" s="14">
        <v>0.39293823996576199</v>
      </c>
      <c r="Q667" s="14">
        <v>0.45781344321516698</v>
      </c>
      <c r="R667" s="14"/>
      <c r="S667" s="14">
        <v>0.336126112953684</v>
      </c>
      <c r="T667" s="14">
        <v>0.34196689847151202</v>
      </c>
      <c r="U667" s="14">
        <v>0.26448282559055403</v>
      </c>
      <c r="V667" s="14">
        <v>0.312830241192249</v>
      </c>
      <c r="W667" s="14">
        <v>0.38200172349197598</v>
      </c>
      <c r="X667" s="14">
        <v>0.32846379101566198</v>
      </c>
      <c r="Y667" s="14">
        <v>0.34176170838456899</v>
      </c>
      <c r="Z667" s="14">
        <v>0.30918449376273099</v>
      </c>
      <c r="AA667" s="14">
        <v>0.30927562357356603</v>
      </c>
      <c r="AB667" s="14">
        <v>0.29042554123516501</v>
      </c>
      <c r="AC667" s="14">
        <v>0.46086948636098302</v>
      </c>
      <c r="AD667" s="14">
        <v>0.53196151348571397</v>
      </c>
      <c r="AE667" s="14"/>
      <c r="AF667" s="14">
        <v>0.37161150887384897</v>
      </c>
      <c r="AG667" s="14">
        <v>0.27389752097258002</v>
      </c>
      <c r="AH667" s="14">
        <v>0.43437613473571501</v>
      </c>
      <c r="AI667" s="14"/>
      <c r="AJ667" s="14" t="s">
        <v>79</v>
      </c>
      <c r="AK667" s="14" t="s">
        <v>79</v>
      </c>
      <c r="AL667" s="14" t="s">
        <v>79</v>
      </c>
      <c r="AM667" s="14" t="s">
        <v>79</v>
      </c>
      <c r="AN667" s="14" t="s">
        <v>79</v>
      </c>
      <c r="AO667" s="14"/>
      <c r="AP667" s="14">
        <v>0.32678764234816798</v>
      </c>
      <c r="AQ667" s="14">
        <v>0.32031072135218402</v>
      </c>
      <c r="AR667" s="14">
        <v>0.243141718528333</v>
      </c>
      <c r="AS667" s="14"/>
      <c r="AT667" s="14">
        <v>0.50332790127690497</v>
      </c>
      <c r="AU667" s="14">
        <v>0.33099983882751899</v>
      </c>
      <c r="AV667" s="14">
        <v>0.231636351772085</v>
      </c>
      <c r="AW667" s="14">
        <v>0.16927855254118501</v>
      </c>
      <c r="AX667" s="14">
        <v>6.1943792891733199E-2</v>
      </c>
    </row>
    <row r="668" spans="2:50" x14ac:dyDescent="0.25">
      <c r="B668" t="s">
        <v>70</v>
      </c>
      <c r="C668" s="14">
        <v>4.9164084025255302E-2</v>
      </c>
      <c r="D668" s="14">
        <v>4.1872318557878603E-2</v>
      </c>
      <c r="E668" s="14">
        <v>5.6251385473790598E-2</v>
      </c>
      <c r="F668" s="14"/>
      <c r="G668" s="14">
        <v>9.3626191457083993E-2</v>
      </c>
      <c r="H668" s="14">
        <v>7.5716710054092903E-2</v>
      </c>
      <c r="I668" s="14">
        <v>3.8666169493792799E-2</v>
      </c>
      <c r="J668" s="14">
        <v>5.90504417095324E-2</v>
      </c>
      <c r="K668" s="14">
        <v>1.1229769149420799E-2</v>
      </c>
      <c r="L668" s="14">
        <v>2.5457678218322701E-2</v>
      </c>
      <c r="M668" s="14"/>
      <c r="N668" s="14">
        <v>1.79719159429148E-2</v>
      </c>
      <c r="O668" s="14">
        <v>4.1839330485148998E-2</v>
      </c>
      <c r="P668" s="14">
        <v>9.2488540918242698E-2</v>
      </c>
      <c r="Q668" s="14">
        <v>5.3585752919228201E-2</v>
      </c>
      <c r="R668" s="14"/>
      <c r="S668" s="14">
        <v>3.3600428467942603E-2</v>
      </c>
      <c r="T668" s="14">
        <v>6.8379029022985803E-3</v>
      </c>
      <c r="U668" s="14">
        <v>7.1320809156651593E-2</v>
      </c>
      <c r="V668" s="14">
        <v>7.3694082021439497E-2</v>
      </c>
      <c r="W668" s="14">
        <v>5.3554938256251003E-2</v>
      </c>
      <c r="X668" s="14">
        <v>5.1133364790756301E-2</v>
      </c>
      <c r="Y668" s="14">
        <v>6.3031354339907003E-2</v>
      </c>
      <c r="Z668" s="14">
        <v>7.30388060950935E-2</v>
      </c>
      <c r="AA668" s="14">
        <v>6.8897093276545598E-2</v>
      </c>
      <c r="AB668" s="14">
        <v>5.38319538206894E-2</v>
      </c>
      <c r="AC668" s="14">
        <v>4.8711024303856501E-2</v>
      </c>
      <c r="AD668" s="14">
        <v>0</v>
      </c>
      <c r="AE668" s="14"/>
      <c r="AF668" s="14">
        <v>2.6767072952157502E-2</v>
      </c>
      <c r="AG668" s="14">
        <v>5.0529995573819597E-2</v>
      </c>
      <c r="AH668" s="14">
        <v>7.9872932129514004E-2</v>
      </c>
      <c r="AI668" s="14"/>
      <c r="AJ668" s="14" t="s">
        <v>79</v>
      </c>
      <c r="AK668" s="14" t="s">
        <v>79</v>
      </c>
      <c r="AL668" s="14" t="s">
        <v>79</v>
      </c>
      <c r="AM668" s="14" t="s">
        <v>79</v>
      </c>
      <c r="AN668" s="14" t="s">
        <v>79</v>
      </c>
      <c r="AO668" s="14"/>
      <c r="AP668" s="14">
        <v>8.7272463939851996E-3</v>
      </c>
      <c r="AQ668" s="14">
        <v>5.2676534099407597E-2</v>
      </c>
      <c r="AR668" s="14">
        <v>1.1633638922220701E-2</v>
      </c>
      <c r="AS668" s="14"/>
      <c r="AT668" s="14">
        <v>3.5032534863880201E-2</v>
      </c>
      <c r="AU668" s="14">
        <v>6.1359269096943003E-2</v>
      </c>
      <c r="AV668" s="14">
        <v>4.32219483705749E-2</v>
      </c>
      <c r="AW668" s="14">
        <v>7.6579672698804793E-2</v>
      </c>
      <c r="AX668" s="14">
        <v>0</v>
      </c>
    </row>
    <row r="669" spans="2:50" x14ac:dyDescent="0.25">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row>
    <row r="670" spans="2:50" x14ac:dyDescent="0.25">
      <c r="B670" s="6" t="s">
        <v>120</v>
      </c>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row>
    <row r="671" spans="2:50" x14ac:dyDescent="0.25">
      <c r="B671" s="26" t="s">
        <v>539</v>
      </c>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row>
    <row r="672" spans="2:50" x14ac:dyDescent="0.25">
      <c r="B672" t="s">
        <v>118</v>
      </c>
      <c r="C672" s="14">
        <v>0.69656251682831705</v>
      </c>
      <c r="D672" s="14">
        <v>0.79567806324953005</v>
      </c>
      <c r="E672" s="14">
        <v>0.60463209063101897</v>
      </c>
      <c r="F672" s="14"/>
      <c r="G672" s="14">
        <v>0.68626884233942997</v>
      </c>
      <c r="H672" s="14">
        <v>0.68489047847685802</v>
      </c>
      <c r="I672" s="14">
        <v>0.63013501592974397</v>
      </c>
      <c r="J672" s="14">
        <v>0.68762623852651295</v>
      </c>
      <c r="K672" s="14">
        <v>0.73276130240428705</v>
      </c>
      <c r="L672" s="14">
        <v>0.74801295757625996</v>
      </c>
      <c r="M672" s="14"/>
      <c r="N672" s="14">
        <v>0.85093625585440702</v>
      </c>
      <c r="O672" s="14">
        <v>0.74686140436440396</v>
      </c>
      <c r="P672" s="14">
        <v>0.58603459801897095</v>
      </c>
      <c r="Q672" s="14">
        <v>0.57686468917938005</v>
      </c>
      <c r="R672" s="14"/>
      <c r="S672" s="14">
        <v>0.80033012245611701</v>
      </c>
      <c r="T672" s="14">
        <v>0.73435468002131699</v>
      </c>
      <c r="U672" s="14">
        <v>0.68354229917841003</v>
      </c>
      <c r="V672" s="14">
        <v>0.63820860344509101</v>
      </c>
      <c r="W672" s="14">
        <v>0.74943586182146305</v>
      </c>
      <c r="X672" s="14">
        <v>0.58114329657355601</v>
      </c>
      <c r="Y672" s="14">
        <v>0.68415315429099999</v>
      </c>
      <c r="Z672" s="14">
        <v>0.75966731906887297</v>
      </c>
      <c r="AA672" s="14">
        <v>0.69417937714143496</v>
      </c>
      <c r="AB672" s="14">
        <v>0.72003875998407696</v>
      </c>
      <c r="AC672" s="14">
        <v>0.554619030822599</v>
      </c>
      <c r="AD672" s="14">
        <v>0.62032048457306699</v>
      </c>
      <c r="AE672" s="14"/>
      <c r="AF672" s="14">
        <v>0.70153291670430495</v>
      </c>
      <c r="AG672" s="14">
        <v>0.73443312721031495</v>
      </c>
      <c r="AH672" s="14">
        <v>0.56456173899095896</v>
      </c>
      <c r="AI672" s="14"/>
      <c r="AJ672" s="14" t="s">
        <v>79</v>
      </c>
      <c r="AK672" s="14" t="s">
        <v>79</v>
      </c>
      <c r="AL672" s="14" t="s">
        <v>79</v>
      </c>
      <c r="AM672" s="14" t="s">
        <v>79</v>
      </c>
      <c r="AN672" s="14" t="s">
        <v>79</v>
      </c>
      <c r="AO672" s="14"/>
      <c r="AP672" s="14">
        <v>0.73118275253582299</v>
      </c>
      <c r="AQ672" s="14">
        <v>0.69538282722390399</v>
      </c>
      <c r="AR672" s="14">
        <v>0.81154527541614996</v>
      </c>
      <c r="AS672" s="14"/>
      <c r="AT672" s="14">
        <v>0.56086418251665704</v>
      </c>
      <c r="AU672" s="14">
        <v>0.68771748140296796</v>
      </c>
      <c r="AV672" s="14">
        <v>0.80951213550443202</v>
      </c>
      <c r="AW672" s="14">
        <v>0.84213347209501599</v>
      </c>
      <c r="AX672" s="14">
        <v>0.93805620710826698</v>
      </c>
    </row>
    <row r="673" spans="2:50" x14ac:dyDescent="0.25">
      <c r="B673" t="s">
        <v>119</v>
      </c>
      <c r="C673" s="14">
        <v>0.25738341570954199</v>
      </c>
      <c r="D673" s="14">
        <v>0.17359385331812599</v>
      </c>
      <c r="E673" s="14">
        <v>0.33481377904467002</v>
      </c>
      <c r="F673" s="14"/>
      <c r="G673" s="14">
        <v>0.27626905198576401</v>
      </c>
      <c r="H673" s="14">
        <v>0.26843756110659101</v>
      </c>
      <c r="I673" s="14">
        <v>0.31089880122968599</v>
      </c>
      <c r="J673" s="14">
        <v>0.25489549159521402</v>
      </c>
      <c r="K673" s="14">
        <v>0.238664046478374</v>
      </c>
      <c r="L673" s="14">
        <v>0.209190635175797</v>
      </c>
      <c r="M673" s="14"/>
      <c r="N673" s="14">
        <v>0.141028692409575</v>
      </c>
      <c r="O673" s="14">
        <v>0.20343572334054599</v>
      </c>
      <c r="P673" s="14">
        <v>0.35604882371259</v>
      </c>
      <c r="Q673" s="14">
        <v>0.35070091609878901</v>
      </c>
      <c r="R673" s="14"/>
      <c r="S673" s="14">
        <v>0.16052368115884799</v>
      </c>
      <c r="T673" s="14">
        <v>0.237443412107015</v>
      </c>
      <c r="U673" s="14">
        <v>0.25684862981509998</v>
      </c>
      <c r="V673" s="14">
        <v>0.32707086181981598</v>
      </c>
      <c r="W673" s="14">
        <v>0.20937287958874401</v>
      </c>
      <c r="X673" s="14">
        <v>0.36631122329067001</v>
      </c>
      <c r="Y673" s="14">
        <v>0.24190167347410901</v>
      </c>
      <c r="Z673" s="14">
        <v>0.188183772237217</v>
      </c>
      <c r="AA673" s="14">
        <v>0.27155875227716098</v>
      </c>
      <c r="AB673" s="14">
        <v>0.226425807660256</v>
      </c>
      <c r="AC673" s="14">
        <v>0.39743760702048497</v>
      </c>
      <c r="AD673" s="14">
        <v>0.31279140255903598</v>
      </c>
      <c r="AE673" s="14"/>
      <c r="AF673" s="14">
        <v>0.26311718210472101</v>
      </c>
      <c r="AG673" s="14">
        <v>0.22108526554132499</v>
      </c>
      <c r="AH673" s="14">
        <v>0.36912279981540302</v>
      </c>
      <c r="AI673" s="14"/>
      <c r="AJ673" s="14" t="s">
        <v>79</v>
      </c>
      <c r="AK673" s="14" t="s">
        <v>79</v>
      </c>
      <c r="AL673" s="14" t="s">
        <v>79</v>
      </c>
      <c r="AM673" s="14" t="s">
        <v>79</v>
      </c>
      <c r="AN673" s="14" t="s">
        <v>79</v>
      </c>
      <c r="AO673" s="14"/>
      <c r="AP673" s="14">
        <v>0.226206323849338</v>
      </c>
      <c r="AQ673" s="14">
        <v>0.26859856442400198</v>
      </c>
      <c r="AR673" s="14">
        <v>0.15309112640463701</v>
      </c>
      <c r="AS673" s="14"/>
      <c r="AT673" s="14">
        <v>0.36665598996750198</v>
      </c>
      <c r="AU673" s="14">
        <v>0.279830943928564</v>
      </c>
      <c r="AV673" s="14">
        <v>0.162919928963836</v>
      </c>
      <c r="AW673" s="14">
        <v>0.13438999569972601</v>
      </c>
      <c r="AX673" s="14">
        <v>6.1943792891733199E-2</v>
      </c>
    </row>
    <row r="674" spans="2:50" x14ac:dyDescent="0.25">
      <c r="B674" t="s">
        <v>70</v>
      </c>
      <c r="C674" s="14">
        <v>4.60540674621416E-2</v>
      </c>
      <c r="D674" s="14">
        <v>3.0728083432343699E-2</v>
      </c>
      <c r="E674" s="14">
        <v>6.0554130324311201E-2</v>
      </c>
      <c r="F674" s="14"/>
      <c r="G674" s="14">
        <v>3.74621056748062E-2</v>
      </c>
      <c r="H674" s="14">
        <v>4.6671960416550903E-2</v>
      </c>
      <c r="I674" s="14">
        <v>5.8966182840570799E-2</v>
      </c>
      <c r="J674" s="14">
        <v>5.7478269878272203E-2</v>
      </c>
      <c r="K674" s="14">
        <v>2.8574651117338999E-2</v>
      </c>
      <c r="L674" s="14">
        <v>4.2796407247942203E-2</v>
      </c>
      <c r="M674" s="14"/>
      <c r="N674" s="14">
        <v>8.0350517360174706E-3</v>
      </c>
      <c r="O674" s="14">
        <v>4.9702872295050403E-2</v>
      </c>
      <c r="P674" s="14">
        <v>5.7916578268439198E-2</v>
      </c>
      <c r="Q674" s="14">
        <v>7.24343947218309E-2</v>
      </c>
      <c r="R674" s="14"/>
      <c r="S674" s="14">
        <v>3.9146196385034401E-2</v>
      </c>
      <c r="T674" s="14">
        <v>2.8201907871668801E-2</v>
      </c>
      <c r="U674" s="14">
        <v>5.96090710064901E-2</v>
      </c>
      <c r="V674" s="14">
        <v>3.4720534735093803E-2</v>
      </c>
      <c r="W674" s="14">
        <v>4.1191258589792397E-2</v>
      </c>
      <c r="X674" s="14">
        <v>5.2545480135773502E-2</v>
      </c>
      <c r="Y674" s="14">
        <v>7.3945172234890305E-2</v>
      </c>
      <c r="Z674" s="14">
        <v>5.2148908693909701E-2</v>
      </c>
      <c r="AA674" s="14">
        <v>3.42618705814043E-2</v>
      </c>
      <c r="AB674" s="14">
        <v>5.3535432355667698E-2</v>
      </c>
      <c r="AC674" s="14">
        <v>4.7943362156916698E-2</v>
      </c>
      <c r="AD674" s="14">
        <v>6.6888112867896907E-2</v>
      </c>
      <c r="AE674" s="14"/>
      <c r="AF674" s="14">
        <v>3.5349901190974503E-2</v>
      </c>
      <c r="AG674" s="14">
        <v>4.4481607248359603E-2</v>
      </c>
      <c r="AH674" s="14">
        <v>6.6315461193637903E-2</v>
      </c>
      <c r="AI674" s="14"/>
      <c r="AJ674" s="14" t="s">
        <v>79</v>
      </c>
      <c r="AK674" s="14" t="s">
        <v>79</v>
      </c>
      <c r="AL674" s="14" t="s">
        <v>79</v>
      </c>
      <c r="AM674" s="14" t="s">
        <v>79</v>
      </c>
      <c r="AN674" s="14" t="s">
        <v>79</v>
      </c>
      <c r="AO674" s="14"/>
      <c r="AP674" s="14">
        <v>4.2610923614838599E-2</v>
      </c>
      <c r="AQ674" s="14">
        <v>3.60186083520933E-2</v>
      </c>
      <c r="AR674" s="14">
        <v>3.5363598179213002E-2</v>
      </c>
      <c r="AS674" s="14"/>
      <c r="AT674" s="14">
        <v>7.2479827515840395E-2</v>
      </c>
      <c r="AU674" s="14">
        <v>3.2451574668468E-2</v>
      </c>
      <c r="AV674" s="14">
        <v>2.7567935531732399E-2</v>
      </c>
      <c r="AW674" s="14">
        <v>2.3476532205257999E-2</v>
      </c>
      <c r="AX674" s="14">
        <v>0</v>
      </c>
    </row>
    <row r="675" spans="2:50" x14ac:dyDescent="0.25">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row>
    <row r="676" spans="2:50" x14ac:dyDescent="0.25">
      <c r="B676" s="6" t="s">
        <v>125</v>
      </c>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row>
    <row r="677" spans="2:50" x14ac:dyDescent="0.25">
      <c r="B677" s="26" t="s">
        <v>539</v>
      </c>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row>
    <row r="678" spans="2:50" x14ac:dyDescent="0.25">
      <c r="B678" t="s">
        <v>121</v>
      </c>
      <c r="C678" s="14">
        <v>7.4773219555486201E-2</v>
      </c>
      <c r="D678" s="14">
        <v>0.12251899084892801</v>
      </c>
      <c r="E678" s="14">
        <v>2.9562343919971E-2</v>
      </c>
      <c r="F678" s="14"/>
      <c r="G678" s="14">
        <v>8.2167550442963699E-2</v>
      </c>
      <c r="H678" s="14">
        <v>0.15165078442486801</v>
      </c>
      <c r="I678" s="14">
        <v>2.18420006632448E-2</v>
      </c>
      <c r="J678" s="14">
        <v>5.4922409241196103E-2</v>
      </c>
      <c r="K678" s="14">
        <v>6.8575223966611004E-2</v>
      </c>
      <c r="L678" s="14">
        <v>7.0299385932184696E-2</v>
      </c>
      <c r="M678" s="14"/>
      <c r="N678" s="14">
        <v>0.14550954595865501</v>
      </c>
      <c r="O678" s="14">
        <v>5.8494409484973503E-2</v>
      </c>
      <c r="P678" s="14">
        <v>4.9114047887084102E-2</v>
      </c>
      <c r="Q678" s="14">
        <v>3.8738052870950702E-2</v>
      </c>
      <c r="R678" s="14"/>
      <c r="S678" s="14">
        <v>0.103740839447702</v>
      </c>
      <c r="T678" s="14">
        <v>8.2811848713666994E-2</v>
      </c>
      <c r="U678" s="14">
        <v>3.9042435256972402E-2</v>
      </c>
      <c r="V678" s="14">
        <v>0.122426923078594</v>
      </c>
      <c r="W678" s="14">
        <v>0.105596629192917</v>
      </c>
      <c r="X678" s="14">
        <v>4.91163556846042E-2</v>
      </c>
      <c r="Y678" s="14">
        <v>8.3125661106035597E-3</v>
      </c>
      <c r="Z678" s="14">
        <v>8.0331202270687393E-2</v>
      </c>
      <c r="AA678" s="14">
        <v>8.3154668027988002E-2</v>
      </c>
      <c r="AB678" s="14">
        <v>0.108431616820595</v>
      </c>
      <c r="AC678" s="14">
        <v>4.2136948128307199E-2</v>
      </c>
      <c r="AD678" s="14">
        <v>0</v>
      </c>
      <c r="AE678" s="14"/>
      <c r="AF678" s="14">
        <v>8.1282592831577904E-2</v>
      </c>
      <c r="AG678" s="14">
        <v>7.34035818513947E-2</v>
      </c>
      <c r="AH678" s="14">
        <v>6.8764734467719399E-2</v>
      </c>
      <c r="AI678" s="14"/>
      <c r="AJ678" s="14" t="s">
        <v>79</v>
      </c>
      <c r="AK678" s="14" t="s">
        <v>79</v>
      </c>
      <c r="AL678" s="14" t="s">
        <v>79</v>
      </c>
      <c r="AM678" s="14" t="s">
        <v>79</v>
      </c>
      <c r="AN678" s="14" t="s">
        <v>79</v>
      </c>
      <c r="AO678" s="14"/>
      <c r="AP678" s="14">
        <v>7.5801306620485204E-2</v>
      </c>
      <c r="AQ678" s="14">
        <v>8.0511986558411297E-2</v>
      </c>
      <c r="AR678" s="14">
        <v>0.114034742344104</v>
      </c>
      <c r="AS678" s="14"/>
      <c r="AT678" s="14">
        <v>3.4561943931942202E-2</v>
      </c>
      <c r="AU678" s="14">
        <v>4.3492679046395602E-2</v>
      </c>
      <c r="AV678" s="14">
        <v>8.3303596749797995E-2</v>
      </c>
      <c r="AW678" s="14">
        <v>0.181812908784341</v>
      </c>
      <c r="AX678" s="14">
        <v>0.53417261160422602</v>
      </c>
    </row>
    <row r="679" spans="2:50" x14ac:dyDescent="0.25">
      <c r="B679" t="s">
        <v>122</v>
      </c>
      <c r="C679" s="14">
        <v>0.39509290588358598</v>
      </c>
      <c r="D679" s="14">
        <v>0.48069635165271402</v>
      </c>
      <c r="E679" s="14">
        <v>0.31686580036387801</v>
      </c>
      <c r="F679" s="14"/>
      <c r="G679" s="14">
        <v>0.46350303553845401</v>
      </c>
      <c r="H679" s="14">
        <v>0.42780599825330501</v>
      </c>
      <c r="I679" s="14">
        <v>0.441337141224938</v>
      </c>
      <c r="J679" s="14">
        <v>0.37593508736805498</v>
      </c>
      <c r="K679" s="14">
        <v>0.37460118522437802</v>
      </c>
      <c r="L679" s="14">
        <v>0.31963655193718399</v>
      </c>
      <c r="M679" s="14"/>
      <c r="N679" s="14">
        <v>0.48773273541937601</v>
      </c>
      <c r="O679" s="14">
        <v>0.43264571099871801</v>
      </c>
      <c r="P679" s="14">
        <v>0.36639942416957</v>
      </c>
      <c r="Q679" s="14">
        <v>0.28596588898969</v>
      </c>
      <c r="R679" s="14"/>
      <c r="S679" s="14">
        <v>0.48709540186876499</v>
      </c>
      <c r="T679" s="14">
        <v>0.35393900088367303</v>
      </c>
      <c r="U679" s="14">
        <v>0.32228678003486</v>
      </c>
      <c r="V679" s="14">
        <v>0.42158013532953897</v>
      </c>
      <c r="W679" s="14">
        <v>0.46667902830128299</v>
      </c>
      <c r="X679" s="14">
        <v>0.35723852016559099</v>
      </c>
      <c r="Y679" s="14">
        <v>0.40300612269376701</v>
      </c>
      <c r="Z679" s="14">
        <v>0.39857823547458299</v>
      </c>
      <c r="AA679" s="14">
        <v>0.409685981696155</v>
      </c>
      <c r="AB679" s="14">
        <v>0.37223904400388402</v>
      </c>
      <c r="AC679" s="14">
        <v>0.39281304679750101</v>
      </c>
      <c r="AD679" s="14">
        <v>0.249216997584678</v>
      </c>
      <c r="AE679" s="14"/>
      <c r="AF679" s="14">
        <v>0.34202531847655898</v>
      </c>
      <c r="AG679" s="14">
        <v>0.45704757146108299</v>
      </c>
      <c r="AH679" s="14">
        <v>0.32561782896406299</v>
      </c>
      <c r="AI679" s="14"/>
      <c r="AJ679" s="14" t="s">
        <v>79</v>
      </c>
      <c r="AK679" s="14" t="s">
        <v>79</v>
      </c>
      <c r="AL679" s="14" t="s">
        <v>79</v>
      </c>
      <c r="AM679" s="14" t="s">
        <v>79</v>
      </c>
      <c r="AN679" s="14" t="s">
        <v>79</v>
      </c>
      <c r="AO679" s="14"/>
      <c r="AP679" s="14">
        <v>0.417752828126917</v>
      </c>
      <c r="AQ679" s="14">
        <v>0.423067639837859</v>
      </c>
      <c r="AR679" s="14">
        <v>0.38851019456772501</v>
      </c>
      <c r="AS679" s="14"/>
      <c r="AT679" s="14">
        <v>0.28836920002865102</v>
      </c>
      <c r="AU679" s="14">
        <v>0.402641627488519</v>
      </c>
      <c r="AV679" s="14">
        <v>0.51615782630581097</v>
      </c>
      <c r="AW679" s="14">
        <v>0.49305342883213799</v>
      </c>
      <c r="AX679" s="14">
        <v>0.27501506792721298</v>
      </c>
    </row>
    <row r="680" spans="2:50" x14ac:dyDescent="0.25">
      <c r="B680" t="s">
        <v>123</v>
      </c>
      <c r="C680" s="14">
        <v>0.36140246319477098</v>
      </c>
      <c r="D680" s="14">
        <v>0.29359415596641097</v>
      </c>
      <c r="E680" s="14">
        <v>0.423026711024721</v>
      </c>
      <c r="F680" s="14"/>
      <c r="G680" s="14">
        <v>0.294536786615544</v>
      </c>
      <c r="H680" s="14">
        <v>0.30820726619097999</v>
      </c>
      <c r="I680" s="14">
        <v>0.37396271750777099</v>
      </c>
      <c r="J680" s="14">
        <v>0.38705395679131399</v>
      </c>
      <c r="K680" s="14">
        <v>0.376884351751268</v>
      </c>
      <c r="L680" s="14">
        <v>0.404045845219838</v>
      </c>
      <c r="M680" s="14"/>
      <c r="N680" s="14">
        <v>0.292070410316143</v>
      </c>
      <c r="O680" s="14">
        <v>0.40380282478263202</v>
      </c>
      <c r="P680" s="14">
        <v>0.37084443374829401</v>
      </c>
      <c r="Q680" s="14">
        <v>0.38406500339121902</v>
      </c>
      <c r="R680" s="14"/>
      <c r="S680" s="14">
        <v>0.30597935225353401</v>
      </c>
      <c r="T680" s="14">
        <v>0.40877502211238798</v>
      </c>
      <c r="U680" s="14">
        <v>0.43712201498518399</v>
      </c>
      <c r="V680" s="14">
        <v>0.26408359735898601</v>
      </c>
      <c r="W680" s="14">
        <v>0.25527128866091398</v>
      </c>
      <c r="X680" s="14">
        <v>0.36798734528299398</v>
      </c>
      <c r="Y680" s="14">
        <v>0.46269633651258901</v>
      </c>
      <c r="Z680" s="14">
        <v>0.377002026540385</v>
      </c>
      <c r="AA680" s="14">
        <v>0.332417925815223</v>
      </c>
      <c r="AB680" s="14">
        <v>0.369982023207301</v>
      </c>
      <c r="AC680" s="14">
        <v>0.36699661155838997</v>
      </c>
      <c r="AD680" s="14">
        <v>0.42967894448994898</v>
      </c>
      <c r="AE680" s="14"/>
      <c r="AF680" s="14">
        <v>0.40591475998541299</v>
      </c>
      <c r="AG680" s="14">
        <v>0.31609229682325701</v>
      </c>
      <c r="AH680" s="14">
        <v>0.41624908330794103</v>
      </c>
      <c r="AI680" s="14"/>
      <c r="AJ680" s="14" t="s">
        <v>79</v>
      </c>
      <c r="AK680" s="14" t="s">
        <v>79</v>
      </c>
      <c r="AL680" s="14" t="s">
        <v>79</v>
      </c>
      <c r="AM680" s="14" t="s">
        <v>79</v>
      </c>
      <c r="AN680" s="14" t="s">
        <v>79</v>
      </c>
      <c r="AO680" s="14"/>
      <c r="AP680" s="14">
        <v>0.36999342491819698</v>
      </c>
      <c r="AQ680" s="14">
        <v>0.34394348064872399</v>
      </c>
      <c r="AR680" s="14">
        <v>0.39556255803873802</v>
      </c>
      <c r="AS680" s="14"/>
      <c r="AT680" s="14">
        <v>0.44431312024846598</v>
      </c>
      <c r="AU680" s="14">
        <v>0.37439204146368998</v>
      </c>
      <c r="AV680" s="14">
        <v>0.30099010784793501</v>
      </c>
      <c r="AW680" s="14">
        <v>0.247382761831315</v>
      </c>
      <c r="AX680" s="14">
        <v>0.190812320468561</v>
      </c>
    </row>
    <row r="681" spans="2:50" x14ac:dyDescent="0.25">
      <c r="B681" t="s">
        <v>124</v>
      </c>
      <c r="C681" s="14">
        <v>0.16873141136615699</v>
      </c>
      <c r="D681" s="14">
        <v>0.103190501531947</v>
      </c>
      <c r="E681" s="14">
        <v>0.23054514469143</v>
      </c>
      <c r="F681" s="14"/>
      <c r="G681" s="14">
        <v>0.15979262740303801</v>
      </c>
      <c r="H681" s="14">
        <v>0.112335951130847</v>
      </c>
      <c r="I681" s="14">
        <v>0.16285814060404599</v>
      </c>
      <c r="J681" s="14">
        <v>0.18208854659943499</v>
      </c>
      <c r="K681" s="14">
        <v>0.17993923905774301</v>
      </c>
      <c r="L681" s="14">
        <v>0.206018216910794</v>
      </c>
      <c r="M681" s="14"/>
      <c r="N681" s="14">
        <v>7.4687308305824998E-2</v>
      </c>
      <c r="O681" s="14">
        <v>0.105057054733677</v>
      </c>
      <c r="P681" s="14">
        <v>0.21364209419505301</v>
      </c>
      <c r="Q681" s="14">
        <v>0.29123105474814098</v>
      </c>
      <c r="R681" s="14"/>
      <c r="S681" s="14">
        <v>0.103184406429998</v>
      </c>
      <c r="T681" s="14">
        <v>0.15447412829027199</v>
      </c>
      <c r="U681" s="14">
        <v>0.20154876972298399</v>
      </c>
      <c r="V681" s="14">
        <v>0.191909344232881</v>
      </c>
      <c r="W681" s="14">
        <v>0.17245305384488699</v>
      </c>
      <c r="X681" s="14">
        <v>0.22565777886681099</v>
      </c>
      <c r="Y681" s="14">
        <v>0.12598497468304101</v>
      </c>
      <c r="Z681" s="14">
        <v>0.14408853571434499</v>
      </c>
      <c r="AA681" s="14">
        <v>0.17474142446063401</v>
      </c>
      <c r="AB681" s="14">
        <v>0.14934731596821901</v>
      </c>
      <c r="AC681" s="14">
        <v>0.19805339351580101</v>
      </c>
      <c r="AD681" s="14">
        <v>0.321104057925373</v>
      </c>
      <c r="AE681" s="14"/>
      <c r="AF681" s="14">
        <v>0.17077732870644999</v>
      </c>
      <c r="AG681" s="14">
        <v>0.15345654986426499</v>
      </c>
      <c r="AH681" s="14">
        <v>0.18936835326027701</v>
      </c>
      <c r="AI681" s="14"/>
      <c r="AJ681" s="14" t="s">
        <v>79</v>
      </c>
      <c r="AK681" s="14" t="s">
        <v>79</v>
      </c>
      <c r="AL681" s="14" t="s">
        <v>79</v>
      </c>
      <c r="AM681" s="14" t="s">
        <v>79</v>
      </c>
      <c r="AN681" s="14" t="s">
        <v>79</v>
      </c>
      <c r="AO681" s="14"/>
      <c r="AP681" s="14">
        <v>0.13645244033439999</v>
      </c>
      <c r="AQ681" s="14">
        <v>0.15247689295500499</v>
      </c>
      <c r="AR681" s="14">
        <v>0.10189250504943199</v>
      </c>
      <c r="AS681" s="14"/>
      <c r="AT681" s="14">
        <v>0.23275573579094</v>
      </c>
      <c r="AU681" s="14">
        <v>0.17947365200139601</v>
      </c>
      <c r="AV681" s="14">
        <v>9.9548469096456399E-2</v>
      </c>
      <c r="AW681" s="14">
        <v>7.7750900552205598E-2</v>
      </c>
      <c r="AX681" s="14">
        <v>0</v>
      </c>
    </row>
    <row r="682" spans="2:50" x14ac:dyDescent="0.25">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row>
    <row r="683" spans="2:50" x14ac:dyDescent="0.25">
      <c r="B683" s="6" t="s">
        <v>320</v>
      </c>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row>
    <row r="684" spans="2:50" x14ac:dyDescent="0.25">
      <c r="B684" s="24" t="s">
        <v>77</v>
      </c>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row>
    <row r="685" spans="2:50" x14ac:dyDescent="0.25">
      <c r="B685" t="s">
        <v>65</v>
      </c>
      <c r="C685" s="14">
        <v>0.12850378883102501</v>
      </c>
      <c r="D685" s="14">
        <v>0.16893670641692299</v>
      </c>
      <c r="E685" s="14">
        <v>8.9417676379970099E-2</v>
      </c>
      <c r="F685" s="14"/>
      <c r="G685" s="14">
        <v>0.13978771474846699</v>
      </c>
      <c r="H685" s="14">
        <v>0.157136917008112</v>
      </c>
      <c r="I685" s="14">
        <v>0.13493949378933201</v>
      </c>
      <c r="J685" s="14">
        <v>0.113443464289016</v>
      </c>
      <c r="K685" s="14">
        <v>0.12875256140004601</v>
      </c>
      <c r="L685" s="14">
        <v>0.104291148691649</v>
      </c>
      <c r="M685" s="14"/>
      <c r="N685" s="14">
        <v>0.18151022010258999</v>
      </c>
      <c r="O685" s="14">
        <v>0.14573795240375301</v>
      </c>
      <c r="P685" s="14">
        <v>0.10022444199755499</v>
      </c>
      <c r="Q685" s="14">
        <v>7.7281756526316497E-2</v>
      </c>
      <c r="R685" s="14"/>
      <c r="S685" s="14">
        <v>0.17920435344388</v>
      </c>
      <c r="T685" s="14">
        <v>0.117249131201883</v>
      </c>
      <c r="U685" s="14">
        <v>0.141368726526865</v>
      </c>
      <c r="V685" s="14">
        <v>0.110897243142212</v>
      </c>
      <c r="W685" s="14">
        <v>0.16189411334233</v>
      </c>
      <c r="X685" s="14">
        <v>0.122373949653814</v>
      </c>
      <c r="Y685" s="14">
        <v>0.11261997198784</v>
      </c>
      <c r="Z685" s="14">
        <v>9.1127423407540306E-2</v>
      </c>
      <c r="AA685" s="14">
        <v>0.123931666654814</v>
      </c>
      <c r="AB685" s="14">
        <v>0.108354772628211</v>
      </c>
      <c r="AC685" s="14">
        <v>0.10915417359080901</v>
      </c>
      <c r="AD685" s="14">
        <v>0.101910719548893</v>
      </c>
      <c r="AE685" s="14"/>
      <c r="AF685" s="14">
        <v>0.11879517356325101</v>
      </c>
      <c r="AG685" s="14">
        <v>0.14831105632687799</v>
      </c>
      <c r="AH685" s="14">
        <v>0.104858172902956</v>
      </c>
      <c r="AI685" s="14"/>
      <c r="AJ685" s="14" t="s">
        <v>79</v>
      </c>
      <c r="AK685" s="14" t="s">
        <v>79</v>
      </c>
      <c r="AL685" s="14" t="s">
        <v>79</v>
      </c>
      <c r="AM685" s="14" t="s">
        <v>79</v>
      </c>
      <c r="AN685" s="14" t="s">
        <v>79</v>
      </c>
      <c r="AO685" s="14"/>
      <c r="AP685" s="14">
        <v>0.15874902197271701</v>
      </c>
      <c r="AQ685" s="14">
        <v>0.14334440339273199</v>
      </c>
      <c r="AR685" s="14">
        <v>0.10081854905958899</v>
      </c>
      <c r="AS685" s="14"/>
      <c r="AT685" s="14">
        <v>8.6716492559564498E-2</v>
      </c>
      <c r="AU685" s="14">
        <v>8.1144959689700397E-2</v>
      </c>
      <c r="AV685" s="14">
        <v>0.171465381432235</v>
      </c>
      <c r="AW685" s="14">
        <v>0.26858178143134598</v>
      </c>
      <c r="AX685" s="14">
        <v>0.26521615061786902</v>
      </c>
    </row>
    <row r="686" spans="2:50" x14ac:dyDescent="0.25">
      <c r="B686" t="s">
        <v>66</v>
      </c>
      <c r="C686" s="14">
        <v>0.39110546251936001</v>
      </c>
      <c r="D686" s="14">
        <v>0.40869922996475699</v>
      </c>
      <c r="E686" s="14">
        <v>0.373614701213419</v>
      </c>
      <c r="F686" s="14"/>
      <c r="G686" s="14">
        <v>0.35829695118288601</v>
      </c>
      <c r="H686" s="14">
        <v>0.39779743390179501</v>
      </c>
      <c r="I686" s="14">
        <v>0.32327538438610098</v>
      </c>
      <c r="J686" s="14">
        <v>0.40215046247150199</v>
      </c>
      <c r="K686" s="14">
        <v>0.42672526926444099</v>
      </c>
      <c r="L686" s="14">
        <v>0.42972537480184098</v>
      </c>
      <c r="M686" s="14"/>
      <c r="N686" s="14">
        <v>0.44843251506195603</v>
      </c>
      <c r="O686" s="14">
        <v>0.42888381912253998</v>
      </c>
      <c r="P686" s="14">
        <v>0.366847882536734</v>
      </c>
      <c r="Q686" s="14">
        <v>0.31415905757476698</v>
      </c>
      <c r="R686" s="14"/>
      <c r="S686" s="14">
        <v>0.411834180629575</v>
      </c>
      <c r="T686" s="14">
        <v>0.394335114537057</v>
      </c>
      <c r="U686" s="14">
        <v>0.35148400571877902</v>
      </c>
      <c r="V686" s="14">
        <v>0.42529227568123801</v>
      </c>
      <c r="W686" s="14">
        <v>0.35886091712691998</v>
      </c>
      <c r="X686" s="14">
        <v>0.38584054897068798</v>
      </c>
      <c r="Y686" s="14">
        <v>0.32747243317278502</v>
      </c>
      <c r="Z686" s="14">
        <v>0.345599114192705</v>
      </c>
      <c r="AA686" s="14">
        <v>0.41113432027692698</v>
      </c>
      <c r="AB686" s="14">
        <v>0.39251519961484999</v>
      </c>
      <c r="AC686" s="14">
        <v>0.36983937991145599</v>
      </c>
      <c r="AD686" s="14">
        <v>0.56125344426729795</v>
      </c>
      <c r="AE686" s="14"/>
      <c r="AF686" s="14">
        <v>0.37756348279945301</v>
      </c>
      <c r="AG686" s="14">
        <v>0.42469710052736698</v>
      </c>
      <c r="AH686" s="14">
        <v>0.33004048372453398</v>
      </c>
      <c r="AI686" s="14"/>
      <c r="AJ686" s="14" t="s">
        <v>79</v>
      </c>
      <c r="AK686" s="14" t="s">
        <v>79</v>
      </c>
      <c r="AL686" s="14" t="s">
        <v>79</v>
      </c>
      <c r="AM686" s="14" t="s">
        <v>79</v>
      </c>
      <c r="AN686" s="14" t="s">
        <v>79</v>
      </c>
      <c r="AO686" s="14"/>
      <c r="AP686" s="14">
        <v>0.441670756882385</v>
      </c>
      <c r="AQ686" s="14">
        <v>0.40247589813962897</v>
      </c>
      <c r="AR686" s="14">
        <v>0.48462949463120802</v>
      </c>
      <c r="AS686" s="14"/>
      <c r="AT686" s="14">
        <v>0.32329981708960398</v>
      </c>
      <c r="AU686" s="14">
        <v>0.40349276428465403</v>
      </c>
      <c r="AV686" s="14">
        <v>0.43166951663216901</v>
      </c>
      <c r="AW686" s="14">
        <v>0.445530744777346</v>
      </c>
      <c r="AX686" s="14">
        <v>0.44739707210137802</v>
      </c>
    </row>
    <row r="687" spans="2:50" x14ac:dyDescent="0.25">
      <c r="B687" t="s">
        <v>67</v>
      </c>
      <c r="C687" s="14">
        <v>0.32657625166370902</v>
      </c>
      <c r="D687" s="14">
        <v>0.30234220535858097</v>
      </c>
      <c r="E687" s="14">
        <v>0.34988333223243701</v>
      </c>
      <c r="F687" s="14"/>
      <c r="G687" s="14">
        <v>0.34968944271833102</v>
      </c>
      <c r="H687" s="14">
        <v>0.29380227730673503</v>
      </c>
      <c r="I687" s="14">
        <v>0.38813587535925398</v>
      </c>
      <c r="J687" s="14">
        <v>0.32217467013470902</v>
      </c>
      <c r="K687" s="14">
        <v>0.31463348071010699</v>
      </c>
      <c r="L687" s="14">
        <v>0.29970270373574598</v>
      </c>
      <c r="M687" s="14"/>
      <c r="N687" s="14">
        <v>0.25221753268081698</v>
      </c>
      <c r="O687" s="14">
        <v>0.28865289213598899</v>
      </c>
      <c r="P687" s="14">
        <v>0.35194171194059998</v>
      </c>
      <c r="Q687" s="14">
        <v>0.42247495003811703</v>
      </c>
      <c r="R687" s="14"/>
      <c r="S687" s="14">
        <v>0.28917016498735998</v>
      </c>
      <c r="T687" s="14">
        <v>0.354705625516816</v>
      </c>
      <c r="U687" s="14">
        <v>0.36209444868898999</v>
      </c>
      <c r="V687" s="14">
        <v>0.33383292294243699</v>
      </c>
      <c r="W687" s="14">
        <v>0.33734634345582099</v>
      </c>
      <c r="X687" s="14">
        <v>0.30477688778911499</v>
      </c>
      <c r="Y687" s="14">
        <v>0.34861800499923301</v>
      </c>
      <c r="Z687" s="14">
        <v>0.38768043975463601</v>
      </c>
      <c r="AA687" s="14">
        <v>0.33391396623687503</v>
      </c>
      <c r="AB687" s="14">
        <v>0.30704535925545701</v>
      </c>
      <c r="AC687" s="14">
        <v>0.32559870288208598</v>
      </c>
      <c r="AD687" s="14">
        <v>0.19746284256171701</v>
      </c>
      <c r="AE687" s="14"/>
      <c r="AF687" s="14">
        <v>0.33532063214612501</v>
      </c>
      <c r="AG687" s="14">
        <v>0.29548167637329498</v>
      </c>
      <c r="AH687" s="14">
        <v>0.38896850289604801</v>
      </c>
      <c r="AI687" s="14"/>
      <c r="AJ687" s="14" t="s">
        <v>79</v>
      </c>
      <c r="AK687" s="14" t="s">
        <v>79</v>
      </c>
      <c r="AL687" s="14" t="s">
        <v>79</v>
      </c>
      <c r="AM687" s="14" t="s">
        <v>79</v>
      </c>
      <c r="AN687" s="14" t="s">
        <v>79</v>
      </c>
      <c r="AO687" s="14"/>
      <c r="AP687" s="14">
        <v>0.28139233684550202</v>
      </c>
      <c r="AQ687" s="14">
        <v>0.31519030933561698</v>
      </c>
      <c r="AR687" s="14">
        <v>0.30738496506902302</v>
      </c>
      <c r="AS687" s="14"/>
      <c r="AT687" s="14">
        <v>0.39123592923793099</v>
      </c>
      <c r="AU687" s="14">
        <v>0.33834417488883201</v>
      </c>
      <c r="AV687" s="14">
        <v>0.28101292740651201</v>
      </c>
      <c r="AW687" s="14">
        <v>0.24926014421248099</v>
      </c>
      <c r="AX687" s="14">
        <v>0.258468211819598</v>
      </c>
    </row>
    <row r="688" spans="2:50" x14ac:dyDescent="0.25">
      <c r="B688" t="s">
        <v>68</v>
      </c>
      <c r="C688" s="14">
        <v>5.7154079046025999E-2</v>
      </c>
      <c r="D688" s="14">
        <v>4.7789412145720397E-2</v>
      </c>
      <c r="E688" s="14">
        <v>6.5908740642979996E-2</v>
      </c>
      <c r="F688" s="14"/>
      <c r="G688" s="14">
        <v>8.4030676700475301E-2</v>
      </c>
      <c r="H688" s="14">
        <v>6.0623434648312498E-2</v>
      </c>
      <c r="I688" s="14">
        <v>4.8401197936642902E-2</v>
      </c>
      <c r="J688" s="14">
        <v>6.6011785965948602E-2</v>
      </c>
      <c r="K688" s="14">
        <v>3.44961638615391E-2</v>
      </c>
      <c r="L688" s="14">
        <v>5.1473000225908297E-2</v>
      </c>
      <c r="M688" s="14"/>
      <c r="N688" s="14">
        <v>4.9396811509503098E-2</v>
      </c>
      <c r="O688" s="14">
        <v>5.6029215091580702E-2</v>
      </c>
      <c r="P688" s="14">
        <v>6.4596859049334807E-2</v>
      </c>
      <c r="Q688" s="14">
        <v>6.0613104263554901E-2</v>
      </c>
      <c r="R688" s="14"/>
      <c r="S688" s="14">
        <v>5.1306296383914402E-2</v>
      </c>
      <c r="T688" s="14">
        <v>5.6482694868551099E-2</v>
      </c>
      <c r="U688" s="14">
        <v>3.23519816548389E-2</v>
      </c>
      <c r="V688" s="14">
        <v>3.8565349748849301E-2</v>
      </c>
      <c r="W688" s="14">
        <v>7.4988946973306103E-2</v>
      </c>
      <c r="X688" s="14">
        <v>3.6992032163935498E-2</v>
      </c>
      <c r="Y688" s="14">
        <v>0.108429935502295</v>
      </c>
      <c r="Z688" s="14">
        <v>4.6787107934517999E-2</v>
      </c>
      <c r="AA688" s="14">
        <v>5.9265309883380898E-2</v>
      </c>
      <c r="AB688" s="14">
        <v>7.2144372919470401E-2</v>
      </c>
      <c r="AC688" s="14">
        <v>7.5846309260469202E-2</v>
      </c>
      <c r="AD688" s="14">
        <v>2.1171621979571599E-2</v>
      </c>
      <c r="AE688" s="14"/>
      <c r="AF688" s="14">
        <v>6.1265441527893198E-2</v>
      </c>
      <c r="AG688" s="14">
        <v>5.3195718601505501E-2</v>
      </c>
      <c r="AH688" s="14">
        <v>4.6079693469736602E-2</v>
      </c>
      <c r="AI688" s="14"/>
      <c r="AJ688" s="14" t="s">
        <v>79</v>
      </c>
      <c r="AK688" s="14" t="s">
        <v>79</v>
      </c>
      <c r="AL688" s="14" t="s">
        <v>79</v>
      </c>
      <c r="AM688" s="14" t="s">
        <v>79</v>
      </c>
      <c r="AN688" s="14" t="s">
        <v>79</v>
      </c>
      <c r="AO688" s="14"/>
      <c r="AP688" s="14">
        <v>4.5005835279932897E-2</v>
      </c>
      <c r="AQ688" s="14">
        <v>5.5734670197024001E-2</v>
      </c>
      <c r="AR688" s="14">
        <v>4.4729901193205801E-2</v>
      </c>
      <c r="AS688" s="14"/>
      <c r="AT688" s="14">
        <v>7.4882164958639599E-2</v>
      </c>
      <c r="AU688" s="14">
        <v>6.4817551216659997E-2</v>
      </c>
      <c r="AV688" s="14">
        <v>4.5743383077461099E-2</v>
      </c>
      <c r="AW688" s="14">
        <v>1.1802458054522199E-2</v>
      </c>
      <c r="AX688" s="14">
        <v>0</v>
      </c>
    </row>
    <row r="689" spans="2:50" x14ac:dyDescent="0.25">
      <c r="B689" t="s">
        <v>69</v>
      </c>
      <c r="C689" s="14">
        <v>2.26221470297483E-2</v>
      </c>
      <c r="D689" s="14">
        <v>2.05368822497504E-2</v>
      </c>
      <c r="E689" s="14">
        <v>2.4825965990748398E-2</v>
      </c>
      <c r="F689" s="14"/>
      <c r="G689" s="14">
        <v>1.94967144462279E-2</v>
      </c>
      <c r="H689" s="14">
        <v>1.9452558970247801E-2</v>
      </c>
      <c r="I689" s="14">
        <v>2.2269044091089301E-2</v>
      </c>
      <c r="J689" s="14">
        <v>2.80307561462406E-2</v>
      </c>
      <c r="K689" s="14">
        <v>1.4748952636123899E-2</v>
      </c>
      <c r="L689" s="14">
        <v>2.8473721875126101E-2</v>
      </c>
      <c r="M689" s="14"/>
      <c r="N689" s="14">
        <v>1.20748750990294E-2</v>
      </c>
      <c r="O689" s="14">
        <v>1.9219453333176199E-2</v>
      </c>
      <c r="P689" s="14">
        <v>2.66466181463666E-2</v>
      </c>
      <c r="Q689" s="14">
        <v>3.2482442750194698E-2</v>
      </c>
      <c r="R689" s="14"/>
      <c r="S689" s="14">
        <v>6.3072799391300297E-3</v>
      </c>
      <c r="T689" s="14">
        <v>1.4868308179472E-2</v>
      </c>
      <c r="U689" s="14">
        <v>5.9793452696882696E-3</v>
      </c>
      <c r="V689" s="14">
        <v>3.4232657296159402E-2</v>
      </c>
      <c r="W689" s="14">
        <v>4.9696607391301597E-3</v>
      </c>
      <c r="X689" s="14">
        <v>2.51484222263436E-2</v>
      </c>
      <c r="Y689" s="14">
        <v>4.6514343363894303E-2</v>
      </c>
      <c r="Z689" s="14">
        <v>4.8305498295875202E-2</v>
      </c>
      <c r="AA689" s="14">
        <v>2.62295648080841E-2</v>
      </c>
      <c r="AB689" s="14">
        <v>2.0538357130311501E-2</v>
      </c>
      <c r="AC689" s="14">
        <v>4.36664176333941E-2</v>
      </c>
      <c r="AD689" s="14">
        <v>3.51065979285601E-2</v>
      </c>
      <c r="AE689" s="14"/>
      <c r="AF689" s="14">
        <v>3.0691449015905699E-2</v>
      </c>
      <c r="AG689" s="14">
        <v>1.33047641875797E-2</v>
      </c>
      <c r="AH689" s="14">
        <v>2.40669548059399E-2</v>
      </c>
      <c r="AI689" s="14"/>
      <c r="AJ689" s="14" t="s">
        <v>79</v>
      </c>
      <c r="AK689" s="14" t="s">
        <v>79</v>
      </c>
      <c r="AL689" s="14" t="s">
        <v>79</v>
      </c>
      <c r="AM689" s="14" t="s">
        <v>79</v>
      </c>
      <c r="AN689" s="14" t="s">
        <v>79</v>
      </c>
      <c r="AO689" s="14"/>
      <c r="AP689" s="14">
        <v>2.3080221324291699E-2</v>
      </c>
      <c r="AQ689" s="14">
        <v>2.3829600846729401E-2</v>
      </c>
      <c r="AR689" s="14">
        <v>5.7504232820109503E-3</v>
      </c>
      <c r="AS689" s="14"/>
      <c r="AT689" s="14">
        <v>4.0819197650101398E-2</v>
      </c>
      <c r="AU689" s="14">
        <v>2.78015110631449E-2</v>
      </c>
      <c r="AV689" s="14">
        <v>7.7969539793005197E-3</v>
      </c>
      <c r="AW689" s="14">
        <v>0</v>
      </c>
      <c r="AX689" s="14">
        <v>0</v>
      </c>
    </row>
    <row r="690" spans="2:50" x14ac:dyDescent="0.25">
      <c r="B690" t="s">
        <v>70</v>
      </c>
      <c r="C690" s="14">
        <v>7.4038270910130696E-2</v>
      </c>
      <c r="D690" s="14">
        <v>5.1695563864268601E-2</v>
      </c>
      <c r="E690" s="14">
        <v>9.6349583540445594E-2</v>
      </c>
      <c r="F690" s="14"/>
      <c r="G690" s="14">
        <v>4.8698500203613299E-2</v>
      </c>
      <c r="H690" s="14">
        <v>7.1187378164797296E-2</v>
      </c>
      <c r="I690" s="14">
        <v>8.2979004437581105E-2</v>
      </c>
      <c r="J690" s="14">
        <v>6.8188860992583797E-2</v>
      </c>
      <c r="K690" s="14">
        <v>8.0643572127743396E-2</v>
      </c>
      <c r="L690" s="14">
        <v>8.6334050669728907E-2</v>
      </c>
      <c r="M690" s="14"/>
      <c r="N690" s="14">
        <v>5.6368045546103897E-2</v>
      </c>
      <c r="O690" s="14">
        <v>6.1476667912961698E-2</v>
      </c>
      <c r="P690" s="14">
        <v>8.9742486329410107E-2</v>
      </c>
      <c r="Q690" s="14">
        <v>9.2988688847049597E-2</v>
      </c>
      <c r="R690" s="14"/>
      <c r="S690" s="14">
        <v>6.2177724616140601E-2</v>
      </c>
      <c r="T690" s="14">
        <v>6.2359125696220701E-2</v>
      </c>
      <c r="U690" s="14">
        <v>0.10672149214083899</v>
      </c>
      <c r="V690" s="14">
        <v>5.7179551189105102E-2</v>
      </c>
      <c r="W690" s="14">
        <v>6.1940018362493597E-2</v>
      </c>
      <c r="X690" s="14">
        <v>0.124868159196104</v>
      </c>
      <c r="Y690" s="14">
        <v>5.6345310973951998E-2</v>
      </c>
      <c r="Z690" s="14">
        <v>8.0500416414725107E-2</v>
      </c>
      <c r="AA690" s="14">
        <v>4.5525172139919301E-2</v>
      </c>
      <c r="AB690" s="14">
        <v>9.9401938451700006E-2</v>
      </c>
      <c r="AC690" s="14">
        <v>7.5895016721786501E-2</v>
      </c>
      <c r="AD690" s="14">
        <v>8.3094773713959694E-2</v>
      </c>
      <c r="AE690" s="14"/>
      <c r="AF690" s="14">
        <v>7.6363820947372693E-2</v>
      </c>
      <c r="AG690" s="14">
        <v>6.5009683983375199E-2</v>
      </c>
      <c r="AH690" s="14">
        <v>0.10598619220078501</v>
      </c>
      <c r="AI690" s="14"/>
      <c r="AJ690" s="14" t="s">
        <v>79</v>
      </c>
      <c r="AK690" s="14" t="s">
        <v>79</v>
      </c>
      <c r="AL690" s="14" t="s">
        <v>79</v>
      </c>
      <c r="AM690" s="14" t="s">
        <v>79</v>
      </c>
      <c r="AN690" s="14" t="s">
        <v>79</v>
      </c>
      <c r="AO690" s="14"/>
      <c r="AP690" s="14">
        <v>5.0101827695171103E-2</v>
      </c>
      <c r="AQ690" s="14">
        <v>5.9425118088268503E-2</v>
      </c>
      <c r="AR690" s="14">
        <v>5.6686666764963201E-2</v>
      </c>
      <c r="AS690" s="14"/>
      <c r="AT690" s="14">
        <v>8.3046398504159E-2</v>
      </c>
      <c r="AU690" s="14">
        <v>8.4399038857008599E-2</v>
      </c>
      <c r="AV690" s="14">
        <v>6.2311837472321802E-2</v>
      </c>
      <c r="AW690" s="14">
        <v>2.4824871524305601E-2</v>
      </c>
      <c r="AX690" s="14">
        <v>2.8918565461155201E-2</v>
      </c>
    </row>
    <row r="691" spans="2:50" x14ac:dyDescent="0.25">
      <c r="B691" t="s">
        <v>71</v>
      </c>
      <c r="C691" s="14">
        <v>0.51960925135038605</v>
      </c>
      <c r="D691" s="14">
        <v>0.57763593638167898</v>
      </c>
      <c r="E691" s="14">
        <v>0.463032377593389</v>
      </c>
      <c r="F691" s="14"/>
      <c r="G691" s="14">
        <v>0.49808466593135198</v>
      </c>
      <c r="H691" s="14">
        <v>0.55493435090990795</v>
      </c>
      <c r="I691" s="14">
        <v>0.45821487817543299</v>
      </c>
      <c r="J691" s="14">
        <v>0.51559392676051796</v>
      </c>
      <c r="K691" s="14">
        <v>0.55547783066448697</v>
      </c>
      <c r="L691" s="14">
        <v>0.53401652349349005</v>
      </c>
      <c r="M691" s="14"/>
      <c r="N691" s="14">
        <v>0.62994273516454602</v>
      </c>
      <c r="O691" s="14">
        <v>0.57462177152629201</v>
      </c>
      <c r="P691" s="14">
        <v>0.46707232453428799</v>
      </c>
      <c r="Q691" s="14">
        <v>0.391440814101083</v>
      </c>
      <c r="R691" s="14"/>
      <c r="S691" s="14">
        <v>0.59103853407345497</v>
      </c>
      <c r="T691" s="14">
        <v>0.51158424573894001</v>
      </c>
      <c r="U691" s="14">
        <v>0.49285273224564402</v>
      </c>
      <c r="V691" s="14">
        <v>0.53618951882344901</v>
      </c>
      <c r="W691" s="14">
        <v>0.52075503046924898</v>
      </c>
      <c r="X691" s="14">
        <v>0.50821449862450196</v>
      </c>
      <c r="Y691" s="14">
        <v>0.44009240516062598</v>
      </c>
      <c r="Z691" s="14">
        <v>0.43672653760024499</v>
      </c>
      <c r="AA691" s="14">
        <v>0.53506598693174101</v>
      </c>
      <c r="AB691" s="14">
        <v>0.50086997224306096</v>
      </c>
      <c r="AC691" s="14">
        <v>0.47899355350226502</v>
      </c>
      <c r="AD691" s="14">
        <v>0.66316416381619103</v>
      </c>
      <c r="AE691" s="14"/>
      <c r="AF691" s="14">
        <v>0.49635865636270399</v>
      </c>
      <c r="AG691" s="14">
        <v>0.573008156854244</v>
      </c>
      <c r="AH691" s="14">
        <v>0.43489865662749</v>
      </c>
      <c r="AI691" s="14"/>
      <c r="AJ691" s="14" t="s">
        <v>79</v>
      </c>
      <c r="AK691" s="14" t="s">
        <v>79</v>
      </c>
      <c r="AL691" s="14" t="s">
        <v>79</v>
      </c>
      <c r="AM691" s="14" t="s">
        <v>79</v>
      </c>
      <c r="AN691" s="14" t="s">
        <v>79</v>
      </c>
      <c r="AO691" s="14"/>
      <c r="AP691" s="14">
        <v>0.600419778855102</v>
      </c>
      <c r="AQ691" s="14">
        <v>0.54582030153236105</v>
      </c>
      <c r="AR691" s="14">
        <v>0.58544804369079695</v>
      </c>
      <c r="AS691" s="14"/>
      <c r="AT691" s="14">
        <v>0.41001630964916902</v>
      </c>
      <c r="AU691" s="14">
        <v>0.48463772397435501</v>
      </c>
      <c r="AV691" s="14">
        <v>0.60313489806440401</v>
      </c>
      <c r="AW691" s="14">
        <v>0.71411252620869103</v>
      </c>
      <c r="AX691" s="14">
        <v>0.71261322271924699</v>
      </c>
    </row>
    <row r="692" spans="2:50" x14ac:dyDescent="0.25">
      <c r="B692" t="s">
        <v>72</v>
      </c>
      <c r="C692" s="14">
        <v>7.9776226075774295E-2</v>
      </c>
      <c r="D692" s="14">
        <v>6.8326294395470902E-2</v>
      </c>
      <c r="E692" s="14">
        <v>9.0734706633728401E-2</v>
      </c>
      <c r="F692" s="14"/>
      <c r="G692" s="14">
        <v>0.10352739114670299</v>
      </c>
      <c r="H692" s="14">
        <v>8.0075993618560298E-2</v>
      </c>
      <c r="I692" s="14">
        <v>7.06702420277322E-2</v>
      </c>
      <c r="J692" s="14">
        <v>9.4042542112189195E-2</v>
      </c>
      <c r="K692" s="14">
        <v>4.9245116497662902E-2</v>
      </c>
      <c r="L692" s="14">
        <v>7.9946722101034401E-2</v>
      </c>
      <c r="M692" s="14"/>
      <c r="N692" s="14">
        <v>6.14716866085325E-2</v>
      </c>
      <c r="O692" s="14">
        <v>7.5248668424756901E-2</v>
      </c>
      <c r="P692" s="14">
        <v>9.1243477195701403E-2</v>
      </c>
      <c r="Q692" s="14">
        <v>9.3095547013749599E-2</v>
      </c>
      <c r="R692" s="14"/>
      <c r="S692" s="14">
        <v>5.7613576323044501E-2</v>
      </c>
      <c r="T692" s="14">
        <v>7.1351003048023096E-2</v>
      </c>
      <c r="U692" s="14">
        <v>3.83313269245271E-2</v>
      </c>
      <c r="V692" s="14">
        <v>7.27980070450088E-2</v>
      </c>
      <c r="W692" s="14">
        <v>7.9958607712436305E-2</v>
      </c>
      <c r="X692" s="14">
        <v>6.2140454390279001E-2</v>
      </c>
      <c r="Y692" s="14">
        <v>0.154944278866189</v>
      </c>
      <c r="Z692" s="14">
        <v>9.5092606230393104E-2</v>
      </c>
      <c r="AA692" s="14">
        <v>8.5494874691464995E-2</v>
      </c>
      <c r="AB692" s="14">
        <v>9.2682730049781795E-2</v>
      </c>
      <c r="AC692" s="14">
        <v>0.119512726893863</v>
      </c>
      <c r="AD692" s="14">
        <v>5.6278219908131699E-2</v>
      </c>
      <c r="AE692" s="14"/>
      <c r="AF692" s="14">
        <v>9.1956890543798894E-2</v>
      </c>
      <c r="AG692" s="14">
        <v>6.65004827890852E-2</v>
      </c>
      <c r="AH692" s="14">
        <v>7.0146648275676501E-2</v>
      </c>
      <c r="AI692" s="14"/>
      <c r="AJ692" s="14" t="s">
        <v>79</v>
      </c>
      <c r="AK692" s="14" t="s">
        <v>79</v>
      </c>
      <c r="AL692" s="14" t="s">
        <v>79</v>
      </c>
      <c r="AM692" s="14" t="s">
        <v>79</v>
      </c>
      <c r="AN692" s="14" t="s">
        <v>79</v>
      </c>
      <c r="AO692" s="14"/>
      <c r="AP692" s="14">
        <v>6.8086056604224607E-2</v>
      </c>
      <c r="AQ692" s="14">
        <v>7.9564271043753299E-2</v>
      </c>
      <c r="AR692" s="14">
        <v>5.0480324475216699E-2</v>
      </c>
      <c r="AS692" s="14"/>
      <c r="AT692" s="14">
        <v>0.115701362608741</v>
      </c>
      <c r="AU692" s="14">
        <v>9.2619062279804903E-2</v>
      </c>
      <c r="AV692" s="14">
        <v>5.3540337056761603E-2</v>
      </c>
      <c r="AW692" s="14">
        <v>1.1802458054522199E-2</v>
      </c>
      <c r="AX692" s="14">
        <v>0</v>
      </c>
    </row>
    <row r="693" spans="2:50" x14ac:dyDescent="0.25">
      <c r="B693" t="s">
        <v>73</v>
      </c>
      <c r="C693" s="14">
        <v>0.43983302527461099</v>
      </c>
      <c r="D693" s="14">
        <v>0.50930964198620798</v>
      </c>
      <c r="E693" s="14">
        <v>0.37229767095965999</v>
      </c>
      <c r="F693" s="14"/>
      <c r="G693" s="14">
        <v>0.39455727478464903</v>
      </c>
      <c r="H693" s="14">
        <v>0.47485835729134701</v>
      </c>
      <c r="I693" s="14">
        <v>0.38754463614770002</v>
      </c>
      <c r="J693" s="14">
        <v>0.42155138464832798</v>
      </c>
      <c r="K693" s="14">
        <v>0.50623271416682403</v>
      </c>
      <c r="L693" s="14">
        <v>0.45406980139245601</v>
      </c>
      <c r="M693" s="14"/>
      <c r="N693" s="14">
        <v>0.56847104855601405</v>
      </c>
      <c r="O693" s="14">
        <v>0.49937310310153499</v>
      </c>
      <c r="P693" s="14">
        <v>0.37582884733858701</v>
      </c>
      <c r="Q693" s="14">
        <v>0.298345267087334</v>
      </c>
      <c r="R693" s="14"/>
      <c r="S693" s="14">
        <v>0.53342495775041099</v>
      </c>
      <c r="T693" s="14">
        <v>0.44023324269091701</v>
      </c>
      <c r="U693" s="14">
        <v>0.45452140532111701</v>
      </c>
      <c r="V693" s="14">
        <v>0.46339151177844001</v>
      </c>
      <c r="W693" s="14">
        <v>0.44079642275681302</v>
      </c>
      <c r="X693" s="14">
        <v>0.44607404423422298</v>
      </c>
      <c r="Y693" s="14">
        <v>0.28514812629443698</v>
      </c>
      <c r="Z693" s="14">
        <v>0.34163393136985198</v>
      </c>
      <c r="AA693" s="14">
        <v>0.44957111224027602</v>
      </c>
      <c r="AB693" s="14">
        <v>0.40818724219327901</v>
      </c>
      <c r="AC693" s="14">
        <v>0.35948082660840103</v>
      </c>
      <c r="AD693" s="14">
        <v>0.60688594390805894</v>
      </c>
      <c r="AE693" s="14"/>
      <c r="AF693" s="14">
        <v>0.40440176581890502</v>
      </c>
      <c r="AG693" s="14">
        <v>0.50650767406515895</v>
      </c>
      <c r="AH693" s="14">
        <v>0.36475200835181398</v>
      </c>
      <c r="AI693" s="14"/>
      <c r="AJ693" s="14" t="s">
        <v>79</v>
      </c>
      <c r="AK693" s="14" t="s">
        <v>79</v>
      </c>
      <c r="AL693" s="14" t="s">
        <v>79</v>
      </c>
      <c r="AM693" s="14" t="s">
        <v>79</v>
      </c>
      <c r="AN693" s="14" t="s">
        <v>79</v>
      </c>
      <c r="AO693" s="14"/>
      <c r="AP693" s="14">
        <v>0.53233372225087705</v>
      </c>
      <c r="AQ693" s="14">
        <v>0.46625603048860798</v>
      </c>
      <c r="AR693" s="14">
        <v>0.53496771921557995</v>
      </c>
      <c r="AS693" s="14"/>
      <c r="AT693" s="14">
        <v>0.29431494704042799</v>
      </c>
      <c r="AU693" s="14">
        <v>0.39201866169455002</v>
      </c>
      <c r="AV693" s="14">
        <v>0.54959456100764303</v>
      </c>
      <c r="AW693" s="14">
        <v>0.70231006815416896</v>
      </c>
      <c r="AX693" s="14">
        <v>0.71261322271924699</v>
      </c>
    </row>
    <row r="694" spans="2:50" x14ac:dyDescent="0.25">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row>
    <row r="695" spans="2:50" x14ac:dyDescent="0.25">
      <c r="B695" s="6" t="s">
        <v>321</v>
      </c>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row>
    <row r="696" spans="2:50" x14ac:dyDescent="0.25">
      <c r="B696" s="24" t="s">
        <v>77</v>
      </c>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row>
    <row r="697" spans="2:50" x14ac:dyDescent="0.25">
      <c r="B697" t="s">
        <v>65</v>
      </c>
      <c r="C697" s="14">
        <v>0.17819426671781</v>
      </c>
      <c r="D697" s="14">
        <v>0.20876475630503299</v>
      </c>
      <c r="E697" s="14">
        <v>0.147362947046913</v>
      </c>
      <c r="F697" s="14"/>
      <c r="G697" s="14">
        <v>0.195243738498278</v>
      </c>
      <c r="H697" s="14">
        <v>0.193704058909902</v>
      </c>
      <c r="I697" s="14">
        <v>0.17947859952051401</v>
      </c>
      <c r="J697" s="14">
        <v>0.15241121591779899</v>
      </c>
      <c r="K697" s="14">
        <v>0.14914907002411801</v>
      </c>
      <c r="L697" s="14">
        <v>0.19340895520915899</v>
      </c>
      <c r="M697" s="14"/>
      <c r="N697" s="14">
        <v>0.226975212987228</v>
      </c>
      <c r="O697" s="14">
        <v>0.19458382223090701</v>
      </c>
      <c r="P697" s="14">
        <v>0.13968182831620299</v>
      </c>
      <c r="Q697" s="14">
        <v>0.141824832869304</v>
      </c>
      <c r="R697" s="14"/>
      <c r="S697" s="14">
        <v>0.227038880541997</v>
      </c>
      <c r="T697" s="14">
        <v>0.166285583410308</v>
      </c>
      <c r="U697" s="14">
        <v>0.11780737837382101</v>
      </c>
      <c r="V697" s="14">
        <v>0.15861759874269701</v>
      </c>
      <c r="W697" s="14">
        <v>0.21833833500900601</v>
      </c>
      <c r="X697" s="14">
        <v>0.141852264267781</v>
      </c>
      <c r="Y697" s="14">
        <v>0.196186341395338</v>
      </c>
      <c r="Z697" s="14">
        <v>0.14381608423589901</v>
      </c>
      <c r="AA697" s="14">
        <v>0.18933543477106901</v>
      </c>
      <c r="AB697" s="14">
        <v>0.17258892429975101</v>
      </c>
      <c r="AC697" s="14">
        <v>0.18188500106326899</v>
      </c>
      <c r="AD697" s="14">
        <v>0.20414330012545701</v>
      </c>
      <c r="AE697" s="14"/>
      <c r="AF697" s="14">
        <v>0.17331862950744401</v>
      </c>
      <c r="AG697" s="14">
        <v>0.20128669804420901</v>
      </c>
      <c r="AH697" s="14">
        <v>0.136373387131835</v>
      </c>
      <c r="AI697" s="14"/>
      <c r="AJ697" s="14" t="s">
        <v>79</v>
      </c>
      <c r="AK697" s="14" t="s">
        <v>79</v>
      </c>
      <c r="AL697" s="14" t="s">
        <v>79</v>
      </c>
      <c r="AM697" s="14" t="s">
        <v>79</v>
      </c>
      <c r="AN697" s="14" t="s">
        <v>79</v>
      </c>
      <c r="AO697" s="14"/>
      <c r="AP697" s="14">
        <v>0.23389740402560699</v>
      </c>
      <c r="AQ697" s="14">
        <v>0.19372723606284301</v>
      </c>
      <c r="AR697" s="14">
        <v>0.23891239184674401</v>
      </c>
      <c r="AS697" s="14"/>
      <c r="AT697" s="14">
        <v>0.127232990734093</v>
      </c>
      <c r="AU697" s="14">
        <v>0.16833664863695499</v>
      </c>
      <c r="AV697" s="14">
        <v>0.208373729321155</v>
      </c>
      <c r="AW697" s="14">
        <v>0.30466504597402</v>
      </c>
      <c r="AX697" s="14">
        <v>0.44994087845228398</v>
      </c>
    </row>
    <row r="698" spans="2:50" x14ac:dyDescent="0.25">
      <c r="B698" t="s">
        <v>66</v>
      </c>
      <c r="C698" s="14">
        <v>0.52237236216016802</v>
      </c>
      <c r="D698" s="14">
        <v>0.51108743644843502</v>
      </c>
      <c r="E698" s="14">
        <v>0.53212415611377795</v>
      </c>
      <c r="F698" s="14"/>
      <c r="G698" s="14">
        <v>0.52631548446141296</v>
      </c>
      <c r="H698" s="14">
        <v>0.49275204261724298</v>
      </c>
      <c r="I698" s="14">
        <v>0.51113449303453995</v>
      </c>
      <c r="J698" s="14">
        <v>0.52120259324330898</v>
      </c>
      <c r="K698" s="14">
        <v>0.51740722918356197</v>
      </c>
      <c r="L698" s="14">
        <v>0.55747781834501497</v>
      </c>
      <c r="M698" s="14"/>
      <c r="N698" s="14">
        <v>0.54890182950338495</v>
      </c>
      <c r="O698" s="14">
        <v>0.55532700526494705</v>
      </c>
      <c r="P698" s="14">
        <v>0.49082644095512901</v>
      </c>
      <c r="Q698" s="14">
        <v>0.486950202745975</v>
      </c>
      <c r="R698" s="14"/>
      <c r="S698" s="14">
        <v>0.49238130215099701</v>
      </c>
      <c r="T698" s="14">
        <v>0.51023703281802901</v>
      </c>
      <c r="U698" s="14">
        <v>0.59764748393831302</v>
      </c>
      <c r="V698" s="14">
        <v>0.57639705759600401</v>
      </c>
      <c r="W698" s="14">
        <v>0.49502320184017101</v>
      </c>
      <c r="X698" s="14">
        <v>0.49500350051069397</v>
      </c>
      <c r="Y698" s="14">
        <v>0.51891736762124996</v>
      </c>
      <c r="Z698" s="14">
        <v>0.48856653954215201</v>
      </c>
      <c r="AA698" s="14">
        <v>0.50096217399252796</v>
      </c>
      <c r="AB698" s="14">
        <v>0.56085623336471302</v>
      </c>
      <c r="AC698" s="14">
        <v>0.531462210749715</v>
      </c>
      <c r="AD698" s="14">
        <v>0.50011622830956703</v>
      </c>
      <c r="AE698" s="14"/>
      <c r="AF698" s="14">
        <v>0.50407104027935301</v>
      </c>
      <c r="AG698" s="14">
        <v>0.532666040328579</v>
      </c>
      <c r="AH698" s="14">
        <v>0.49310616690209702</v>
      </c>
      <c r="AI698" s="14"/>
      <c r="AJ698" s="14" t="s">
        <v>79</v>
      </c>
      <c r="AK698" s="14" t="s">
        <v>79</v>
      </c>
      <c r="AL698" s="14" t="s">
        <v>79</v>
      </c>
      <c r="AM698" s="14" t="s">
        <v>79</v>
      </c>
      <c r="AN698" s="14" t="s">
        <v>79</v>
      </c>
      <c r="AO698" s="14"/>
      <c r="AP698" s="14">
        <v>0.51137316086321805</v>
      </c>
      <c r="AQ698" s="14">
        <v>0.54335085362393698</v>
      </c>
      <c r="AR698" s="14">
        <v>0.48719238109311602</v>
      </c>
      <c r="AS698" s="14"/>
      <c r="AT698" s="14">
        <v>0.494748016514656</v>
      </c>
      <c r="AU698" s="14">
        <v>0.49923056791010501</v>
      </c>
      <c r="AV698" s="14">
        <v>0.57479345748115795</v>
      </c>
      <c r="AW698" s="14">
        <v>0.53522627301777004</v>
      </c>
      <c r="AX698" s="14">
        <v>0.41077825716289501</v>
      </c>
    </row>
    <row r="699" spans="2:50" x14ac:dyDescent="0.25">
      <c r="B699" t="s">
        <v>67</v>
      </c>
      <c r="C699" s="14">
        <v>0.20889857440030701</v>
      </c>
      <c r="D699" s="14">
        <v>0.200333899020956</v>
      </c>
      <c r="E699" s="14">
        <v>0.218846956662168</v>
      </c>
      <c r="F699" s="14"/>
      <c r="G699" s="14">
        <v>0.191122644976816</v>
      </c>
      <c r="H699" s="14">
        <v>0.22270381933921701</v>
      </c>
      <c r="I699" s="14">
        <v>0.217131094992666</v>
      </c>
      <c r="J699" s="14">
        <v>0.21375013318563699</v>
      </c>
      <c r="K699" s="14">
        <v>0.23207207075847799</v>
      </c>
      <c r="L699" s="14">
        <v>0.18327229392661901</v>
      </c>
      <c r="M699" s="14"/>
      <c r="N699" s="14">
        <v>0.17121870333463099</v>
      </c>
      <c r="O699" s="14">
        <v>0.169081787848956</v>
      </c>
      <c r="P699" s="14">
        <v>0.26646401405492698</v>
      </c>
      <c r="Q699" s="14">
        <v>0.24207009220394499</v>
      </c>
      <c r="R699" s="14"/>
      <c r="S699" s="14">
        <v>0.22283761242188099</v>
      </c>
      <c r="T699" s="14">
        <v>0.231065441837631</v>
      </c>
      <c r="U699" s="14">
        <v>0.20957700185814099</v>
      </c>
      <c r="V699" s="14">
        <v>0.18805312435357399</v>
      </c>
      <c r="W699" s="14">
        <v>0.18906204734002599</v>
      </c>
      <c r="X699" s="14">
        <v>0.24383526718357601</v>
      </c>
      <c r="Y699" s="14">
        <v>0.167855583773491</v>
      </c>
      <c r="Z699" s="14">
        <v>0.25107096471753099</v>
      </c>
      <c r="AA699" s="14">
        <v>0.22124134074371399</v>
      </c>
      <c r="AB699" s="14">
        <v>0.183942206561652</v>
      </c>
      <c r="AC699" s="14">
        <v>0.17507551882417299</v>
      </c>
      <c r="AD699" s="14">
        <v>0.18986515749270599</v>
      </c>
      <c r="AE699" s="14"/>
      <c r="AF699" s="14">
        <v>0.22469005359705299</v>
      </c>
      <c r="AG699" s="14">
        <v>0.19150593123540699</v>
      </c>
      <c r="AH699" s="14">
        <v>0.25121275217172701</v>
      </c>
      <c r="AI699" s="14"/>
      <c r="AJ699" s="14" t="s">
        <v>79</v>
      </c>
      <c r="AK699" s="14" t="s">
        <v>79</v>
      </c>
      <c r="AL699" s="14" t="s">
        <v>79</v>
      </c>
      <c r="AM699" s="14" t="s">
        <v>79</v>
      </c>
      <c r="AN699" s="14" t="s">
        <v>79</v>
      </c>
      <c r="AO699" s="14"/>
      <c r="AP699" s="14">
        <v>0.19566613765573401</v>
      </c>
      <c r="AQ699" s="14">
        <v>0.19128219479883199</v>
      </c>
      <c r="AR699" s="14">
        <v>0.229558429293789</v>
      </c>
      <c r="AS699" s="14"/>
      <c r="AT699" s="14">
        <v>0.260235939335489</v>
      </c>
      <c r="AU699" s="14">
        <v>0.242575227225798</v>
      </c>
      <c r="AV699" s="14">
        <v>0.157366458299946</v>
      </c>
      <c r="AW699" s="14">
        <v>0.103364112935733</v>
      </c>
      <c r="AX699" s="14">
        <v>0.10936101251057299</v>
      </c>
    </row>
    <row r="700" spans="2:50" x14ac:dyDescent="0.25">
      <c r="B700" t="s">
        <v>68</v>
      </c>
      <c r="C700" s="14">
        <v>4.2485453804665403E-2</v>
      </c>
      <c r="D700" s="14">
        <v>3.2729160739909897E-2</v>
      </c>
      <c r="E700" s="14">
        <v>5.2306559150331298E-2</v>
      </c>
      <c r="F700" s="14"/>
      <c r="G700" s="14">
        <v>3.9661683687127698E-2</v>
      </c>
      <c r="H700" s="14">
        <v>5.0996788734877403E-2</v>
      </c>
      <c r="I700" s="14">
        <v>3.3291633900424403E-2</v>
      </c>
      <c r="J700" s="14">
        <v>4.6181312973709698E-2</v>
      </c>
      <c r="K700" s="14">
        <v>5.0014331221700001E-2</v>
      </c>
      <c r="L700" s="14">
        <v>3.6798378372824798E-2</v>
      </c>
      <c r="M700" s="14"/>
      <c r="N700" s="14">
        <v>3.7819986043510202E-2</v>
      </c>
      <c r="O700" s="14">
        <v>3.6941075252538598E-2</v>
      </c>
      <c r="P700" s="14">
        <v>4.15252023590146E-2</v>
      </c>
      <c r="Q700" s="14">
        <v>5.2755371868570197E-2</v>
      </c>
      <c r="R700" s="14"/>
      <c r="S700" s="14">
        <v>3.01196846193457E-2</v>
      </c>
      <c r="T700" s="14">
        <v>5.0353569484223398E-2</v>
      </c>
      <c r="U700" s="14">
        <v>2.5049296476032702E-2</v>
      </c>
      <c r="V700" s="14">
        <v>4.4010916627243199E-2</v>
      </c>
      <c r="W700" s="14">
        <v>5.1226098081813401E-2</v>
      </c>
      <c r="X700" s="14">
        <v>3.2206598400284198E-2</v>
      </c>
      <c r="Y700" s="14">
        <v>7.5106649231620998E-2</v>
      </c>
      <c r="Z700" s="14">
        <v>4.1664613833624402E-2</v>
      </c>
      <c r="AA700" s="14">
        <v>3.9609707565856002E-2</v>
      </c>
      <c r="AB700" s="14">
        <v>3.3632408010698202E-2</v>
      </c>
      <c r="AC700" s="14">
        <v>4.1777706919624999E-2</v>
      </c>
      <c r="AD700" s="14">
        <v>7.0768716143710095E-2</v>
      </c>
      <c r="AE700" s="14"/>
      <c r="AF700" s="14">
        <v>4.9697841735817497E-2</v>
      </c>
      <c r="AG700" s="14">
        <v>3.6892308171835399E-2</v>
      </c>
      <c r="AH700" s="14">
        <v>4.9038388857068599E-2</v>
      </c>
      <c r="AI700" s="14"/>
      <c r="AJ700" s="14" t="s">
        <v>79</v>
      </c>
      <c r="AK700" s="14" t="s">
        <v>79</v>
      </c>
      <c r="AL700" s="14" t="s">
        <v>79</v>
      </c>
      <c r="AM700" s="14" t="s">
        <v>79</v>
      </c>
      <c r="AN700" s="14" t="s">
        <v>79</v>
      </c>
      <c r="AO700" s="14"/>
      <c r="AP700" s="14">
        <v>4.0248890581759698E-2</v>
      </c>
      <c r="AQ700" s="14">
        <v>3.3395465616418402E-2</v>
      </c>
      <c r="AR700" s="14">
        <v>2.3323540649976798E-2</v>
      </c>
      <c r="AS700" s="14"/>
      <c r="AT700" s="14">
        <v>5.8262321980617197E-2</v>
      </c>
      <c r="AU700" s="14">
        <v>3.2987303579429902E-2</v>
      </c>
      <c r="AV700" s="14">
        <v>3.1270600791505003E-2</v>
      </c>
      <c r="AW700" s="14">
        <v>3.8376568983939E-2</v>
      </c>
      <c r="AX700" s="14">
        <v>0</v>
      </c>
    </row>
    <row r="701" spans="2:50" x14ac:dyDescent="0.25">
      <c r="B701" t="s">
        <v>69</v>
      </c>
      <c r="C701" s="14">
        <v>2.9666540344874998E-2</v>
      </c>
      <c r="D701" s="14">
        <v>3.1443681641805603E-2</v>
      </c>
      <c r="E701" s="14">
        <v>2.8166808019426198E-2</v>
      </c>
      <c r="F701" s="14"/>
      <c r="G701" s="14">
        <v>2.7764240486511702E-2</v>
      </c>
      <c r="H701" s="14">
        <v>1.2582720267888601E-2</v>
      </c>
      <c r="I701" s="14">
        <v>4.0539086676461097E-2</v>
      </c>
      <c r="J701" s="14">
        <v>5.10205694127372E-2</v>
      </c>
      <c r="K701" s="14">
        <v>4.2619417767154798E-2</v>
      </c>
      <c r="L701" s="14">
        <v>1.01478969872867E-2</v>
      </c>
      <c r="M701" s="14"/>
      <c r="N701" s="14">
        <v>8.3955819543758397E-3</v>
      </c>
      <c r="O701" s="14">
        <v>3.7902111000655901E-2</v>
      </c>
      <c r="P701" s="14">
        <v>3.0864974045220699E-2</v>
      </c>
      <c r="Q701" s="14">
        <v>4.3288629184981602E-2</v>
      </c>
      <c r="R701" s="14"/>
      <c r="S701" s="14">
        <v>1.4013610531695499E-2</v>
      </c>
      <c r="T701" s="14">
        <v>3.2548898557947202E-2</v>
      </c>
      <c r="U701" s="14">
        <v>2.86135813458256E-2</v>
      </c>
      <c r="V701" s="14">
        <v>1.8357991241462899E-2</v>
      </c>
      <c r="W701" s="14">
        <v>1.97506032039894E-2</v>
      </c>
      <c r="X701" s="14">
        <v>4.6888930960813403E-2</v>
      </c>
      <c r="Y701" s="14">
        <v>2.49541265154089E-2</v>
      </c>
      <c r="Z701" s="14">
        <v>6.4205401120694103E-2</v>
      </c>
      <c r="AA701" s="14">
        <v>3.7105171180698698E-2</v>
      </c>
      <c r="AB701" s="14">
        <v>3.4448180821088401E-2</v>
      </c>
      <c r="AC701" s="14">
        <v>2.2529167935166801E-2</v>
      </c>
      <c r="AD701" s="14">
        <v>3.51065979285601E-2</v>
      </c>
      <c r="AE701" s="14"/>
      <c r="AF701" s="14">
        <v>3.6139117289681902E-2</v>
      </c>
      <c r="AG701" s="14">
        <v>2.0051081782915502E-2</v>
      </c>
      <c r="AH701" s="14">
        <v>4.4100056616950399E-2</v>
      </c>
      <c r="AI701" s="14"/>
      <c r="AJ701" s="14" t="s">
        <v>79</v>
      </c>
      <c r="AK701" s="14" t="s">
        <v>79</v>
      </c>
      <c r="AL701" s="14" t="s">
        <v>79</v>
      </c>
      <c r="AM701" s="14" t="s">
        <v>79</v>
      </c>
      <c r="AN701" s="14" t="s">
        <v>79</v>
      </c>
      <c r="AO701" s="14"/>
      <c r="AP701" s="14">
        <v>1.22546199874809E-2</v>
      </c>
      <c r="AQ701" s="14">
        <v>2.4907675115365499E-2</v>
      </c>
      <c r="AR701" s="14">
        <v>9.1255720542595207E-3</v>
      </c>
      <c r="AS701" s="14"/>
      <c r="AT701" s="14">
        <v>4.2015197549757299E-2</v>
      </c>
      <c r="AU701" s="14">
        <v>3.6433660826423499E-2</v>
      </c>
      <c r="AV701" s="14">
        <v>1.47939987061928E-2</v>
      </c>
      <c r="AW701" s="14">
        <v>9.5464636386046898E-3</v>
      </c>
      <c r="AX701" s="14">
        <v>0</v>
      </c>
    </row>
    <row r="702" spans="2:50" x14ac:dyDescent="0.25">
      <c r="B702" t="s">
        <v>70</v>
      </c>
      <c r="C702" s="14">
        <v>1.8382802572175401E-2</v>
      </c>
      <c r="D702" s="14">
        <v>1.5641065843861001E-2</v>
      </c>
      <c r="E702" s="14">
        <v>2.1192573007383E-2</v>
      </c>
      <c r="F702" s="14"/>
      <c r="G702" s="14">
        <v>1.9892207889853498E-2</v>
      </c>
      <c r="H702" s="14">
        <v>2.72605701308722E-2</v>
      </c>
      <c r="I702" s="14">
        <v>1.84250918753944E-2</v>
      </c>
      <c r="J702" s="14">
        <v>1.54341752668081E-2</v>
      </c>
      <c r="K702" s="14">
        <v>8.7378810449867204E-3</v>
      </c>
      <c r="L702" s="14">
        <v>1.8894657159094601E-2</v>
      </c>
      <c r="M702" s="14"/>
      <c r="N702" s="14">
        <v>6.6886861768700803E-3</v>
      </c>
      <c r="O702" s="14">
        <v>6.16419840199581E-3</v>
      </c>
      <c r="P702" s="14">
        <v>3.0637540269504999E-2</v>
      </c>
      <c r="Q702" s="14">
        <v>3.3110871127223801E-2</v>
      </c>
      <c r="R702" s="14"/>
      <c r="S702" s="14">
        <v>1.3608909734083499E-2</v>
      </c>
      <c r="T702" s="14">
        <v>9.5094738918618596E-3</v>
      </c>
      <c r="U702" s="14">
        <v>2.1305258007865899E-2</v>
      </c>
      <c r="V702" s="14">
        <v>1.4563311439019899E-2</v>
      </c>
      <c r="W702" s="14">
        <v>2.65997145249947E-2</v>
      </c>
      <c r="X702" s="14">
        <v>4.02134386768511E-2</v>
      </c>
      <c r="Y702" s="14">
        <v>1.6979931462891E-2</v>
      </c>
      <c r="Z702" s="14">
        <v>1.0676396550099301E-2</v>
      </c>
      <c r="AA702" s="14">
        <v>1.17461717461352E-2</v>
      </c>
      <c r="AB702" s="14">
        <v>1.4532046942097501E-2</v>
      </c>
      <c r="AC702" s="14">
        <v>4.7270394508050997E-2</v>
      </c>
      <c r="AD702" s="14">
        <v>0</v>
      </c>
      <c r="AE702" s="14"/>
      <c r="AF702" s="14">
        <v>1.20833175906501E-2</v>
      </c>
      <c r="AG702" s="14">
        <v>1.7597940437053899E-2</v>
      </c>
      <c r="AH702" s="14">
        <v>2.6169248320322299E-2</v>
      </c>
      <c r="AI702" s="14"/>
      <c r="AJ702" s="14" t="s">
        <v>79</v>
      </c>
      <c r="AK702" s="14" t="s">
        <v>79</v>
      </c>
      <c r="AL702" s="14" t="s">
        <v>79</v>
      </c>
      <c r="AM702" s="14" t="s">
        <v>79</v>
      </c>
      <c r="AN702" s="14" t="s">
        <v>79</v>
      </c>
      <c r="AO702" s="14"/>
      <c r="AP702" s="14">
        <v>6.5597868862005302E-3</v>
      </c>
      <c r="AQ702" s="14">
        <v>1.3336574782604201E-2</v>
      </c>
      <c r="AR702" s="14">
        <v>1.1887685062114401E-2</v>
      </c>
      <c r="AS702" s="14"/>
      <c r="AT702" s="14">
        <v>1.7505533885387E-2</v>
      </c>
      <c r="AU702" s="14">
        <v>2.0436591821289301E-2</v>
      </c>
      <c r="AV702" s="14">
        <v>1.34017554000432E-2</v>
      </c>
      <c r="AW702" s="14">
        <v>8.8215354499335801E-3</v>
      </c>
      <c r="AX702" s="14">
        <v>2.9919851874247502E-2</v>
      </c>
    </row>
    <row r="703" spans="2:50" x14ac:dyDescent="0.25">
      <c r="B703" t="s">
        <v>71</v>
      </c>
      <c r="C703" s="14">
        <v>0.70056662887797705</v>
      </c>
      <c r="D703" s="14">
        <v>0.71985219275346801</v>
      </c>
      <c r="E703" s="14">
        <v>0.67948710316069205</v>
      </c>
      <c r="F703" s="14"/>
      <c r="G703" s="14">
        <v>0.72155922295969099</v>
      </c>
      <c r="H703" s="14">
        <v>0.68645610152714498</v>
      </c>
      <c r="I703" s="14">
        <v>0.69061309255505399</v>
      </c>
      <c r="J703" s="14">
        <v>0.67361380916110802</v>
      </c>
      <c r="K703" s="14">
        <v>0.66655629920768</v>
      </c>
      <c r="L703" s="14">
        <v>0.75088677355417399</v>
      </c>
      <c r="M703" s="14"/>
      <c r="N703" s="14">
        <v>0.77587704249061296</v>
      </c>
      <c r="O703" s="14">
        <v>0.74991082749585403</v>
      </c>
      <c r="P703" s="14">
        <v>0.63050826927133197</v>
      </c>
      <c r="Q703" s="14">
        <v>0.62877503561527903</v>
      </c>
      <c r="R703" s="14"/>
      <c r="S703" s="14">
        <v>0.71942018269299401</v>
      </c>
      <c r="T703" s="14">
        <v>0.67652261622833698</v>
      </c>
      <c r="U703" s="14">
        <v>0.71545486231213395</v>
      </c>
      <c r="V703" s="14">
        <v>0.7350146563387</v>
      </c>
      <c r="W703" s="14">
        <v>0.71336153684917702</v>
      </c>
      <c r="X703" s="14">
        <v>0.63685576477847605</v>
      </c>
      <c r="Y703" s="14">
        <v>0.71510370901658804</v>
      </c>
      <c r="Z703" s="14">
        <v>0.63238262377805099</v>
      </c>
      <c r="AA703" s="14">
        <v>0.69029760876359603</v>
      </c>
      <c r="AB703" s="14">
        <v>0.73344515766446405</v>
      </c>
      <c r="AC703" s="14">
        <v>0.71334721181298399</v>
      </c>
      <c r="AD703" s="14">
        <v>0.70425952843502304</v>
      </c>
      <c r="AE703" s="14"/>
      <c r="AF703" s="14">
        <v>0.67738966978679704</v>
      </c>
      <c r="AG703" s="14">
        <v>0.73395273837278796</v>
      </c>
      <c r="AH703" s="14">
        <v>0.62947955403393197</v>
      </c>
      <c r="AI703" s="14"/>
      <c r="AJ703" s="14" t="s">
        <v>79</v>
      </c>
      <c r="AK703" s="14" t="s">
        <v>79</v>
      </c>
      <c r="AL703" s="14" t="s">
        <v>79</v>
      </c>
      <c r="AM703" s="14" t="s">
        <v>79</v>
      </c>
      <c r="AN703" s="14" t="s">
        <v>79</v>
      </c>
      <c r="AO703" s="14"/>
      <c r="AP703" s="14">
        <v>0.74527056488882504</v>
      </c>
      <c r="AQ703" s="14">
        <v>0.73707808968678001</v>
      </c>
      <c r="AR703" s="14">
        <v>0.72610477293986098</v>
      </c>
      <c r="AS703" s="14"/>
      <c r="AT703" s="14">
        <v>0.62198100724875005</v>
      </c>
      <c r="AU703" s="14">
        <v>0.66756721654705897</v>
      </c>
      <c r="AV703" s="14">
        <v>0.78316718680231301</v>
      </c>
      <c r="AW703" s="14">
        <v>0.83989131899179004</v>
      </c>
      <c r="AX703" s="14">
        <v>0.86071913561517899</v>
      </c>
    </row>
    <row r="704" spans="2:50" x14ac:dyDescent="0.25">
      <c r="B704" t="s">
        <v>72</v>
      </c>
      <c r="C704" s="14">
        <v>7.2151994149540405E-2</v>
      </c>
      <c r="D704" s="14">
        <v>6.41728423817155E-2</v>
      </c>
      <c r="E704" s="14">
        <v>8.0473367169757504E-2</v>
      </c>
      <c r="F704" s="14"/>
      <c r="G704" s="14">
        <v>6.7425924173639407E-2</v>
      </c>
      <c r="H704" s="14">
        <v>6.3579509002766002E-2</v>
      </c>
      <c r="I704" s="14">
        <v>7.38307205768855E-2</v>
      </c>
      <c r="J704" s="14">
        <v>9.7201882386447003E-2</v>
      </c>
      <c r="K704" s="14">
        <v>9.2633748988854805E-2</v>
      </c>
      <c r="L704" s="14">
        <v>4.6946275360111499E-2</v>
      </c>
      <c r="M704" s="14"/>
      <c r="N704" s="14">
        <v>4.6215567997886002E-2</v>
      </c>
      <c r="O704" s="14">
        <v>7.4843186253194402E-2</v>
      </c>
      <c r="P704" s="14">
        <v>7.2390176404235396E-2</v>
      </c>
      <c r="Q704" s="14">
        <v>9.6044001053551806E-2</v>
      </c>
      <c r="R704" s="14"/>
      <c r="S704" s="14">
        <v>4.4133295151041099E-2</v>
      </c>
      <c r="T704" s="14">
        <v>8.2902468042170593E-2</v>
      </c>
      <c r="U704" s="14">
        <v>5.3662877821858301E-2</v>
      </c>
      <c r="V704" s="14">
        <v>6.2368907868706198E-2</v>
      </c>
      <c r="W704" s="14">
        <v>7.0976701285802801E-2</v>
      </c>
      <c r="X704" s="14">
        <v>7.9095529361097497E-2</v>
      </c>
      <c r="Y704" s="14">
        <v>0.10006077574703</v>
      </c>
      <c r="Z704" s="14">
        <v>0.105870014954318</v>
      </c>
      <c r="AA704" s="14">
        <v>7.6714878746554693E-2</v>
      </c>
      <c r="AB704" s="14">
        <v>6.8080588831786595E-2</v>
      </c>
      <c r="AC704" s="14">
        <v>6.4306874854791807E-2</v>
      </c>
      <c r="AD704" s="14">
        <v>0.10587531407226999</v>
      </c>
      <c r="AE704" s="14"/>
      <c r="AF704" s="14">
        <v>8.5836959025499399E-2</v>
      </c>
      <c r="AG704" s="14">
        <v>5.69433899547509E-2</v>
      </c>
      <c r="AH704" s="14">
        <v>9.3138445474019102E-2</v>
      </c>
      <c r="AI704" s="14"/>
      <c r="AJ704" s="14" t="s">
        <v>79</v>
      </c>
      <c r="AK704" s="14" t="s">
        <v>79</v>
      </c>
      <c r="AL704" s="14" t="s">
        <v>79</v>
      </c>
      <c r="AM704" s="14" t="s">
        <v>79</v>
      </c>
      <c r="AN704" s="14" t="s">
        <v>79</v>
      </c>
      <c r="AO704" s="14"/>
      <c r="AP704" s="14">
        <v>5.2503510569240602E-2</v>
      </c>
      <c r="AQ704" s="14">
        <v>5.8303140731783797E-2</v>
      </c>
      <c r="AR704" s="14">
        <v>3.2449112704236303E-2</v>
      </c>
      <c r="AS704" s="14"/>
      <c r="AT704" s="14">
        <v>0.100277519530374</v>
      </c>
      <c r="AU704" s="14">
        <v>6.9420964405853394E-2</v>
      </c>
      <c r="AV704" s="14">
        <v>4.60645994976977E-2</v>
      </c>
      <c r="AW704" s="14">
        <v>4.7923032622543701E-2</v>
      </c>
      <c r="AX704" s="14">
        <v>0</v>
      </c>
    </row>
    <row r="705" spans="2:50" x14ac:dyDescent="0.25">
      <c r="B705" t="s">
        <v>73</v>
      </c>
      <c r="C705" s="14">
        <v>0.62841463472843695</v>
      </c>
      <c r="D705" s="14">
        <v>0.65567935037175196</v>
      </c>
      <c r="E705" s="14">
        <v>0.59901373599093399</v>
      </c>
      <c r="F705" s="14"/>
      <c r="G705" s="14">
        <v>0.65413329878605198</v>
      </c>
      <c r="H705" s="14">
        <v>0.62287659252437899</v>
      </c>
      <c r="I705" s="14">
        <v>0.61678237197816899</v>
      </c>
      <c r="J705" s="14">
        <v>0.57641192677466102</v>
      </c>
      <c r="K705" s="14">
        <v>0.57392255021882599</v>
      </c>
      <c r="L705" s="14">
        <v>0.70394049819406301</v>
      </c>
      <c r="M705" s="14"/>
      <c r="N705" s="14">
        <v>0.729661474492726</v>
      </c>
      <c r="O705" s="14">
        <v>0.67506764124265894</v>
      </c>
      <c r="P705" s="14">
        <v>0.55811809286709702</v>
      </c>
      <c r="Q705" s="14">
        <v>0.53273103456172699</v>
      </c>
      <c r="R705" s="14"/>
      <c r="S705" s="14">
        <v>0.67528688754195298</v>
      </c>
      <c r="T705" s="14">
        <v>0.59362014818616604</v>
      </c>
      <c r="U705" s="14">
        <v>0.66179198449027599</v>
      </c>
      <c r="V705" s="14">
        <v>0.67264574846999403</v>
      </c>
      <c r="W705" s="14">
        <v>0.642384835563374</v>
      </c>
      <c r="X705" s="14">
        <v>0.55776023541737796</v>
      </c>
      <c r="Y705" s="14">
        <v>0.61504293326955795</v>
      </c>
      <c r="Z705" s="14">
        <v>0.52651260882373296</v>
      </c>
      <c r="AA705" s="14">
        <v>0.613582730017042</v>
      </c>
      <c r="AB705" s="14">
        <v>0.66536456883267703</v>
      </c>
      <c r="AC705" s="14">
        <v>0.64904033695819197</v>
      </c>
      <c r="AD705" s="14">
        <v>0.59838421436275302</v>
      </c>
      <c r="AE705" s="14"/>
      <c r="AF705" s="14">
        <v>0.59155271076129801</v>
      </c>
      <c r="AG705" s="14">
        <v>0.67700934841803695</v>
      </c>
      <c r="AH705" s="14">
        <v>0.53634110855991302</v>
      </c>
      <c r="AI705" s="14"/>
      <c r="AJ705" s="14" t="s">
        <v>79</v>
      </c>
      <c r="AK705" s="14" t="s">
        <v>79</v>
      </c>
      <c r="AL705" s="14" t="s">
        <v>79</v>
      </c>
      <c r="AM705" s="14" t="s">
        <v>79</v>
      </c>
      <c r="AN705" s="14" t="s">
        <v>79</v>
      </c>
      <c r="AO705" s="14"/>
      <c r="AP705" s="14">
        <v>0.69276705431958396</v>
      </c>
      <c r="AQ705" s="14">
        <v>0.67877494895499602</v>
      </c>
      <c r="AR705" s="14">
        <v>0.69365566023562397</v>
      </c>
      <c r="AS705" s="14"/>
      <c r="AT705" s="14">
        <v>0.52170348771837505</v>
      </c>
      <c r="AU705" s="14">
        <v>0.59814625214120598</v>
      </c>
      <c r="AV705" s="14">
        <v>0.73710258730461498</v>
      </c>
      <c r="AW705" s="14">
        <v>0.79196828636924599</v>
      </c>
      <c r="AX705" s="14">
        <v>0.86071913561517899</v>
      </c>
    </row>
    <row r="706" spans="2:50" x14ac:dyDescent="0.25">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row>
    <row r="707" spans="2:50" x14ac:dyDescent="0.25">
      <c r="B707" s="6" t="s">
        <v>322</v>
      </c>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row>
    <row r="708" spans="2:50" x14ac:dyDescent="0.25">
      <c r="B708" s="24" t="s">
        <v>77</v>
      </c>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row>
    <row r="709" spans="2:50" x14ac:dyDescent="0.25">
      <c r="B709" t="s">
        <v>65</v>
      </c>
      <c r="C709" s="14">
        <v>0.15539350596142301</v>
      </c>
      <c r="D709" s="14">
        <v>0.20185979893065301</v>
      </c>
      <c r="E709" s="14">
        <v>0.110644989147345</v>
      </c>
      <c r="F709" s="14"/>
      <c r="G709" s="14">
        <v>0.209929985775965</v>
      </c>
      <c r="H709" s="14">
        <v>0.239754678124911</v>
      </c>
      <c r="I709" s="14">
        <v>0.15799259235919999</v>
      </c>
      <c r="J709" s="14">
        <v>0.14041472177150899</v>
      </c>
      <c r="K709" s="14">
        <v>0.100811725937327</v>
      </c>
      <c r="L709" s="14">
        <v>9.6307738099240897E-2</v>
      </c>
      <c r="M709" s="14"/>
      <c r="N709" s="14">
        <v>0.200190880910011</v>
      </c>
      <c r="O709" s="14">
        <v>0.161455571657734</v>
      </c>
      <c r="P709" s="14">
        <v>0.15803389948955299</v>
      </c>
      <c r="Q709" s="14">
        <v>9.9494151047883603E-2</v>
      </c>
      <c r="R709" s="14"/>
      <c r="S709" s="14">
        <v>0.26030332557389102</v>
      </c>
      <c r="T709" s="14">
        <v>0.139216666621337</v>
      </c>
      <c r="U709" s="14">
        <v>8.7582417031841595E-2</v>
      </c>
      <c r="V709" s="14">
        <v>0.161468335530738</v>
      </c>
      <c r="W709" s="14">
        <v>0.13338555639727601</v>
      </c>
      <c r="X709" s="14">
        <v>0.16458116497725001</v>
      </c>
      <c r="Y709" s="14">
        <v>9.7637716516758899E-2</v>
      </c>
      <c r="Z709" s="14">
        <v>0.134104363224401</v>
      </c>
      <c r="AA709" s="14">
        <v>0.13807383314996299</v>
      </c>
      <c r="AB709" s="14">
        <v>0.15998873313054801</v>
      </c>
      <c r="AC709" s="14">
        <v>0.15520431724526901</v>
      </c>
      <c r="AD709" s="14">
        <v>0.154695442112327</v>
      </c>
      <c r="AE709" s="14"/>
      <c r="AF709" s="14">
        <v>0.14127606445664601</v>
      </c>
      <c r="AG709" s="14">
        <v>0.173412961917666</v>
      </c>
      <c r="AH709" s="14">
        <v>0.132583770966126</v>
      </c>
      <c r="AI709" s="14"/>
      <c r="AJ709" s="14" t="s">
        <v>79</v>
      </c>
      <c r="AK709" s="14" t="s">
        <v>79</v>
      </c>
      <c r="AL709" s="14" t="s">
        <v>79</v>
      </c>
      <c r="AM709" s="14" t="s">
        <v>79</v>
      </c>
      <c r="AN709" s="14" t="s">
        <v>79</v>
      </c>
      <c r="AO709" s="14"/>
      <c r="AP709" s="14">
        <v>0.19924962299353799</v>
      </c>
      <c r="AQ709" s="14">
        <v>0.16406824703307499</v>
      </c>
      <c r="AR709" s="14">
        <v>0.190281428567493</v>
      </c>
      <c r="AS709" s="14"/>
      <c r="AT709" s="14">
        <v>0.101662626466277</v>
      </c>
      <c r="AU709" s="14">
        <v>0.108294639215716</v>
      </c>
      <c r="AV709" s="14">
        <v>0.216656150593175</v>
      </c>
      <c r="AW709" s="14">
        <v>0.29320278959367801</v>
      </c>
      <c r="AX709" s="14">
        <v>0.26874351174844002</v>
      </c>
    </row>
    <row r="710" spans="2:50" x14ac:dyDescent="0.25">
      <c r="B710" t="s">
        <v>66</v>
      </c>
      <c r="C710" s="14">
        <v>0.467090279512476</v>
      </c>
      <c r="D710" s="14">
        <v>0.46541112149036301</v>
      </c>
      <c r="E710" s="14">
        <v>0.46617355533486898</v>
      </c>
      <c r="F710" s="14"/>
      <c r="G710" s="14">
        <v>0.49197937068313402</v>
      </c>
      <c r="H710" s="14">
        <v>0.45956678241115201</v>
      </c>
      <c r="I710" s="14">
        <v>0.49902095813668601</v>
      </c>
      <c r="J710" s="14">
        <v>0.44108114924045</v>
      </c>
      <c r="K710" s="14">
        <v>0.43653738304562001</v>
      </c>
      <c r="L710" s="14">
        <v>0.47232479975507602</v>
      </c>
      <c r="M710" s="14"/>
      <c r="N710" s="14">
        <v>0.50324873636386602</v>
      </c>
      <c r="O710" s="14">
        <v>0.47810736761898098</v>
      </c>
      <c r="P710" s="14">
        <v>0.43895148116895699</v>
      </c>
      <c r="Q710" s="14">
        <v>0.440309360096374</v>
      </c>
      <c r="R710" s="14"/>
      <c r="S710" s="14">
        <v>0.45630750559598399</v>
      </c>
      <c r="T710" s="14">
        <v>0.43693270485787999</v>
      </c>
      <c r="U710" s="14">
        <v>0.503984243544921</v>
      </c>
      <c r="V710" s="14">
        <v>0.428437534782243</v>
      </c>
      <c r="W710" s="14">
        <v>0.48828765675876801</v>
      </c>
      <c r="X710" s="14">
        <v>0.40703367387567901</v>
      </c>
      <c r="Y710" s="14">
        <v>0.48187666601441398</v>
      </c>
      <c r="Z710" s="14">
        <v>0.48511068490898501</v>
      </c>
      <c r="AA710" s="14">
        <v>0.53682323350334604</v>
      </c>
      <c r="AB710" s="14">
        <v>0.44473244148699098</v>
      </c>
      <c r="AC710" s="14">
        <v>0.47055144382887198</v>
      </c>
      <c r="AD710" s="14">
        <v>0.53666264352868598</v>
      </c>
      <c r="AE710" s="14"/>
      <c r="AF710" s="14">
        <v>0.42427409917394299</v>
      </c>
      <c r="AG710" s="14">
        <v>0.48942482550094502</v>
      </c>
      <c r="AH710" s="14">
        <v>0.47188039410120602</v>
      </c>
      <c r="AI710" s="14"/>
      <c r="AJ710" s="14" t="s">
        <v>79</v>
      </c>
      <c r="AK710" s="14" t="s">
        <v>79</v>
      </c>
      <c r="AL710" s="14" t="s">
        <v>79</v>
      </c>
      <c r="AM710" s="14" t="s">
        <v>79</v>
      </c>
      <c r="AN710" s="14" t="s">
        <v>79</v>
      </c>
      <c r="AO710" s="14"/>
      <c r="AP710" s="14">
        <v>0.47315019723566798</v>
      </c>
      <c r="AQ710" s="14">
        <v>0.49238406394905199</v>
      </c>
      <c r="AR710" s="14">
        <v>0.48770588009763499</v>
      </c>
      <c r="AS710" s="14"/>
      <c r="AT710" s="14">
        <v>0.42409712747143902</v>
      </c>
      <c r="AU710" s="14">
        <v>0.49088991685963101</v>
      </c>
      <c r="AV710" s="14">
        <v>0.49102625226152402</v>
      </c>
      <c r="AW710" s="14">
        <v>0.44615026702687099</v>
      </c>
      <c r="AX710" s="14">
        <v>0.533807170613951</v>
      </c>
    </row>
    <row r="711" spans="2:50" x14ac:dyDescent="0.25">
      <c r="B711" t="s">
        <v>67</v>
      </c>
      <c r="C711" s="14">
        <v>0.256167175700238</v>
      </c>
      <c r="D711" s="14">
        <v>0.240522153527606</v>
      </c>
      <c r="E711" s="14">
        <v>0.27337002195955201</v>
      </c>
      <c r="F711" s="14"/>
      <c r="G711" s="14">
        <v>0.18490235779399899</v>
      </c>
      <c r="H711" s="14">
        <v>0.19718676156822201</v>
      </c>
      <c r="I711" s="14">
        <v>0.21824109527438701</v>
      </c>
      <c r="J711" s="14">
        <v>0.27778661374000102</v>
      </c>
      <c r="K711" s="14">
        <v>0.31130512217331602</v>
      </c>
      <c r="L711" s="14">
        <v>0.328455969733776</v>
      </c>
      <c r="M711" s="14"/>
      <c r="N711" s="14">
        <v>0.22825207416664001</v>
      </c>
      <c r="O711" s="14">
        <v>0.264565154964783</v>
      </c>
      <c r="P711" s="14">
        <v>0.25543345732498302</v>
      </c>
      <c r="Q711" s="14">
        <v>0.27880330237449402</v>
      </c>
      <c r="R711" s="14"/>
      <c r="S711" s="14">
        <v>0.21892000319273999</v>
      </c>
      <c r="T711" s="14">
        <v>0.32233630775822802</v>
      </c>
      <c r="U711" s="14">
        <v>0.30472008884917701</v>
      </c>
      <c r="V711" s="14">
        <v>0.29359055520051403</v>
      </c>
      <c r="W711" s="14">
        <v>0.26002693768464002</v>
      </c>
      <c r="X711" s="14">
        <v>0.23738207801199401</v>
      </c>
      <c r="Y711" s="14">
        <v>0.25249069825513099</v>
      </c>
      <c r="Z711" s="14">
        <v>0.25411104154025299</v>
      </c>
      <c r="AA711" s="14">
        <v>0.20634985741644399</v>
      </c>
      <c r="AB711" s="14">
        <v>0.27648595559376898</v>
      </c>
      <c r="AC711" s="14">
        <v>0.17284707878289099</v>
      </c>
      <c r="AD711" s="14">
        <v>0.22393822226628801</v>
      </c>
      <c r="AE711" s="14"/>
      <c r="AF711" s="14">
        <v>0.28817248456217698</v>
      </c>
      <c r="AG711" s="14">
        <v>0.23926930893505799</v>
      </c>
      <c r="AH711" s="14">
        <v>0.29089179507132001</v>
      </c>
      <c r="AI711" s="14"/>
      <c r="AJ711" s="14" t="s">
        <v>79</v>
      </c>
      <c r="AK711" s="14" t="s">
        <v>79</v>
      </c>
      <c r="AL711" s="14" t="s">
        <v>79</v>
      </c>
      <c r="AM711" s="14" t="s">
        <v>79</v>
      </c>
      <c r="AN711" s="14" t="s">
        <v>79</v>
      </c>
      <c r="AO711" s="14"/>
      <c r="AP711" s="14">
        <v>0.23478454692016801</v>
      </c>
      <c r="AQ711" s="14">
        <v>0.23007404352483299</v>
      </c>
      <c r="AR711" s="14">
        <v>0.23622077488096899</v>
      </c>
      <c r="AS711" s="14"/>
      <c r="AT711" s="14">
        <v>0.31144411864869898</v>
      </c>
      <c r="AU711" s="14">
        <v>0.26667574773385899</v>
      </c>
      <c r="AV711" s="14">
        <v>0.213584608843193</v>
      </c>
      <c r="AW711" s="14">
        <v>0.18363662501952799</v>
      </c>
      <c r="AX711" s="14">
        <v>0.13204122008865299</v>
      </c>
    </row>
    <row r="712" spans="2:50" x14ac:dyDescent="0.25">
      <c r="B712" t="s">
        <v>68</v>
      </c>
      <c r="C712" s="14">
        <v>7.5176939255538394E-2</v>
      </c>
      <c r="D712" s="14">
        <v>5.1409687479743997E-2</v>
      </c>
      <c r="E712" s="14">
        <v>9.8052740091169793E-2</v>
      </c>
      <c r="F712" s="14"/>
      <c r="G712" s="14">
        <v>6.7749590848905195E-2</v>
      </c>
      <c r="H712" s="14">
        <v>6.1325750885990502E-2</v>
      </c>
      <c r="I712" s="14">
        <v>8.5015394756767407E-2</v>
      </c>
      <c r="J712" s="14">
        <v>7.7059480838981106E-2</v>
      </c>
      <c r="K712" s="14">
        <v>9.2934269270030095E-2</v>
      </c>
      <c r="L712" s="14">
        <v>7.011149314956E-2</v>
      </c>
      <c r="M712" s="14"/>
      <c r="N712" s="14">
        <v>4.0841782955776298E-2</v>
      </c>
      <c r="O712" s="14">
        <v>7.6576344153820003E-2</v>
      </c>
      <c r="P712" s="14">
        <v>8.6867603267523102E-2</v>
      </c>
      <c r="Q712" s="14">
        <v>9.9441180121986897E-2</v>
      </c>
      <c r="R712" s="14"/>
      <c r="S712" s="14">
        <v>3.1503084497984599E-2</v>
      </c>
      <c r="T712" s="14">
        <v>6.7639387304175499E-2</v>
      </c>
      <c r="U712" s="14">
        <v>6.4567136538428202E-2</v>
      </c>
      <c r="V712" s="14">
        <v>6.4561475191661E-2</v>
      </c>
      <c r="W712" s="14">
        <v>8.9507087334449703E-2</v>
      </c>
      <c r="X712" s="14">
        <v>0.105182014926528</v>
      </c>
      <c r="Y712" s="14">
        <v>0.121445480916253</v>
      </c>
      <c r="Z712" s="14">
        <v>5.5232829035202699E-2</v>
      </c>
      <c r="AA712" s="14">
        <v>7.64769265432165E-2</v>
      </c>
      <c r="AB712" s="14">
        <v>8.4482736081081602E-2</v>
      </c>
      <c r="AC712" s="14">
        <v>0.13106912594964201</v>
      </c>
      <c r="AD712" s="14">
        <v>2.5750594939706599E-2</v>
      </c>
      <c r="AE712" s="14"/>
      <c r="AF712" s="14">
        <v>9.4356431177016697E-2</v>
      </c>
      <c r="AG712" s="14">
        <v>6.4857103105914707E-2</v>
      </c>
      <c r="AH712" s="14">
        <v>5.0810253279192703E-2</v>
      </c>
      <c r="AI712" s="14"/>
      <c r="AJ712" s="14" t="s">
        <v>79</v>
      </c>
      <c r="AK712" s="14" t="s">
        <v>79</v>
      </c>
      <c r="AL712" s="14" t="s">
        <v>79</v>
      </c>
      <c r="AM712" s="14" t="s">
        <v>79</v>
      </c>
      <c r="AN712" s="14" t="s">
        <v>79</v>
      </c>
      <c r="AO712" s="14"/>
      <c r="AP712" s="14">
        <v>6.5356388793081602E-2</v>
      </c>
      <c r="AQ712" s="14">
        <v>7.7304805051586795E-2</v>
      </c>
      <c r="AR712" s="14">
        <v>6.5734340999292304E-2</v>
      </c>
      <c r="AS712" s="14"/>
      <c r="AT712" s="14">
        <v>0.11418089742033</v>
      </c>
      <c r="AU712" s="14">
        <v>7.4186660736001803E-2</v>
      </c>
      <c r="AV712" s="14">
        <v>4.8843243715276E-2</v>
      </c>
      <c r="AW712" s="14">
        <v>5.1250697584405001E-2</v>
      </c>
      <c r="AX712" s="14">
        <v>3.5488245674708499E-2</v>
      </c>
    </row>
    <row r="713" spans="2:50" x14ac:dyDescent="0.25">
      <c r="B713" t="s">
        <v>69</v>
      </c>
      <c r="C713" s="14">
        <v>2.9080841489590101E-2</v>
      </c>
      <c r="D713" s="14">
        <v>2.6659016735972801E-2</v>
      </c>
      <c r="E713" s="14">
        <v>3.1662062261352299E-2</v>
      </c>
      <c r="F713" s="14"/>
      <c r="G713" s="14">
        <v>2.6482592231721998E-2</v>
      </c>
      <c r="H713" s="14">
        <v>1.5207831075584899E-2</v>
      </c>
      <c r="I713" s="14">
        <v>2.2487088834274999E-2</v>
      </c>
      <c r="J713" s="14">
        <v>4.6131308291262801E-2</v>
      </c>
      <c r="K713" s="14">
        <v>4.8128551034018099E-2</v>
      </c>
      <c r="L713" s="14">
        <v>2.0979882620139199E-2</v>
      </c>
      <c r="M713" s="14"/>
      <c r="N713" s="14">
        <v>2.00034681938983E-2</v>
      </c>
      <c r="O713" s="14">
        <v>1.28380123180471E-2</v>
      </c>
      <c r="P713" s="14">
        <v>3.46490116605426E-2</v>
      </c>
      <c r="Q713" s="14">
        <v>5.1138804974537599E-2</v>
      </c>
      <c r="R713" s="14"/>
      <c r="S713" s="14">
        <v>2.2146531678349599E-2</v>
      </c>
      <c r="T713" s="14">
        <v>2.3786227350560699E-2</v>
      </c>
      <c r="U713" s="14">
        <v>1.84991515927403E-2</v>
      </c>
      <c r="V713" s="14">
        <v>3.2345407670642902E-2</v>
      </c>
      <c r="W713" s="14">
        <v>1.00899630488533E-2</v>
      </c>
      <c r="X713" s="14">
        <v>3.2437237286018501E-2</v>
      </c>
      <c r="Y713" s="14">
        <v>3.4990333736056201E-2</v>
      </c>
      <c r="Z713" s="14">
        <v>6.0764684741058402E-2</v>
      </c>
      <c r="AA713" s="14">
        <v>3.5451207986950298E-2</v>
      </c>
      <c r="AB713" s="14">
        <v>1.9778086765512699E-2</v>
      </c>
      <c r="AC713" s="14">
        <v>4.3564332400573502E-2</v>
      </c>
      <c r="AD713" s="14">
        <v>5.8953097152992101E-2</v>
      </c>
      <c r="AE713" s="14"/>
      <c r="AF713" s="14">
        <v>3.82033953639127E-2</v>
      </c>
      <c r="AG713" s="14">
        <v>1.9229689921452499E-2</v>
      </c>
      <c r="AH713" s="14">
        <v>2.51588130105415E-2</v>
      </c>
      <c r="AI713" s="14"/>
      <c r="AJ713" s="14" t="s">
        <v>79</v>
      </c>
      <c r="AK713" s="14" t="s">
        <v>79</v>
      </c>
      <c r="AL713" s="14" t="s">
        <v>79</v>
      </c>
      <c r="AM713" s="14" t="s">
        <v>79</v>
      </c>
      <c r="AN713" s="14" t="s">
        <v>79</v>
      </c>
      <c r="AO713" s="14"/>
      <c r="AP713" s="14">
        <v>2.1222998006078801E-2</v>
      </c>
      <c r="AQ713" s="14">
        <v>2.50755868770886E-2</v>
      </c>
      <c r="AR713" s="14">
        <v>1.45636247217677E-2</v>
      </c>
      <c r="AS713" s="14"/>
      <c r="AT713" s="14">
        <v>3.54780060115348E-2</v>
      </c>
      <c r="AU713" s="14">
        <v>3.4664651783407802E-2</v>
      </c>
      <c r="AV713" s="14">
        <v>1.7728988429215501E-2</v>
      </c>
      <c r="AW713" s="14">
        <v>1.76893754111709E-2</v>
      </c>
      <c r="AX713" s="14">
        <v>0</v>
      </c>
    </row>
    <row r="714" spans="2:50" x14ac:dyDescent="0.25">
      <c r="B714" t="s">
        <v>70</v>
      </c>
      <c r="C714" s="14">
        <v>1.7091258080735E-2</v>
      </c>
      <c r="D714" s="14">
        <v>1.4138221835660899E-2</v>
      </c>
      <c r="E714" s="14">
        <v>2.00966312057121E-2</v>
      </c>
      <c r="F714" s="14"/>
      <c r="G714" s="14">
        <v>1.89561026662746E-2</v>
      </c>
      <c r="H714" s="14">
        <v>2.69581959341402E-2</v>
      </c>
      <c r="I714" s="14">
        <v>1.7242870638684901E-2</v>
      </c>
      <c r="J714" s="14">
        <v>1.7526726117795599E-2</v>
      </c>
      <c r="K714" s="14">
        <v>1.02829485396893E-2</v>
      </c>
      <c r="L714" s="14">
        <v>1.18201166422087E-2</v>
      </c>
      <c r="M714" s="14"/>
      <c r="N714" s="14">
        <v>7.4630574098093604E-3</v>
      </c>
      <c r="O714" s="14">
        <v>6.4575492866351799E-3</v>
      </c>
      <c r="P714" s="14">
        <v>2.6064547088440901E-2</v>
      </c>
      <c r="Q714" s="14">
        <v>3.0813201384723699E-2</v>
      </c>
      <c r="R714" s="14"/>
      <c r="S714" s="14">
        <v>1.0819549461051599E-2</v>
      </c>
      <c r="T714" s="14">
        <v>1.00887061078187E-2</v>
      </c>
      <c r="U714" s="14">
        <v>2.0646962442891902E-2</v>
      </c>
      <c r="V714" s="14">
        <v>1.9596691624201499E-2</v>
      </c>
      <c r="W714" s="14">
        <v>1.8702798776013101E-2</v>
      </c>
      <c r="X714" s="14">
        <v>5.3383830922530399E-2</v>
      </c>
      <c r="Y714" s="14">
        <v>1.15591045613878E-2</v>
      </c>
      <c r="Z714" s="14">
        <v>1.0676396550099301E-2</v>
      </c>
      <c r="AA714" s="14">
        <v>6.8249414000797603E-3</v>
      </c>
      <c r="AB714" s="14">
        <v>1.4532046942097501E-2</v>
      </c>
      <c r="AC714" s="14">
        <v>2.6763701792753399E-2</v>
      </c>
      <c r="AD714" s="14">
        <v>0</v>
      </c>
      <c r="AE714" s="14"/>
      <c r="AF714" s="14">
        <v>1.3717525266304299E-2</v>
      </c>
      <c r="AG714" s="14">
        <v>1.38061106189641E-2</v>
      </c>
      <c r="AH714" s="14">
        <v>2.86749735716142E-2</v>
      </c>
      <c r="AI714" s="14"/>
      <c r="AJ714" s="14" t="s">
        <v>79</v>
      </c>
      <c r="AK714" s="14" t="s">
        <v>79</v>
      </c>
      <c r="AL714" s="14" t="s">
        <v>79</v>
      </c>
      <c r="AM714" s="14" t="s">
        <v>79</v>
      </c>
      <c r="AN714" s="14" t="s">
        <v>79</v>
      </c>
      <c r="AO714" s="14"/>
      <c r="AP714" s="14">
        <v>6.23624605146609E-3</v>
      </c>
      <c r="AQ714" s="14">
        <v>1.10932535643647E-2</v>
      </c>
      <c r="AR714" s="14">
        <v>5.4939507328427197E-3</v>
      </c>
      <c r="AS714" s="14"/>
      <c r="AT714" s="14">
        <v>1.3137223981719799E-2</v>
      </c>
      <c r="AU714" s="14">
        <v>2.5288383671385101E-2</v>
      </c>
      <c r="AV714" s="14">
        <v>1.2160756157616401E-2</v>
      </c>
      <c r="AW714" s="14">
        <v>8.0702453643471603E-3</v>
      </c>
      <c r="AX714" s="14">
        <v>2.9919851874247502E-2</v>
      </c>
    </row>
    <row r="715" spans="2:50" x14ac:dyDescent="0.25">
      <c r="B715" t="s">
        <v>71</v>
      </c>
      <c r="C715" s="14">
        <v>0.62248378547389904</v>
      </c>
      <c r="D715" s="14">
        <v>0.66727092042101599</v>
      </c>
      <c r="E715" s="14">
        <v>0.57681854448221404</v>
      </c>
      <c r="F715" s="14"/>
      <c r="G715" s="14">
        <v>0.70190935645909902</v>
      </c>
      <c r="H715" s="14">
        <v>0.69932146053606303</v>
      </c>
      <c r="I715" s="14">
        <v>0.65701355049588595</v>
      </c>
      <c r="J715" s="14">
        <v>0.58149587101195899</v>
      </c>
      <c r="K715" s="14">
        <v>0.53734910898294697</v>
      </c>
      <c r="L715" s="14">
        <v>0.568632537854317</v>
      </c>
      <c r="M715" s="14"/>
      <c r="N715" s="14">
        <v>0.70343961727387605</v>
      </c>
      <c r="O715" s="14">
        <v>0.63956293927671504</v>
      </c>
      <c r="P715" s="14">
        <v>0.59698538065851003</v>
      </c>
      <c r="Q715" s="14">
        <v>0.53980351114425695</v>
      </c>
      <c r="R715" s="14"/>
      <c r="S715" s="14">
        <v>0.71661083116987501</v>
      </c>
      <c r="T715" s="14">
        <v>0.57614937147921697</v>
      </c>
      <c r="U715" s="14">
        <v>0.59156666057676199</v>
      </c>
      <c r="V715" s="14">
        <v>0.58990587031298103</v>
      </c>
      <c r="W715" s="14">
        <v>0.62167321315604396</v>
      </c>
      <c r="X715" s="14">
        <v>0.57161483885292896</v>
      </c>
      <c r="Y715" s="14">
        <v>0.57951438253117304</v>
      </c>
      <c r="Z715" s="14">
        <v>0.61921504813338601</v>
      </c>
      <c r="AA715" s="14">
        <v>0.67489706665330995</v>
      </c>
      <c r="AB715" s="14">
        <v>0.60472117461753905</v>
      </c>
      <c r="AC715" s="14">
        <v>0.62575576107414099</v>
      </c>
      <c r="AD715" s="14">
        <v>0.69135808564101298</v>
      </c>
      <c r="AE715" s="14"/>
      <c r="AF715" s="14">
        <v>0.56555016363058896</v>
      </c>
      <c r="AG715" s="14">
        <v>0.66283778741861099</v>
      </c>
      <c r="AH715" s="14">
        <v>0.60446416506733203</v>
      </c>
      <c r="AI715" s="14"/>
      <c r="AJ715" s="14" t="s">
        <v>79</v>
      </c>
      <c r="AK715" s="14" t="s">
        <v>79</v>
      </c>
      <c r="AL715" s="14" t="s">
        <v>79</v>
      </c>
      <c r="AM715" s="14" t="s">
        <v>79</v>
      </c>
      <c r="AN715" s="14" t="s">
        <v>79</v>
      </c>
      <c r="AO715" s="14"/>
      <c r="AP715" s="14">
        <v>0.67239982022920497</v>
      </c>
      <c r="AQ715" s="14">
        <v>0.65645231098212697</v>
      </c>
      <c r="AR715" s="14">
        <v>0.67798730866512802</v>
      </c>
      <c r="AS715" s="14"/>
      <c r="AT715" s="14">
        <v>0.52575975393771601</v>
      </c>
      <c r="AU715" s="14">
        <v>0.59918455607534604</v>
      </c>
      <c r="AV715" s="14">
        <v>0.70768240285469897</v>
      </c>
      <c r="AW715" s="14">
        <v>0.73935305662054895</v>
      </c>
      <c r="AX715" s="14">
        <v>0.80255068236239102</v>
      </c>
    </row>
    <row r="716" spans="2:50" x14ac:dyDescent="0.25">
      <c r="B716" t="s">
        <v>72</v>
      </c>
      <c r="C716" s="14">
        <v>0.10425778074512899</v>
      </c>
      <c r="D716" s="14">
        <v>7.8068704215716794E-2</v>
      </c>
      <c r="E716" s="14">
        <v>0.129714802352522</v>
      </c>
      <c r="F716" s="14"/>
      <c r="G716" s="14">
        <v>9.4232183080627197E-2</v>
      </c>
      <c r="H716" s="14">
        <v>7.6533581961575295E-2</v>
      </c>
      <c r="I716" s="14">
        <v>0.107502483591042</v>
      </c>
      <c r="J716" s="14">
        <v>0.12319078913024401</v>
      </c>
      <c r="K716" s="14">
        <v>0.14106282030404799</v>
      </c>
      <c r="L716" s="14">
        <v>9.1091375769699098E-2</v>
      </c>
      <c r="M716" s="14"/>
      <c r="N716" s="14">
        <v>6.0845251149674602E-2</v>
      </c>
      <c r="O716" s="14">
        <v>8.9414356471867004E-2</v>
      </c>
      <c r="P716" s="14">
        <v>0.12151661492806599</v>
      </c>
      <c r="Q716" s="14">
        <v>0.15057998509652501</v>
      </c>
      <c r="R716" s="14"/>
      <c r="S716" s="14">
        <v>5.3649616176334097E-2</v>
      </c>
      <c r="T716" s="14">
        <v>9.1425614654736198E-2</v>
      </c>
      <c r="U716" s="14">
        <v>8.3066288131168495E-2</v>
      </c>
      <c r="V716" s="14">
        <v>9.6906882862304006E-2</v>
      </c>
      <c r="W716" s="14">
        <v>9.9597050383303007E-2</v>
      </c>
      <c r="X716" s="14">
        <v>0.13761925221254701</v>
      </c>
      <c r="Y716" s="14">
        <v>0.15643581465230899</v>
      </c>
      <c r="Z716" s="14">
        <v>0.115997513776261</v>
      </c>
      <c r="AA716" s="14">
        <v>0.11192813453016701</v>
      </c>
      <c r="AB716" s="14">
        <v>0.10426082284659401</v>
      </c>
      <c r="AC716" s="14">
        <v>0.17463345835021499</v>
      </c>
      <c r="AD716" s="14">
        <v>8.4703692092698707E-2</v>
      </c>
      <c r="AE716" s="14"/>
      <c r="AF716" s="14">
        <v>0.13255982654092899</v>
      </c>
      <c r="AG716" s="14">
        <v>8.4086793027367296E-2</v>
      </c>
      <c r="AH716" s="14">
        <v>7.5969066289734197E-2</v>
      </c>
      <c r="AI716" s="14"/>
      <c r="AJ716" s="14" t="s">
        <v>79</v>
      </c>
      <c r="AK716" s="14" t="s">
        <v>79</v>
      </c>
      <c r="AL716" s="14" t="s">
        <v>79</v>
      </c>
      <c r="AM716" s="14" t="s">
        <v>79</v>
      </c>
      <c r="AN716" s="14" t="s">
        <v>79</v>
      </c>
      <c r="AO716" s="14"/>
      <c r="AP716" s="14">
        <v>8.6579386799160399E-2</v>
      </c>
      <c r="AQ716" s="14">
        <v>0.102380391928675</v>
      </c>
      <c r="AR716" s="14">
        <v>8.0297965721060002E-2</v>
      </c>
      <c r="AS716" s="14"/>
      <c r="AT716" s="14">
        <v>0.149658903431865</v>
      </c>
      <c r="AU716" s="14">
        <v>0.10885131251941001</v>
      </c>
      <c r="AV716" s="14">
        <v>6.6572232144491497E-2</v>
      </c>
      <c r="AW716" s="14">
        <v>6.8940072995576002E-2</v>
      </c>
      <c r="AX716" s="14">
        <v>3.5488245674708499E-2</v>
      </c>
    </row>
    <row r="717" spans="2:50" x14ac:dyDescent="0.25">
      <c r="B717" t="s">
        <v>73</v>
      </c>
      <c r="C717" s="14">
        <v>0.51822600472877101</v>
      </c>
      <c r="D717" s="14">
        <v>0.589202216205299</v>
      </c>
      <c r="E717" s="14">
        <v>0.44710374212969201</v>
      </c>
      <c r="F717" s="14"/>
      <c r="G717" s="14">
        <v>0.60767717337847205</v>
      </c>
      <c r="H717" s="14">
        <v>0.62278787857448703</v>
      </c>
      <c r="I717" s="14">
        <v>0.54951106690484297</v>
      </c>
      <c r="J717" s="14">
        <v>0.45830508188171598</v>
      </c>
      <c r="K717" s="14">
        <v>0.39628628867889798</v>
      </c>
      <c r="L717" s="14">
        <v>0.477541162084618</v>
      </c>
      <c r="M717" s="14"/>
      <c r="N717" s="14">
        <v>0.64259436612420195</v>
      </c>
      <c r="O717" s="14">
        <v>0.55014858280484802</v>
      </c>
      <c r="P717" s="14">
        <v>0.475468765730445</v>
      </c>
      <c r="Q717" s="14">
        <v>0.38922352604773303</v>
      </c>
      <c r="R717" s="14"/>
      <c r="S717" s="14">
        <v>0.66296121499354099</v>
      </c>
      <c r="T717" s="14">
        <v>0.48472375682448099</v>
      </c>
      <c r="U717" s="14">
        <v>0.50850037244559398</v>
      </c>
      <c r="V717" s="14">
        <v>0.492998987450677</v>
      </c>
      <c r="W717" s="14">
        <v>0.52207616277274105</v>
      </c>
      <c r="X717" s="14">
        <v>0.43399558664038201</v>
      </c>
      <c r="Y717" s="14">
        <v>0.423078567878864</v>
      </c>
      <c r="Z717" s="14">
        <v>0.50321753435712502</v>
      </c>
      <c r="AA717" s="14">
        <v>0.56296893212314303</v>
      </c>
      <c r="AB717" s="14">
        <v>0.50046035177094494</v>
      </c>
      <c r="AC717" s="14">
        <v>0.45112230272392601</v>
      </c>
      <c r="AD717" s="14">
        <v>0.60665439354831496</v>
      </c>
      <c r="AE717" s="14"/>
      <c r="AF717" s="14">
        <v>0.43299033708966</v>
      </c>
      <c r="AG717" s="14">
        <v>0.578750994391244</v>
      </c>
      <c r="AH717" s="14">
        <v>0.52849509877759804</v>
      </c>
      <c r="AI717" s="14"/>
      <c r="AJ717" s="14" t="s">
        <v>79</v>
      </c>
      <c r="AK717" s="14" t="s">
        <v>79</v>
      </c>
      <c r="AL717" s="14" t="s">
        <v>79</v>
      </c>
      <c r="AM717" s="14" t="s">
        <v>79</v>
      </c>
      <c r="AN717" s="14" t="s">
        <v>79</v>
      </c>
      <c r="AO717" s="14"/>
      <c r="AP717" s="14">
        <v>0.58582043343004497</v>
      </c>
      <c r="AQ717" s="14">
        <v>0.55407191905345199</v>
      </c>
      <c r="AR717" s="14">
        <v>0.59768934294406795</v>
      </c>
      <c r="AS717" s="14"/>
      <c r="AT717" s="14">
        <v>0.37610085050585101</v>
      </c>
      <c r="AU717" s="14">
        <v>0.49033324355593699</v>
      </c>
      <c r="AV717" s="14">
        <v>0.64111017071020704</v>
      </c>
      <c r="AW717" s="14">
        <v>0.67041298362497304</v>
      </c>
      <c r="AX717" s="14">
        <v>0.76706243668768204</v>
      </c>
    </row>
    <row r="718" spans="2:50" x14ac:dyDescent="0.25">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row>
    <row r="719" spans="2:50" x14ac:dyDescent="0.25">
      <c r="B719" s="6" t="s">
        <v>323</v>
      </c>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row>
    <row r="720" spans="2:50" x14ac:dyDescent="0.25">
      <c r="B720" s="24" t="s">
        <v>77</v>
      </c>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row>
    <row r="721" spans="2:50" x14ac:dyDescent="0.25">
      <c r="B721" t="s">
        <v>65</v>
      </c>
      <c r="C721" s="14">
        <v>3.3636220838286802E-2</v>
      </c>
      <c r="D721" s="14">
        <v>3.8823248491531001E-2</v>
      </c>
      <c r="E721" s="14">
        <v>2.8109910360502501E-2</v>
      </c>
      <c r="F721" s="14"/>
      <c r="G721" s="14">
        <v>5.8704399322427499E-2</v>
      </c>
      <c r="H721" s="14">
        <v>4.0785672999781898E-2</v>
      </c>
      <c r="I721" s="14">
        <v>3.52450423756967E-2</v>
      </c>
      <c r="J721" s="14">
        <v>2.82905345479268E-2</v>
      </c>
      <c r="K721" s="14">
        <v>2.8737175295595399E-2</v>
      </c>
      <c r="L721" s="14">
        <v>1.73707668724612E-2</v>
      </c>
      <c r="M721" s="14"/>
      <c r="N721" s="14">
        <v>2.93287537225209E-2</v>
      </c>
      <c r="O721" s="14">
        <v>2.8787107077951901E-2</v>
      </c>
      <c r="P721" s="14">
        <v>3.46893292613496E-2</v>
      </c>
      <c r="Q721" s="14">
        <v>4.2682021089738197E-2</v>
      </c>
      <c r="R721" s="14"/>
      <c r="S721" s="14">
        <v>5.71228705563308E-2</v>
      </c>
      <c r="T721" s="14">
        <v>1.5183095928334301E-2</v>
      </c>
      <c r="U721" s="14">
        <v>3.2426856692870702E-2</v>
      </c>
      <c r="V721" s="14">
        <v>2.5966468761955502E-2</v>
      </c>
      <c r="W721" s="14">
        <v>2.02761484055443E-2</v>
      </c>
      <c r="X721" s="14">
        <v>4.7390693267805102E-2</v>
      </c>
      <c r="Y721" s="14">
        <v>4.6557050183851999E-2</v>
      </c>
      <c r="Z721" s="14">
        <v>1.42220061897176E-2</v>
      </c>
      <c r="AA721" s="14">
        <v>4.5281487278713201E-2</v>
      </c>
      <c r="AB721" s="14">
        <v>5.2332033887475503E-3</v>
      </c>
      <c r="AC721" s="14">
        <v>4.71470426131059E-2</v>
      </c>
      <c r="AD721" s="14">
        <v>3.1385258609655999E-2</v>
      </c>
      <c r="AE721" s="14"/>
      <c r="AF721" s="14">
        <v>2.80713680085143E-2</v>
      </c>
      <c r="AG721" s="14">
        <v>3.5953767235680098E-2</v>
      </c>
      <c r="AH721" s="14">
        <v>4.0016584918931598E-2</v>
      </c>
      <c r="AI721" s="14"/>
      <c r="AJ721" s="14" t="s">
        <v>79</v>
      </c>
      <c r="AK721" s="14" t="s">
        <v>79</v>
      </c>
      <c r="AL721" s="14" t="s">
        <v>79</v>
      </c>
      <c r="AM721" s="14" t="s">
        <v>79</v>
      </c>
      <c r="AN721" s="14" t="s">
        <v>79</v>
      </c>
      <c r="AO721" s="14"/>
      <c r="AP721" s="14">
        <v>2.86418121103315E-2</v>
      </c>
      <c r="AQ721" s="14">
        <v>4.6086265938527098E-2</v>
      </c>
      <c r="AR721" s="14">
        <v>4.4817086320708299E-2</v>
      </c>
      <c r="AS721" s="14"/>
      <c r="AT721" s="14">
        <v>3.2943411026399499E-2</v>
      </c>
      <c r="AU721" s="14">
        <v>3.4638688408577097E-2</v>
      </c>
      <c r="AV721" s="14">
        <v>3.82343373876457E-2</v>
      </c>
      <c r="AW721" s="14">
        <v>2.9384474412525299E-2</v>
      </c>
      <c r="AX721" s="14">
        <v>2.6143711289036201E-2</v>
      </c>
    </row>
    <row r="722" spans="2:50" x14ac:dyDescent="0.25">
      <c r="B722" t="s">
        <v>66</v>
      </c>
      <c r="C722" s="14">
        <v>0.163132619989069</v>
      </c>
      <c r="D722" s="14">
        <v>0.14059302407145099</v>
      </c>
      <c r="E722" s="14">
        <v>0.18445840813345099</v>
      </c>
      <c r="F722" s="14"/>
      <c r="G722" s="14">
        <v>0.19674246059929201</v>
      </c>
      <c r="H722" s="14">
        <v>0.18674734669246801</v>
      </c>
      <c r="I722" s="14">
        <v>0.184474582251522</v>
      </c>
      <c r="J722" s="14">
        <v>0.16182879424656901</v>
      </c>
      <c r="K722" s="14">
        <v>0.10756632806817</v>
      </c>
      <c r="L722" s="14">
        <v>0.14225054672096199</v>
      </c>
      <c r="M722" s="14"/>
      <c r="N722" s="14">
        <v>0.118991390718985</v>
      </c>
      <c r="O722" s="14">
        <v>0.162573954832408</v>
      </c>
      <c r="P722" s="14">
        <v>0.19039144217059201</v>
      </c>
      <c r="Q722" s="14">
        <v>0.18423541018996401</v>
      </c>
      <c r="R722" s="14"/>
      <c r="S722" s="14">
        <v>0.14892634545984801</v>
      </c>
      <c r="T722" s="14">
        <v>0.165284036425802</v>
      </c>
      <c r="U722" s="14">
        <v>0.21338284698899199</v>
      </c>
      <c r="V722" s="14">
        <v>0.110513864759539</v>
      </c>
      <c r="W722" s="14">
        <v>0.114257400941723</v>
      </c>
      <c r="X722" s="14">
        <v>0.21398872795611401</v>
      </c>
      <c r="Y722" s="14">
        <v>0.13656640382822499</v>
      </c>
      <c r="Z722" s="14">
        <v>0.161564239271479</v>
      </c>
      <c r="AA722" s="14">
        <v>0.16664320039613101</v>
      </c>
      <c r="AB722" s="14">
        <v>0.19226999123986499</v>
      </c>
      <c r="AC722" s="14">
        <v>0.153270499497141</v>
      </c>
      <c r="AD722" s="14">
        <v>0.193682654134057</v>
      </c>
      <c r="AE722" s="14"/>
      <c r="AF722" s="14">
        <v>0.17896963221694401</v>
      </c>
      <c r="AG722" s="14">
        <v>0.15593559497224799</v>
      </c>
      <c r="AH722" s="14">
        <v>0.13362872434373901</v>
      </c>
      <c r="AI722" s="14"/>
      <c r="AJ722" s="14" t="s">
        <v>79</v>
      </c>
      <c r="AK722" s="14" t="s">
        <v>79</v>
      </c>
      <c r="AL722" s="14" t="s">
        <v>79</v>
      </c>
      <c r="AM722" s="14" t="s">
        <v>79</v>
      </c>
      <c r="AN722" s="14" t="s">
        <v>79</v>
      </c>
      <c r="AO722" s="14"/>
      <c r="AP722" s="14">
        <v>0.13758931821477699</v>
      </c>
      <c r="AQ722" s="14">
        <v>0.188386029471204</v>
      </c>
      <c r="AR722" s="14">
        <v>0.160429947200352</v>
      </c>
      <c r="AS722" s="14"/>
      <c r="AT722" s="14">
        <v>0.20779319547528199</v>
      </c>
      <c r="AU722" s="14">
        <v>0.15487891351205099</v>
      </c>
      <c r="AV722" s="14">
        <v>0.13587083713681999</v>
      </c>
      <c r="AW722" s="14">
        <v>0.148783820070512</v>
      </c>
      <c r="AX722" s="14">
        <v>0.145958579209475</v>
      </c>
    </row>
    <row r="723" spans="2:50" x14ac:dyDescent="0.25">
      <c r="B723" t="s">
        <v>67</v>
      </c>
      <c r="C723" s="14">
        <v>0.25165056489988502</v>
      </c>
      <c r="D723" s="14">
        <v>0.25535581666651302</v>
      </c>
      <c r="E723" s="14">
        <v>0.247366352446072</v>
      </c>
      <c r="F723" s="14"/>
      <c r="G723" s="14">
        <v>0.263072544640371</v>
      </c>
      <c r="H723" s="14">
        <v>0.22940662484426599</v>
      </c>
      <c r="I723" s="14">
        <v>0.24280330805577499</v>
      </c>
      <c r="J723" s="14">
        <v>0.25525010067577503</v>
      </c>
      <c r="K723" s="14">
        <v>0.29423015414654902</v>
      </c>
      <c r="L723" s="14">
        <v>0.23808816672445199</v>
      </c>
      <c r="M723" s="14"/>
      <c r="N723" s="14">
        <v>0.19470359735506201</v>
      </c>
      <c r="O723" s="14">
        <v>0.26519329296727201</v>
      </c>
      <c r="P723" s="14">
        <v>0.28921349210821001</v>
      </c>
      <c r="Q723" s="14">
        <v>0.26806979530358399</v>
      </c>
      <c r="R723" s="14"/>
      <c r="S723" s="14">
        <v>0.20701945879998401</v>
      </c>
      <c r="T723" s="14">
        <v>0.30203362697862401</v>
      </c>
      <c r="U723" s="14">
        <v>0.23110542314163901</v>
      </c>
      <c r="V723" s="14">
        <v>0.30223643319662302</v>
      </c>
      <c r="W723" s="14">
        <v>0.233801438422925</v>
      </c>
      <c r="X723" s="14">
        <v>0.29212507344737898</v>
      </c>
      <c r="Y723" s="14">
        <v>0.252261940972281</v>
      </c>
      <c r="Z723" s="14">
        <v>0.245752216631269</v>
      </c>
      <c r="AA723" s="14">
        <v>0.26757715134624899</v>
      </c>
      <c r="AB723" s="14">
        <v>0.22008476094121701</v>
      </c>
      <c r="AC723" s="14">
        <v>0.18571486781679999</v>
      </c>
      <c r="AD723" s="14">
        <v>0.21921685619980699</v>
      </c>
      <c r="AE723" s="14"/>
      <c r="AF723" s="14">
        <v>0.263246787586635</v>
      </c>
      <c r="AG723" s="14">
        <v>0.22531172710096001</v>
      </c>
      <c r="AH723" s="14">
        <v>0.32649393333100002</v>
      </c>
      <c r="AI723" s="14"/>
      <c r="AJ723" s="14" t="s">
        <v>79</v>
      </c>
      <c r="AK723" s="14" t="s">
        <v>79</v>
      </c>
      <c r="AL723" s="14" t="s">
        <v>79</v>
      </c>
      <c r="AM723" s="14" t="s">
        <v>79</v>
      </c>
      <c r="AN723" s="14" t="s">
        <v>79</v>
      </c>
      <c r="AO723" s="14"/>
      <c r="AP723" s="14">
        <v>0.25631188455929999</v>
      </c>
      <c r="AQ723" s="14">
        <v>0.24173122156931501</v>
      </c>
      <c r="AR723" s="14">
        <v>0.23550985647637299</v>
      </c>
      <c r="AS723" s="14"/>
      <c r="AT723" s="14">
        <v>0.30269556707545903</v>
      </c>
      <c r="AU723" s="14">
        <v>0.26570211395877502</v>
      </c>
      <c r="AV723" s="14">
        <v>0.20316720029853599</v>
      </c>
      <c r="AW723" s="14">
        <v>0.16141401704216901</v>
      </c>
      <c r="AX723" s="14">
        <v>0.15391211428176299</v>
      </c>
    </row>
    <row r="724" spans="2:50" x14ac:dyDescent="0.25">
      <c r="B724" t="s">
        <v>68</v>
      </c>
      <c r="C724" s="14">
        <v>0.38657122819822598</v>
      </c>
      <c r="D724" s="14">
        <v>0.37803293991735198</v>
      </c>
      <c r="E724" s="14">
        <v>0.39619648746522301</v>
      </c>
      <c r="F724" s="14"/>
      <c r="G724" s="14">
        <v>0.344835504581681</v>
      </c>
      <c r="H724" s="14">
        <v>0.35437790721136397</v>
      </c>
      <c r="I724" s="14">
        <v>0.39904339962034502</v>
      </c>
      <c r="J724" s="14">
        <v>0.40137394721674302</v>
      </c>
      <c r="K724" s="14">
        <v>0.37828470798060398</v>
      </c>
      <c r="L724" s="14">
        <v>0.42423721674658699</v>
      </c>
      <c r="M724" s="14"/>
      <c r="N724" s="14">
        <v>0.40529039289884999</v>
      </c>
      <c r="O724" s="14">
        <v>0.39668475886224902</v>
      </c>
      <c r="P724" s="14">
        <v>0.38128142152335098</v>
      </c>
      <c r="Q724" s="14">
        <v>0.36198706793074897</v>
      </c>
      <c r="R724" s="14"/>
      <c r="S724" s="14">
        <v>0.43349633324532899</v>
      </c>
      <c r="T724" s="14">
        <v>0.36276850649128201</v>
      </c>
      <c r="U724" s="14">
        <v>0.36124200481892998</v>
      </c>
      <c r="V724" s="14">
        <v>0.35226574713748798</v>
      </c>
      <c r="W724" s="14">
        <v>0.446189425748033</v>
      </c>
      <c r="X724" s="14">
        <v>0.30351464010426799</v>
      </c>
      <c r="Y724" s="14">
        <v>0.379891584271349</v>
      </c>
      <c r="Z724" s="14">
        <v>0.44507302779547198</v>
      </c>
      <c r="AA724" s="14">
        <v>0.35250851384689103</v>
      </c>
      <c r="AB724" s="14">
        <v>0.42498156030130602</v>
      </c>
      <c r="AC724" s="14">
        <v>0.47017427835737702</v>
      </c>
      <c r="AD724" s="14">
        <v>0.36024343384673402</v>
      </c>
      <c r="AE724" s="14"/>
      <c r="AF724" s="14">
        <v>0.38337974563834498</v>
      </c>
      <c r="AG724" s="14">
        <v>0.40101272079134598</v>
      </c>
      <c r="AH724" s="14">
        <v>0.34287985745809602</v>
      </c>
      <c r="AI724" s="14"/>
      <c r="AJ724" s="14" t="s">
        <v>79</v>
      </c>
      <c r="AK724" s="14" t="s">
        <v>79</v>
      </c>
      <c r="AL724" s="14" t="s">
        <v>79</v>
      </c>
      <c r="AM724" s="14" t="s">
        <v>79</v>
      </c>
      <c r="AN724" s="14" t="s">
        <v>79</v>
      </c>
      <c r="AO724" s="14"/>
      <c r="AP724" s="14">
        <v>0.40257810560049101</v>
      </c>
      <c r="AQ724" s="14">
        <v>0.37867740443165299</v>
      </c>
      <c r="AR724" s="14">
        <v>0.367445308547306</v>
      </c>
      <c r="AS724" s="14"/>
      <c r="AT724" s="14">
        <v>0.36071779752935901</v>
      </c>
      <c r="AU724" s="14">
        <v>0.43646588184984803</v>
      </c>
      <c r="AV724" s="14">
        <v>0.411567455273186</v>
      </c>
      <c r="AW724" s="14">
        <v>0.30318176542740699</v>
      </c>
      <c r="AX724" s="14">
        <v>0.25816472263392998</v>
      </c>
    </row>
    <row r="725" spans="2:50" x14ac:dyDescent="0.25">
      <c r="B725" t="s">
        <v>69</v>
      </c>
      <c r="C725" s="14">
        <v>0.146157094722801</v>
      </c>
      <c r="D725" s="14">
        <v>0.16961548329484799</v>
      </c>
      <c r="E725" s="14">
        <v>0.12363242184025799</v>
      </c>
      <c r="F725" s="14"/>
      <c r="G725" s="14">
        <v>0.117442303150411</v>
      </c>
      <c r="H725" s="14">
        <v>0.14673277631159801</v>
      </c>
      <c r="I725" s="14">
        <v>0.12826150597059599</v>
      </c>
      <c r="J725" s="14">
        <v>0.137969749247422</v>
      </c>
      <c r="K725" s="14">
        <v>0.18514916908847401</v>
      </c>
      <c r="L725" s="14">
        <v>0.15989640610453901</v>
      </c>
      <c r="M725" s="14"/>
      <c r="N725" s="14">
        <v>0.23933114885788201</v>
      </c>
      <c r="O725" s="14">
        <v>0.132425514111917</v>
      </c>
      <c r="P725" s="14">
        <v>8.6912623376466394E-2</v>
      </c>
      <c r="Q725" s="14">
        <v>0.111111187107941</v>
      </c>
      <c r="R725" s="14"/>
      <c r="S725" s="14">
        <v>0.132292228920529</v>
      </c>
      <c r="T725" s="14">
        <v>0.14192099748565001</v>
      </c>
      <c r="U725" s="14">
        <v>0.14651695561939099</v>
      </c>
      <c r="V725" s="14">
        <v>0.19031610221129999</v>
      </c>
      <c r="W725" s="14">
        <v>0.171138945497017</v>
      </c>
      <c r="X725" s="14">
        <v>8.9618502798891803E-2</v>
      </c>
      <c r="Y725" s="14">
        <v>0.17938212156682601</v>
      </c>
      <c r="Z725" s="14">
        <v>0.122712113561963</v>
      </c>
      <c r="AA725" s="14">
        <v>0.148517199529653</v>
      </c>
      <c r="AB725" s="14">
        <v>0.14157266638035301</v>
      </c>
      <c r="AC725" s="14">
        <v>0.121729583801508</v>
      </c>
      <c r="AD725" s="14">
        <v>0.195471797209746</v>
      </c>
      <c r="AE725" s="14"/>
      <c r="AF725" s="14">
        <v>0.12977251144579199</v>
      </c>
      <c r="AG725" s="14">
        <v>0.16865699696508099</v>
      </c>
      <c r="AH725" s="14">
        <v>0.124467232115078</v>
      </c>
      <c r="AI725" s="14"/>
      <c r="AJ725" s="14" t="s">
        <v>79</v>
      </c>
      <c r="AK725" s="14" t="s">
        <v>79</v>
      </c>
      <c r="AL725" s="14" t="s">
        <v>79</v>
      </c>
      <c r="AM725" s="14" t="s">
        <v>79</v>
      </c>
      <c r="AN725" s="14" t="s">
        <v>79</v>
      </c>
      <c r="AO725" s="14"/>
      <c r="AP725" s="14">
        <v>0.16830871689799001</v>
      </c>
      <c r="AQ725" s="14">
        <v>0.13083637894802</v>
      </c>
      <c r="AR725" s="14">
        <v>0.179910116393147</v>
      </c>
      <c r="AS725" s="14"/>
      <c r="AT725" s="14">
        <v>8.4022149828617207E-2</v>
      </c>
      <c r="AU725" s="14">
        <v>8.9760161712932093E-2</v>
      </c>
      <c r="AV725" s="14">
        <v>0.19161283806649501</v>
      </c>
      <c r="AW725" s="14">
        <v>0.33187452897514202</v>
      </c>
      <c r="AX725" s="14">
        <v>0.38590102071154903</v>
      </c>
    </row>
    <row r="726" spans="2:50" x14ac:dyDescent="0.25">
      <c r="B726" t="s">
        <v>70</v>
      </c>
      <c r="C726" s="14">
        <v>1.8852271351733198E-2</v>
      </c>
      <c r="D726" s="14">
        <v>1.7579487558304501E-2</v>
      </c>
      <c r="E726" s="14">
        <v>2.0236419754493799E-2</v>
      </c>
      <c r="F726" s="14"/>
      <c r="G726" s="14">
        <v>1.9202787705817799E-2</v>
      </c>
      <c r="H726" s="14">
        <v>4.1949671940521398E-2</v>
      </c>
      <c r="I726" s="14">
        <v>1.01721617260644E-2</v>
      </c>
      <c r="J726" s="14">
        <v>1.5286874065564299E-2</v>
      </c>
      <c r="K726" s="14">
        <v>6.0324654206073101E-3</v>
      </c>
      <c r="L726" s="14">
        <v>1.8156896830999698E-2</v>
      </c>
      <c r="M726" s="14"/>
      <c r="N726" s="14">
        <v>1.2354716446700199E-2</v>
      </c>
      <c r="O726" s="14">
        <v>1.4335372148202401E-2</v>
      </c>
      <c r="P726" s="14">
        <v>1.7511691560031101E-2</v>
      </c>
      <c r="Q726" s="14">
        <v>3.1914518378023699E-2</v>
      </c>
      <c r="R726" s="14"/>
      <c r="S726" s="14">
        <v>2.11427630179797E-2</v>
      </c>
      <c r="T726" s="14">
        <v>1.2809736690307501E-2</v>
      </c>
      <c r="U726" s="14">
        <v>1.5325912738177599E-2</v>
      </c>
      <c r="V726" s="14">
        <v>1.8701383933095499E-2</v>
      </c>
      <c r="W726" s="14">
        <v>1.43366409847588E-2</v>
      </c>
      <c r="X726" s="14">
        <v>5.33623624255418E-2</v>
      </c>
      <c r="Y726" s="14">
        <v>5.3408991774663702E-3</v>
      </c>
      <c r="Z726" s="14">
        <v>1.0676396550099301E-2</v>
      </c>
      <c r="AA726" s="14">
        <v>1.94724476023629E-2</v>
      </c>
      <c r="AB726" s="14">
        <v>1.5857817748510899E-2</v>
      </c>
      <c r="AC726" s="14">
        <v>2.19637279140685E-2</v>
      </c>
      <c r="AD726" s="14">
        <v>0</v>
      </c>
      <c r="AE726" s="14"/>
      <c r="AF726" s="14">
        <v>1.6559955103770101E-2</v>
      </c>
      <c r="AG726" s="14">
        <v>1.3129192934685801E-2</v>
      </c>
      <c r="AH726" s="14">
        <v>3.2513667833154201E-2</v>
      </c>
      <c r="AI726" s="14"/>
      <c r="AJ726" s="14" t="s">
        <v>79</v>
      </c>
      <c r="AK726" s="14" t="s">
        <v>79</v>
      </c>
      <c r="AL726" s="14" t="s">
        <v>79</v>
      </c>
      <c r="AM726" s="14" t="s">
        <v>79</v>
      </c>
      <c r="AN726" s="14" t="s">
        <v>79</v>
      </c>
      <c r="AO726" s="14"/>
      <c r="AP726" s="14">
        <v>6.5701626171107801E-3</v>
      </c>
      <c r="AQ726" s="14">
        <v>1.42826996412815E-2</v>
      </c>
      <c r="AR726" s="14">
        <v>1.1887685062114401E-2</v>
      </c>
      <c r="AS726" s="14"/>
      <c r="AT726" s="14">
        <v>1.18278790648828E-2</v>
      </c>
      <c r="AU726" s="14">
        <v>1.8554240557816799E-2</v>
      </c>
      <c r="AV726" s="14">
        <v>1.9547331837317699E-2</v>
      </c>
      <c r="AW726" s="14">
        <v>2.5361394072244501E-2</v>
      </c>
      <c r="AX726" s="14">
        <v>2.9919851874247502E-2</v>
      </c>
    </row>
    <row r="727" spans="2:50" x14ac:dyDescent="0.25">
      <c r="B727" t="s">
        <v>71</v>
      </c>
      <c r="C727" s="14">
        <v>0.19676884082735599</v>
      </c>
      <c r="D727" s="14">
        <v>0.17941627256298201</v>
      </c>
      <c r="E727" s="14">
        <v>0.212568318493953</v>
      </c>
      <c r="F727" s="14"/>
      <c r="G727" s="14">
        <v>0.25544685992171901</v>
      </c>
      <c r="H727" s="14">
        <v>0.22753301969225001</v>
      </c>
      <c r="I727" s="14">
        <v>0.219719624627219</v>
      </c>
      <c r="J727" s="14">
        <v>0.190119328794496</v>
      </c>
      <c r="K727" s="14">
        <v>0.13630350336376501</v>
      </c>
      <c r="L727" s="14">
        <v>0.15962131359342299</v>
      </c>
      <c r="M727" s="14"/>
      <c r="N727" s="14">
        <v>0.14832014444150601</v>
      </c>
      <c r="O727" s="14">
        <v>0.19136106191036001</v>
      </c>
      <c r="P727" s="14">
        <v>0.22508077143194199</v>
      </c>
      <c r="Q727" s="14">
        <v>0.22691743127970199</v>
      </c>
      <c r="R727" s="14"/>
      <c r="S727" s="14">
        <v>0.20604921601617901</v>
      </c>
      <c r="T727" s="14">
        <v>0.180467132354136</v>
      </c>
      <c r="U727" s="14">
        <v>0.245809703681863</v>
      </c>
      <c r="V727" s="14">
        <v>0.136480333521494</v>
      </c>
      <c r="W727" s="14">
        <v>0.134533549347267</v>
      </c>
      <c r="X727" s="14">
        <v>0.261379421223919</v>
      </c>
      <c r="Y727" s="14">
        <v>0.183123454012078</v>
      </c>
      <c r="Z727" s="14">
        <v>0.17578624546119601</v>
      </c>
      <c r="AA727" s="14">
        <v>0.21192468767484399</v>
      </c>
      <c r="AB727" s="14">
        <v>0.19750319462861299</v>
      </c>
      <c r="AC727" s="14">
        <v>0.20041754211024701</v>
      </c>
      <c r="AD727" s="14">
        <v>0.22506791274371299</v>
      </c>
      <c r="AE727" s="14"/>
      <c r="AF727" s="14">
        <v>0.20704100022545799</v>
      </c>
      <c r="AG727" s="14">
        <v>0.19188936220792799</v>
      </c>
      <c r="AH727" s="14">
        <v>0.17364530926267099</v>
      </c>
      <c r="AI727" s="14"/>
      <c r="AJ727" s="14" t="s">
        <v>79</v>
      </c>
      <c r="AK727" s="14" t="s">
        <v>79</v>
      </c>
      <c r="AL727" s="14" t="s">
        <v>79</v>
      </c>
      <c r="AM727" s="14" t="s">
        <v>79</v>
      </c>
      <c r="AN727" s="14" t="s">
        <v>79</v>
      </c>
      <c r="AO727" s="14"/>
      <c r="AP727" s="14">
        <v>0.166231130325108</v>
      </c>
      <c r="AQ727" s="14">
        <v>0.234472295409731</v>
      </c>
      <c r="AR727" s="14">
        <v>0.20524703352106</v>
      </c>
      <c r="AS727" s="14"/>
      <c r="AT727" s="14">
        <v>0.24073660650168199</v>
      </c>
      <c r="AU727" s="14">
        <v>0.189517601920628</v>
      </c>
      <c r="AV727" s="14">
        <v>0.174105174524465</v>
      </c>
      <c r="AW727" s="14">
        <v>0.178168294483037</v>
      </c>
      <c r="AX727" s="14">
        <v>0.172102290498511</v>
      </c>
    </row>
    <row r="728" spans="2:50" x14ac:dyDescent="0.25">
      <c r="B728" t="s">
        <v>72</v>
      </c>
      <c r="C728" s="14">
        <v>0.53272832292102601</v>
      </c>
      <c r="D728" s="14">
        <v>0.54764842321219998</v>
      </c>
      <c r="E728" s="14">
        <v>0.51982890930548098</v>
      </c>
      <c r="F728" s="14"/>
      <c r="G728" s="14">
        <v>0.46227780773209098</v>
      </c>
      <c r="H728" s="14">
        <v>0.50111068352296195</v>
      </c>
      <c r="I728" s="14">
        <v>0.52730490559094101</v>
      </c>
      <c r="J728" s="14">
        <v>0.53934369646416502</v>
      </c>
      <c r="K728" s="14">
        <v>0.56343387706907799</v>
      </c>
      <c r="L728" s="14">
        <v>0.58413362285112602</v>
      </c>
      <c r="M728" s="14"/>
      <c r="N728" s="14">
        <v>0.64462154175673203</v>
      </c>
      <c r="O728" s="14">
        <v>0.52911027297416502</v>
      </c>
      <c r="P728" s="14">
        <v>0.46819404489981797</v>
      </c>
      <c r="Q728" s="14">
        <v>0.47309825503869002</v>
      </c>
      <c r="R728" s="14"/>
      <c r="S728" s="14">
        <v>0.56578856216585705</v>
      </c>
      <c r="T728" s="14">
        <v>0.50468950397693202</v>
      </c>
      <c r="U728" s="14">
        <v>0.50775896043832103</v>
      </c>
      <c r="V728" s="14">
        <v>0.54258184934878795</v>
      </c>
      <c r="W728" s="14">
        <v>0.61732837124504902</v>
      </c>
      <c r="X728" s="14">
        <v>0.39313314290315998</v>
      </c>
      <c r="Y728" s="14">
        <v>0.55927370583817504</v>
      </c>
      <c r="Z728" s="14">
        <v>0.56778514135743496</v>
      </c>
      <c r="AA728" s="14">
        <v>0.501025713376544</v>
      </c>
      <c r="AB728" s="14">
        <v>0.566554226681659</v>
      </c>
      <c r="AC728" s="14">
        <v>0.59190386215888402</v>
      </c>
      <c r="AD728" s="14">
        <v>0.55571523105648002</v>
      </c>
      <c r="AE728" s="14"/>
      <c r="AF728" s="14">
        <v>0.51315225708413703</v>
      </c>
      <c r="AG728" s="14">
        <v>0.56966971775642705</v>
      </c>
      <c r="AH728" s="14">
        <v>0.467347089573175</v>
      </c>
      <c r="AI728" s="14"/>
      <c r="AJ728" s="14" t="s">
        <v>79</v>
      </c>
      <c r="AK728" s="14" t="s">
        <v>79</v>
      </c>
      <c r="AL728" s="14" t="s">
        <v>79</v>
      </c>
      <c r="AM728" s="14" t="s">
        <v>79</v>
      </c>
      <c r="AN728" s="14" t="s">
        <v>79</v>
      </c>
      <c r="AO728" s="14"/>
      <c r="AP728" s="14">
        <v>0.57088682249848099</v>
      </c>
      <c r="AQ728" s="14">
        <v>0.50951378337967301</v>
      </c>
      <c r="AR728" s="14">
        <v>0.54735542494045297</v>
      </c>
      <c r="AS728" s="14"/>
      <c r="AT728" s="14">
        <v>0.44473994735797601</v>
      </c>
      <c r="AU728" s="14">
        <v>0.52622604356278002</v>
      </c>
      <c r="AV728" s="14">
        <v>0.60318029333968104</v>
      </c>
      <c r="AW728" s="14">
        <v>0.63505629440254996</v>
      </c>
      <c r="AX728" s="14">
        <v>0.64406574334547795</v>
      </c>
    </row>
    <row r="729" spans="2:50" x14ac:dyDescent="0.25">
      <c r="B729" t="s">
        <v>73</v>
      </c>
      <c r="C729" s="14">
        <v>-0.33595948209367099</v>
      </c>
      <c r="D729" s="14">
        <v>-0.36823215064921799</v>
      </c>
      <c r="E729" s="14">
        <v>-0.30726059081152801</v>
      </c>
      <c r="F729" s="14"/>
      <c r="G729" s="14">
        <v>-0.20683094781037201</v>
      </c>
      <c r="H729" s="14">
        <v>-0.27357766383071203</v>
      </c>
      <c r="I729" s="14">
        <v>-0.30758528096372201</v>
      </c>
      <c r="J729" s="14">
        <v>-0.34922436766966902</v>
      </c>
      <c r="K729" s="14">
        <v>-0.42713037370531298</v>
      </c>
      <c r="L729" s="14">
        <v>-0.424512309257703</v>
      </c>
      <c r="M729" s="14"/>
      <c r="N729" s="14">
        <v>-0.49630139731522599</v>
      </c>
      <c r="O729" s="14">
        <v>-0.33774921106380501</v>
      </c>
      <c r="P729" s="14">
        <v>-0.24311327346787601</v>
      </c>
      <c r="Q729" s="14">
        <v>-0.246180823758988</v>
      </c>
      <c r="R729" s="14"/>
      <c r="S729" s="14">
        <v>-0.35973934614967901</v>
      </c>
      <c r="T729" s="14">
        <v>-0.32422237162279599</v>
      </c>
      <c r="U729" s="14">
        <v>-0.26194925675645803</v>
      </c>
      <c r="V729" s="14">
        <v>-0.40610151582729398</v>
      </c>
      <c r="W729" s="14">
        <v>-0.482794821897782</v>
      </c>
      <c r="X729" s="14">
        <v>-0.13175372167924099</v>
      </c>
      <c r="Y729" s="14">
        <v>-0.37615025182609702</v>
      </c>
      <c r="Z729" s="14">
        <v>-0.39199889589623899</v>
      </c>
      <c r="AA729" s="14">
        <v>-0.28910102570170099</v>
      </c>
      <c r="AB729" s="14">
        <v>-0.36905103205304701</v>
      </c>
      <c r="AC729" s="14">
        <v>-0.39148632004863698</v>
      </c>
      <c r="AD729" s="14">
        <v>-0.330647318312767</v>
      </c>
      <c r="AE729" s="14"/>
      <c r="AF729" s="14">
        <v>-0.30611125685867902</v>
      </c>
      <c r="AG729" s="14">
        <v>-0.37778035554849898</v>
      </c>
      <c r="AH729" s="14">
        <v>-0.29370178031050398</v>
      </c>
      <c r="AI729" s="14"/>
      <c r="AJ729" s="14" t="s">
        <v>79</v>
      </c>
      <c r="AK729" s="14" t="s">
        <v>79</v>
      </c>
      <c r="AL729" s="14" t="s">
        <v>79</v>
      </c>
      <c r="AM729" s="14" t="s">
        <v>79</v>
      </c>
      <c r="AN729" s="14" t="s">
        <v>79</v>
      </c>
      <c r="AO729" s="14"/>
      <c r="AP729" s="14">
        <v>-0.40465569217337299</v>
      </c>
      <c r="AQ729" s="14">
        <v>-0.27504148796994199</v>
      </c>
      <c r="AR729" s="14">
        <v>-0.34210839141939298</v>
      </c>
      <c r="AS729" s="14"/>
      <c r="AT729" s="14">
        <v>-0.20400334085629401</v>
      </c>
      <c r="AU729" s="14">
        <v>-0.33670844164215202</v>
      </c>
      <c r="AV729" s="14">
        <v>-0.42907511881521498</v>
      </c>
      <c r="AW729" s="14">
        <v>-0.45688799991951201</v>
      </c>
      <c r="AX729" s="14">
        <v>-0.471963452846968</v>
      </c>
    </row>
    <row r="730" spans="2:50" x14ac:dyDescent="0.25">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row>
    <row r="731" spans="2:50" x14ac:dyDescent="0.25">
      <c r="B731" s="6" t="s">
        <v>324</v>
      </c>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row>
    <row r="732" spans="2:50" x14ac:dyDescent="0.25">
      <c r="B732" s="24" t="s">
        <v>77</v>
      </c>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row>
    <row r="733" spans="2:50" x14ac:dyDescent="0.25">
      <c r="B733" t="s">
        <v>65</v>
      </c>
      <c r="C733" s="14">
        <v>2.86893368728189E-2</v>
      </c>
      <c r="D733" s="14">
        <v>3.6155662202045399E-2</v>
      </c>
      <c r="E733" s="14">
        <v>2.1646625012487299E-2</v>
      </c>
      <c r="F733" s="14"/>
      <c r="G733" s="14">
        <v>5.8287799569799403E-2</v>
      </c>
      <c r="H733" s="14">
        <v>4.3979456490985197E-2</v>
      </c>
      <c r="I733" s="14">
        <v>3.2266313367928401E-2</v>
      </c>
      <c r="J733" s="14">
        <v>1.5003934965852001E-2</v>
      </c>
      <c r="K733" s="14">
        <v>2.0133242355142699E-2</v>
      </c>
      <c r="L733" s="14">
        <v>1.0334591983455601E-2</v>
      </c>
      <c r="M733" s="14"/>
      <c r="N733" s="14">
        <v>3.3639320388791701E-2</v>
      </c>
      <c r="O733" s="14">
        <v>2.9789312842162401E-2</v>
      </c>
      <c r="P733" s="14">
        <v>2.76494780951612E-2</v>
      </c>
      <c r="Q733" s="14">
        <v>2.3327625908853102E-2</v>
      </c>
      <c r="R733" s="14"/>
      <c r="S733" s="14">
        <v>5.6725262868966397E-2</v>
      </c>
      <c r="T733" s="14">
        <v>1.59807694635801E-2</v>
      </c>
      <c r="U733" s="14">
        <v>3.67888013835612E-2</v>
      </c>
      <c r="V733" s="14">
        <v>2.3587552274626999E-2</v>
      </c>
      <c r="W733" s="14">
        <v>1.3310902083937501E-2</v>
      </c>
      <c r="X733" s="14">
        <v>4.1054573676291298E-2</v>
      </c>
      <c r="Y733" s="14">
        <v>1.5414986545991299E-2</v>
      </c>
      <c r="Z733" s="14">
        <v>3.7711591181375202E-2</v>
      </c>
      <c r="AA733" s="14">
        <v>3.11276453240628E-2</v>
      </c>
      <c r="AB733" s="14">
        <v>5.0792337007586298E-3</v>
      </c>
      <c r="AC733" s="14">
        <v>4.71470426131059E-2</v>
      </c>
      <c r="AD733" s="14">
        <v>0</v>
      </c>
      <c r="AE733" s="14"/>
      <c r="AF733" s="14">
        <v>2.7859336099065098E-2</v>
      </c>
      <c r="AG733" s="14">
        <v>2.9624418743603598E-2</v>
      </c>
      <c r="AH733" s="14">
        <v>2.3747957386367601E-2</v>
      </c>
      <c r="AI733" s="14"/>
      <c r="AJ733" s="14" t="s">
        <v>79</v>
      </c>
      <c r="AK733" s="14" t="s">
        <v>79</v>
      </c>
      <c r="AL733" s="14" t="s">
        <v>79</v>
      </c>
      <c r="AM733" s="14" t="s">
        <v>79</v>
      </c>
      <c r="AN733" s="14" t="s">
        <v>79</v>
      </c>
      <c r="AO733" s="14"/>
      <c r="AP733" s="14">
        <v>2.9549326980665199E-2</v>
      </c>
      <c r="AQ733" s="14">
        <v>3.9342171228690902E-2</v>
      </c>
      <c r="AR733" s="14">
        <v>1.9907609184305699E-2</v>
      </c>
      <c r="AS733" s="14"/>
      <c r="AT733" s="14">
        <v>2.0720689916240698E-2</v>
      </c>
      <c r="AU733" s="14">
        <v>2.4739491417425999E-2</v>
      </c>
      <c r="AV733" s="14">
        <v>4.1483748782277799E-2</v>
      </c>
      <c r="AW733" s="14">
        <v>2.23739205620627E-2</v>
      </c>
      <c r="AX733" s="14">
        <v>9.6928891411966298E-2</v>
      </c>
    </row>
    <row r="734" spans="2:50" x14ac:dyDescent="0.25">
      <c r="B734" t="s">
        <v>66</v>
      </c>
      <c r="C734" s="14">
        <v>0.15368940268474399</v>
      </c>
      <c r="D734" s="14">
        <v>0.13989312143836699</v>
      </c>
      <c r="E734" s="14">
        <v>0.165508696265914</v>
      </c>
      <c r="F734" s="14"/>
      <c r="G734" s="14">
        <v>0.18828997846350901</v>
      </c>
      <c r="H734" s="14">
        <v>0.208571392829975</v>
      </c>
      <c r="I734" s="14">
        <v>0.16022880230630601</v>
      </c>
      <c r="J734" s="14">
        <v>0.124712109664289</v>
      </c>
      <c r="K734" s="14">
        <v>0.114098669906028</v>
      </c>
      <c r="L734" s="14">
        <v>0.13024161779795401</v>
      </c>
      <c r="M734" s="14"/>
      <c r="N734" s="14">
        <v>0.147007529894363</v>
      </c>
      <c r="O734" s="14">
        <v>0.15001035333976101</v>
      </c>
      <c r="P734" s="14">
        <v>0.168603604098335</v>
      </c>
      <c r="Q734" s="14">
        <v>0.15281992495330399</v>
      </c>
      <c r="R734" s="14"/>
      <c r="S734" s="14">
        <v>0.135933195374937</v>
      </c>
      <c r="T734" s="14">
        <v>0.20190098582462601</v>
      </c>
      <c r="U734" s="14">
        <v>0.168510368095552</v>
      </c>
      <c r="V734" s="14">
        <v>0.10947947302669001</v>
      </c>
      <c r="W734" s="14">
        <v>0.11625893707436399</v>
      </c>
      <c r="X734" s="14">
        <v>0.16251482363942499</v>
      </c>
      <c r="Y734" s="14">
        <v>0.15088562600671099</v>
      </c>
      <c r="Z734" s="14">
        <v>0.13922480868643899</v>
      </c>
      <c r="AA734" s="14">
        <v>0.14569999319512</v>
      </c>
      <c r="AB734" s="14">
        <v>0.126183190582669</v>
      </c>
      <c r="AC734" s="14">
        <v>0.161520706853717</v>
      </c>
      <c r="AD734" s="14">
        <v>0.30588734113239102</v>
      </c>
      <c r="AE734" s="14"/>
      <c r="AF734" s="14">
        <v>0.15690675781914801</v>
      </c>
      <c r="AG734" s="14">
        <v>0.13473004028788599</v>
      </c>
      <c r="AH734" s="14">
        <v>0.18392741702148499</v>
      </c>
      <c r="AI734" s="14"/>
      <c r="AJ734" s="14" t="s">
        <v>79</v>
      </c>
      <c r="AK734" s="14" t="s">
        <v>79</v>
      </c>
      <c r="AL734" s="14" t="s">
        <v>79</v>
      </c>
      <c r="AM734" s="14" t="s">
        <v>79</v>
      </c>
      <c r="AN734" s="14" t="s">
        <v>79</v>
      </c>
      <c r="AO734" s="14"/>
      <c r="AP734" s="14">
        <v>0.13512337855452999</v>
      </c>
      <c r="AQ734" s="14">
        <v>0.17218433755037901</v>
      </c>
      <c r="AR734" s="14">
        <v>0.14121405695706901</v>
      </c>
      <c r="AS734" s="14"/>
      <c r="AT734" s="14">
        <v>0.168143542855441</v>
      </c>
      <c r="AU734" s="14">
        <v>0.160951535046992</v>
      </c>
      <c r="AV734" s="14">
        <v>0.13899851087180201</v>
      </c>
      <c r="AW734" s="14">
        <v>0.13077020652899199</v>
      </c>
      <c r="AX734" s="14">
        <v>0.179182145211782</v>
      </c>
    </row>
    <row r="735" spans="2:50" x14ac:dyDescent="0.25">
      <c r="B735" t="s">
        <v>67</v>
      </c>
      <c r="C735" s="14">
        <v>0.24699543474569999</v>
      </c>
      <c r="D735" s="14">
        <v>0.236169817133421</v>
      </c>
      <c r="E735" s="14">
        <v>0.25853866408394799</v>
      </c>
      <c r="F735" s="14"/>
      <c r="G735" s="14">
        <v>0.21025614652873301</v>
      </c>
      <c r="H735" s="14">
        <v>0.199519330080907</v>
      </c>
      <c r="I735" s="14">
        <v>0.246961422051028</v>
      </c>
      <c r="J735" s="14">
        <v>0.28032287146587698</v>
      </c>
      <c r="K735" s="14">
        <v>0.27269572496640598</v>
      </c>
      <c r="L735" s="14">
        <v>0.266265700174111</v>
      </c>
      <c r="M735" s="14"/>
      <c r="N735" s="14">
        <v>0.170855858651526</v>
      </c>
      <c r="O735" s="14">
        <v>0.24983815052502001</v>
      </c>
      <c r="P735" s="14">
        <v>0.269609050269424</v>
      </c>
      <c r="Q735" s="14">
        <v>0.303932560349368</v>
      </c>
      <c r="R735" s="14"/>
      <c r="S735" s="14">
        <v>0.235389604026119</v>
      </c>
      <c r="T735" s="14">
        <v>0.23842247578494299</v>
      </c>
      <c r="U735" s="14">
        <v>0.217501632492</v>
      </c>
      <c r="V735" s="14">
        <v>0.242706005696945</v>
      </c>
      <c r="W735" s="14">
        <v>0.24694043972802701</v>
      </c>
      <c r="X735" s="14">
        <v>0.29668303780739302</v>
      </c>
      <c r="Y735" s="14">
        <v>0.26581347347276302</v>
      </c>
      <c r="Z735" s="14">
        <v>0.297569697529737</v>
      </c>
      <c r="AA735" s="14">
        <v>0.27642497738428201</v>
      </c>
      <c r="AB735" s="14">
        <v>0.25225558531606102</v>
      </c>
      <c r="AC735" s="14">
        <v>0.217723453726165</v>
      </c>
      <c r="AD735" s="14">
        <v>8.9896443723571695E-2</v>
      </c>
      <c r="AE735" s="14"/>
      <c r="AF735" s="14">
        <v>0.27486548081558598</v>
      </c>
      <c r="AG735" s="14">
        <v>0.234586423411695</v>
      </c>
      <c r="AH735" s="14">
        <v>0.245064638318608</v>
      </c>
      <c r="AI735" s="14"/>
      <c r="AJ735" s="14" t="s">
        <v>79</v>
      </c>
      <c r="AK735" s="14" t="s">
        <v>79</v>
      </c>
      <c r="AL735" s="14" t="s">
        <v>79</v>
      </c>
      <c r="AM735" s="14" t="s">
        <v>79</v>
      </c>
      <c r="AN735" s="14" t="s">
        <v>79</v>
      </c>
      <c r="AO735" s="14"/>
      <c r="AP735" s="14">
        <v>0.25217723269449599</v>
      </c>
      <c r="AQ735" s="14">
        <v>0.23906354443271599</v>
      </c>
      <c r="AR735" s="14">
        <v>0.26234832928849999</v>
      </c>
      <c r="AS735" s="14"/>
      <c r="AT735" s="14">
        <v>0.33504203918188502</v>
      </c>
      <c r="AU735" s="14">
        <v>0.225639460103538</v>
      </c>
      <c r="AV735" s="14">
        <v>0.19682300516950599</v>
      </c>
      <c r="AW735" s="14">
        <v>0.18036901231192401</v>
      </c>
      <c r="AX735" s="14">
        <v>8.5395139821876506E-2</v>
      </c>
    </row>
    <row r="736" spans="2:50" x14ac:dyDescent="0.25">
      <c r="B736" t="s">
        <v>68</v>
      </c>
      <c r="C736" s="14">
        <v>0.38547457105659699</v>
      </c>
      <c r="D736" s="14">
        <v>0.37455088537578202</v>
      </c>
      <c r="E736" s="14">
        <v>0.39744905852038098</v>
      </c>
      <c r="F736" s="14"/>
      <c r="G736" s="14">
        <v>0.37874778496517802</v>
      </c>
      <c r="H736" s="14">
        <v>0.32145685287817699</v>
      </c>
      <c r="I736" s="14">
        <v>0.370862016532372</v>
      </c>
      <c r="J736" s="14">
        <v>0.43461563619566002</v>
      </c>
      <c r="K736" s="14">
        <v>0.39994035808810302</v>
      </c>
      <c r="L736" s="14">
        <v>0.404857096259714</v>
      </c>
      <c r="M736" s="14"/>
      <c r="N736" s="14">
        <v>0.381758138061916</v>
      </c>
      <c r="O736" s="14">
        <v>0.425517399541748</v>
      </c>
      <c r="P736" s="14">
        <v>0.37468596459179299</v>
      </c>
      <c r="Q736" s="14">
        <v>0.35884456413856403</v>
      </c>
      <c r="R736" s="14"/>
      <c r="S736" s="14">
        <v>0.37894503581452499</v>
      </c>
      <c r="T736" s="14">
        <v>0.355678441176352</v>
      </c>
      <c r="U736" s="14">
        <v>0.43101413608552902</v>
      </c>
      <c r="V736" s="14">
        <v>0.403709502412398</v>
      </c>
      <c r="W736" s="14">
        <v>0.41584323123118</v>
      </c>
      <c r="X736" s="14">
        <v>0.32130696690113703</v>
      </c>
      <c r="Y736" s="14">
        <v>0.36335719005474698</v>
      </c>
      <c r="Z736" s="14">
        <v>0.35318989803229101</v>
      </c>
      <c r="AA736" s="14">
        <v>0.36497945738138798</v>
      </c>
      <c r="AB736" s="14">
        <v>0.42910260044116899</v>
      </c>
      <c r="AC736" s="14">
        <v>0.44003676563988797</v>
      </c>
      <c r="AD736" s="14">
        <v>0.444455262973659</v>
      </c>
      <c r="AE736" s="14"/>
      <c r="AF736" s="14">
        <v>0.379301428298215</v>
      </c>
      <c r="AG736" s="14">
        <v>0.38556936747552001</v>
      </c>
      <c r="AH736" s="14">
        <v>0.38471236114747298</v>
      </c>
      <c r="AI736" s="14"/>
      <c r="AJ736" s="14" t="s">
        <v>79</v>
      </c>
      <c r="AK736" s="14" t="s">
        <v>79</v>
      </c>
      <c r="AL736" s="14" t="s">
        <v>79</v>
      </c>
      <c r="AM736" s="14" t="s">
        <v>79</v>
      </c>
      <c r="AN736" s="14" t="s">
        <v>79</v>
      </c>
      <c r="AO736" s="14"/>
      <c r="AP736" s="14">
        <v>0.38852129370546001</v>
      </c>
      <c r="AQ736" s="14">
        <v>0.375100417189697</v>
      </c>
      <c r="AR736" s="14">
        <v>0.395207744817062</v>
      </c>
      <c r="AS736" s="14"/>
      <c r="AT736" s="14">
        <v>0.35488357638125201</v>
      </c>
      <c r="AU736" s="14">
        <v>0.44276569826575002</v>
      </c>
      <c r="AV736" s="14">
        <v>0.391986264911594</v>
      </c>
      <c r="AW736" s="14">
        <v>0.34009132180495999</v>
      </c>
      <c r="AX736" s="14">
        <v>0.206650302467414</v>
      </c>
    </row>
    <row r="737" spans="2:50" x14ac:dyDescent="0.25">
      <c r="B737" t="s">
        <v>69</v>
      </c>
      <c r="C737" s="14">
        <v>0.168503430616567</v>
      </c>
      <c r="D737" s="14">
        <v>0.19734995747895201</v>
      </c>
      <c r="E737" s="14">
        <v>0.13933388193465901</v>
      </c>
      <c r="F737" s="14"/>
      <c r="G737" s="14">
        <v>0.15242966423752899</v>
      </c>
      <c r="H737" s="14">
        <v>0.19074120019551399</v>
      </c>
      <c r="I737" s="14">
        <v>0.17481261374822499</v>
      </c>
      <c r="J737" s="14">
        <v>0.13274820989320499</v>
      </c>
      <c r="K737" s="14">
        <v>0.186755747717958</v>
      </c>
      <c r="L737" s="14">
        <v>0.17262591080252901</v>
      </c>
      <c r="M737" s="14"/>
      <c r="N737" s="14">
        <v>0.25821891837643002</v>
      </c>
      <c r="O737" s="14">
        <v>0.13811901917243699</v>
      </c>
      <c r="P737" s="14">
        <v>0.13395090119104</v>
      </c>
      <c r="Q737" s="14">
        <v>0.13296809969054199</v>
      </c>
      <c r="R737" s="14"/>
      <c r="S737" s="14">
        <v>0.16904934987018799</v>
      </c>
      <c r="T737" s="14">
        <v>0.18149637728208701</v>
      </c>
      <c r="U737" s="14">
        <v>0.13085914920517999</v>
      </c>
      <c r="V737" s="14">
        <v>0.20845249905855801</v>
      </c>
      <c r="W737" s="14">
        <v>0.19330984889773301</v>
      </c>
      <c r="X737" s="14">
        <v>0.13122152653606101</v>
      </c>
      <c r="Y737" s="14">
        <v>0.199187824742321</v>
      </c>
      <c r="Z737" s="14">
        <v>0.15180637771338801</v>
      </c>
      <c r="AA737" s="14">
        <v>0.16610605938331499</v>
      </c>
      <c r="AB737" s="14">
        <v>0.172847343017246</v>
      </c>
      <c r="AC737" s="14">
        <v>0.121331820893386</v>
      </c>
      <c r="AD737" s="14">
        <v>0.159760952170379</v>
      </c>
      <c r="AE737" s="14"/>
      <c r="AF737" s="14">
        <v>0.14426251878604801</v>
      </c>
      <c r="AG737" s="14">
        <v>0.20319100462995801</v>
      </c>
      <c r="AH737" s="14">
        <v>0.13368267775701201</v>
      </c>
      <c r="AI737" s="14"/>
      <c r="AJ737" s="14" t="s">
        <v>79</v>
      </c>
      <c r="AK737" s="14" t="s">
        <v>79</v>
      </c>
      <c r="AL737" s="14" t="s">
        <v>79</v>
      </c>
      <c r="AM737" s="14" t="s">
        <v>79</v>
      </c>
      <c r="AN737" s="14" t="s">
        <v>79</v>
      </c>
      <c r="AO737" s="14"/>
      <c r="AP737" s="14">
        <v>0.188388349158573</v>
      </c>
      <c r="AQ737" s="14">
        <v>0.16038272645378401</v>
      </c>
      <c r="AR737" s="14">
        <v>0.169434574690949</v>
      </c>
      <c r="AS737" s="14"/>
      <c r="AT737" s="14">
        <v>0.10917967804295001</v>
      </c>
      <c r="AU737" s="14">
        <v>0.12736439575539499</v>
      </c>
      <c r="AV737" s="14">
        <v>0.22034039499066699</v>
      </c>
      <c r="AW737" s="14">
        <v>0.301827665495768</v>
      </c>
      <c r="AX737" s="14">
        <v>0.401923669212713</v>
      </c>
    </row>
    <row r="738" spans="2:50" x14ac:dyDescent="0.25">
      <c r="B738" t="s">
        <v>70</v>
      </c>
      <c r="C738" s="14">
        <v>1.6647824023572701E-2</v>
      </c>
      <c r="D738" s="14">
        <v>1.5880556371431799E-2</v>
      </c>
      <c r="E738" s="14">
        <v>1.7523074182611599E-2</v>
      </c>
      <c r="F738" s="14"/>
      <c r="G738" s="14">
        <v>1.19886262352516E-2</v>
      </c>
      <c r="H738" s="14">
        <v>3.5731767524442397E-2</v>
      </c>
      <c r="I738" s="14">
        <v>1.4868831994140399E-2</v>
      </c>
      <c r="J738" s="14">
        <v>1.2597237815116701E-2</v>
      </c>
      <c r="K738" s="14">
        <v>6.3762569663630697E-3</v>
      </c>
      <c r="L738" s="14">
        <v>1.5675082982235699E-2</v>
      </c>
      <c r="M738" s="14"/>
      <c r="N738" s="14">
        <v>8.5202346269732804E-3</v>
      </c>
      <c r="O738" s="14">
        <v>6.7257645788711701E-3</v>
      </c>
      <c r="P738" s="14">
        <v>2.5501001754246501E-2</v>
      </c>
      <c r="Q738" s="14">
        <v>2.81072249593689E-2</v>
      </c>
      <c r="R738" s="14"/>
      <c r="S738" s="14">
        <v>2.3957552045264199E-2</v>
      </c>
      <c r="T738" s="14">
        <v>6.5209504684122102E-3</v>
      </c>
      <c r="U738" s="14">
        <v>1.5325912738177599E-2</v>
      </c>
      <c r="V738" s="14">
        <v>1.20649675307826E-2</v>
      </c>
      <c r="W738" s="14">
        <v>1.43366409847588E-2</v>
      </c>
      <c r="X738" s="14">
        <v>4.7219071439692097E-2</v>
      </c>
      <c r="Y738" s="14">
        <v>5.3408991774663702E-3</v>
      </c>
      <c r="Z738" s="14">
        <v>2.0497626856770201E-2</v>
      </c>
      <c r="AA738" s="14">
        <v>1.5661867331832498E-2</v>
      </c>
      <c r="AB738" s="14">
        <v>1.4532046942097501E-2</v>
      </c>
      <c r="AC738" s="14">
        <v>1.22402102737384E-2</v>
      </c>
      <c r="AD738" s="14">
        <v>0</v>
      </c>
      <c r="AE738" s="14"/>
      <c r="AF738" s="14">
        <v>1.68044781819391E-2</v>
      </c>
      <c r="AG738" s="14">
        <v>1.22987454513364E-2</v>
      </c>
      <c r="AH738" s="14">
        <v>2.8864948369054701E-2</v>
      </c>
      <c r="AI738" s="14"/>
      <c r="AJ738" s="14" t="s">
        <v>79</v>
      </c>
      <c r="AK738" s="14" t="s">
        <v>79</v>
      </c>
      <c r="AL738" s="14" t="s">
        <v>79</v>
      </c>
      <c r="AM738" s="14" t="s">
        <v>79</v>
      </c>
      <c r="AN738" s="14" t="s">
        <v>79</v>
      </c>
      <c r="AO738" s="14"/>
      <c r="AP738" s="14">
        <v>6.2404189062757196E-3</v>
      </c>
      <c r="AQ738" s="14">
        <v>1.39268031447325E-2</v>
      </c>
      <c r="AR738" s="14">
        <v>1.1887685062114401E-2</v>
      </c>
      <c r="AS738" s="14"/>
      <c r="AT738" s="14">
        <v>1.2030473622230701E-2</v>
      </c>
      <c r="AU738" s="14">
        <v>1.85394194108996E-2</v>
      </c>
      <c r="AV738" s="14">
        <v>1.0368075274153E-2</v>
      </c>
      <c r="AW738" s="14">
        <v>2.4567873296294101E-2</v>
      </c>
      <c r="AX738" s="14">
        <v>2.9919851874247502E-2</v>
      </c>
    </row>
    <row r="739" spans="2:50" x14ac:dyDescent="0.25">
      <c r="B739" t="s">
        <v>71</v>
      </c>
      <c r="C739" s="14">
        <v>0.18237873955756301</v>
      </c>
      <c r="D739" s="14">
        <v>0.17604878364041199</v>
      </c>
      <c r="E739" s="14">
        <v>0.18715532127840201</v>
      </c>
      <c r="F739" s="14"/>
      <c r="G739" s="14">
        <v>0.24657777803330899</v>
      </c>
      <c r="H739" s="14">
        <v>0.25255084932096</v>
      </c>
      <c r="I739" s="14">
        <v>0.192495115674235</v>
      </c>
      <c r="J739" s="14">
        <v>0.13971604463014101</v>
      </c>
      <c r="K739" s="14">
        <v>0.13423191226117001</v>
      </c>
      <c r="L739" s="14">
        <v>0.140576209781409</v>
      </c>
      <c r="M739" s="14"/>
      <c r="N739" s="14">
        <v>0.180646850283155</v>
      </c>
      <c r="O739" s="14">
        <v>0.179799666181924</v>
      </c>
      <c r="P739" s="14">
        <v>0.19625308219349599</v>
      </c>
      <c r="Q739" s="14">
        <v>0.176147550862157</v>
      </c>
      <c r="R739" s="14"/>
      <c r="S739" s="14">
        <v>0.19265845824390401</v>
      </c>
      <c r="T739" s="14">
        <v>0.217881755288206</v>
      </c>
      <c r="U739" s="14">
        <v>0.205299169479113</v>
      </c>
      <c r="V739" s="14">
        <v>0.133067025301317</v>
      </c>
      <c r="W739" s="14">
        <v>0.129569839158301</v>
      </c>
      <c r="X739" s="14">
        <v>0.20356939731571599</v>
      </c>
      <c r="Y739" s="14">
        <v>0.16630061255270201</v>
      </c>
      <c r="Z739" s="14">
        <v>0.17693639986781401</v>
      </c>
      <c r="AA739" s="14">
        <v>0.17682763851918301</v>
      </c>
      <c r="AB739" s="14">
        <v>0.13126242428342799</v>
      </c>
      <c r="AC739" s="14">
        <v>0.20866774946682201</v>
      </c>
      <c r="AD739" s="14">
        <v>0.30588734113239102</v>
      </c>
      <c r="AE739" s="14"/>
      <c r="AF739" s="14">
        <v>0.184766093918213</v>
      </c>
      <c r="AG739" s="14">
        <v>0.16435445903149001</v>
      </c>
      <c r="AH739" s="14">
        <v>0.207675374407852</v>
      </c>
      <c r="AI739" s="14"/>
      <c r="AJ739" s="14" t="s">
        <v>79</v>
      </c>
      <c r="AK739" s="14" t="s">
        <v>79</v>
      </c>
      <c r="AL739" s="14" t="s">
        <v>79</v>
      </c>
      <c r="AM739" s="14" t="s">
        <v>79</v>
      </c>
      <c r="AN739" s="14" t="s">
        <v>79</v>
      </c>
      <c r="AO739" s="14"/>
      <c r="AP739" s="14">
        <v>0.164672705535195</v>
      </c>
      <c r="AQ739" s="14">
        <v>0.21152650877907</v>
      </c>
      <c r="AR739" s="14">
        <v>0.16112166614137499</v>
      </c>
      <c r="AS739" s="14"/>
      <c r="AT739" s="14">
        <v>0.18886423277168199</v>
      </c>
      <c r="AU739" s="14">
        <v>0.18569102646441801</v>
      </c>
      <c r="AV739" s="14">
        <v>0.18048225965407999</v>
      </c>
      <c r="AW739" s="14">
        <v>0.15314412709105399</v>
      </c>
      <c r="AX739" s="14">
        <v>0.27611103662374797</v>
      </c>
    </row>
    <row r="740" spans="2:50" x14ac:dyDescent="0.25">
      <c r="B740" t="s">
        <v>72</v>
      </c>
      <c r="C740" s="14">
        <v>0.55397800167316402</v>
      </c>
      <c r="D740" s="14">
        <v>0.57190084285473497</v>
      </c>
      <c r="E740" s="14">
        <v>0.53678294045503905</v>
      </c>
      <c r="F740" s="14"/>
      <c r="G740" s="14">
        <v>0.53117744920270704</v>
      </c>
      <c r="H740" s="14">
        <v>0.51219805307369104</v>
      </c>
      <c r="I740" s="14">
        <v>0.54567463028059704</v>
      </c>
      <c r="J740" s="14">
        <v>0.56736384608886503</v>
      </c>
      <c r="K740" s="14">
        <v>0.58669610580606102</v>
      </c>
      <c r="L740" s="14">
        <v>0.57748300706224398</v>
      </c>
      <c r="M740" s="14"/>
      <c r="N740" s="14">
        <v>0.63997705643834601</v>
      </c>
      <c r="O740" s="14">
        <v>0.56363641871418502</v>
      </c>
      <c r="P740" s="14">
        <v>0.50863686578283296</v>
      </c>
      <c r="Q740" s="14">
        <v>0.49181266382910599</v>
      </c>
      <c r="R740" s="14"/>
      <c r="S740" s="14">
        <v>0.54799438568471304</v>
      </c>
      <c r="T740" s="14">
        <v>0.53717481845843895</v>
      </c>
      <c r="U740" s="14">
        <v>0.56187328529070901</v>
      </c>
      <c r="V740" s="14">
        <v>0.61216200147095501</v>
      </c>
      <c r="W740" s="14">
        <v>0.609153080128913</v>
      </c>
      <c r="X740" s="14">
        <v>0.45252849343719898</v>
      </c>
      <c r="Y740" s="14">
        <v>0.56254501479706798</v>
      </c>
      <c r="Z740" s="14">
        <v>0.50499627574567896</v>
      </c>
      <c r="AA740" s="14">
        <v>0.53108551676470195</v>
      </c>
      <c r="AB740" s="14">
        <v>0.60194994345841402</v>
      </c>
      <c r="AC740" s="14">
        <v>0.56136858653327404</v>
      </c>
      <c r="AD740" s="14">
        <v>0.604216215144038</v>
      </c>
      <c r="AE740" s="14"/>
      <c r="AF740" s="14">
        <v>0.52356394708426202</v>
      </c>
      <c r="AG740" s="14">
        <v>0.58876037210547905</v>
      </c>
      <c r="AH740" s="14">
        <v>0.51839503890448502</v>
      </c>
      <c r="AI740" s="14"/>
      <c r="AJ740" s="14" t="s">
        <v>79</v>
      </c>
      <c r="AK740" s="14" t="s">
        <v>79</v>
      </c>
      <c r="AL740" s="14" t="s">
        <v>79</v>
      </c>
      <c r="AM740" s="14" t="s">
        <v>79</v>
      </c>
      <c r="AN740" s="14" t="s">
        <v>79</v>
      </c>
      <c r="AO740" s="14"/>
      <c r="AP740" s="14">
        <v>0.57690964286403301</v>
      </c>
      <c r="AQ740" s="14">
        <v>0.53548314364348104</v>
      </c>
      <c r="AR740" s="14">
        <v>0.56464231950801003</v>
      </c>
      <c r="AS740" s="14"/>
      <c r="AT740" s="14">
        <v>0.46406325442420199</v>
      </c>
      <c r="AU740" s="14">
        <v>0.57013009402114501</v>
      </c>
      <c r="AV740" s="14">
        <v>0.61232665990226098</v>
      </c>
      <c r="AW740" s="14">
        <v>0.64191898730072805</v>
      </c>
      <c r="AX740" s="14">
        <v>0.60857397168012795</v>
      </c>
    </row>
    <row r="741" spans="2:50" x14ac:dyDescent="0.25">
      <c r="B741" t="s">
        <v>73</v>
      </c>
      <c r="C741" s="14">
        <v>-0.37159926211560201</v>
      </c>
      <c r="D741" s="14">
        <v>-0.39585205921432198</v>
      </c>
      <c r="E741" s="14">
        <v>-0.34962761917663798</v>
      </c>
      <c r="F741" s="14"/>
      <c r="G741" s="14">
        <v>-0.28459967116939799</v>
      </c>
      <c r="H741" s="14">
        <v>-0.25964720375272998</v>
      </c>
      <c r="I741" s="14">
        <v>-0.35317951460636199</v>
      </c>
      <c r="J741" s="14">
        <v>-0.427647801458724</v>
      </c>
      <c r="K741" s="14">
        <v>-0.45246419354489098</v>
      </c>
      <c r="L741" s="14">
        <v>-0.43690679728083398</v>
      </c>
      <c r="M741" s="14"/>
      <c r="N741" s="14">
        <v>-0.45933020615519099</v>
      </c>
      <c r="O741" s="14">
        <v>-0.38383675253226102</v>
      </c>
      <c r="P741" s="14">
        <v>-0.31238378358933699</v>
      </c>
      <c r="Q741" s="14">
        <v>-0.31566511296694899</v>
      </c>
      <c r="R741" s="14"/>
      <c r="S741" s="14">
        <v>-0.355335927440809</v>
      </c>
      <c r="T741" s="14">
        <v>-0.31929306317023298</v>
      </c>
      <c r="U741" s="14">
        <v>-0.35657411581159498</v>
      </c>
      <c r="V741" s="14">
        <v>-0.47909497616963798</v>
      </c>
      <c r="W741" s="14">
        <v>-0.479583240970612</v>
      </c>
      <c r="X741" s="14">
        <v>-0.24895909612148201</v>
      </c>
      <c r="Y741" s="14">
        <v>-0.39624440224436602</v>
      </c>
      <c r="Z741" s="14">
        <v>-0.328059875877865</v>
      </c>
      <c r="AA741" s="14">
        <v>-0.35425787824552002</v>
      </c>
      <c r="AB741" s="14">
        <v>-0.47068751917498702</v>
      </c>
      <c r="AC741" s="14">
        <v>-0.352700837066452</v>
      </c>
      <c r="AD741" s="14">
        <v>-0.29832887401164698</v>
      </c>
      <c r="AE741" s="14"/>
      <c r="AF741" s="14">
        <v>-0.33879785316604999</v>
      </c>
      <c r="AG741" s="14">
        <v>-0.42440591307398901</v>
      </c>
      <c r="AH741" s="14">
        <v>-0.31071966449663302</v>
      </c>
      <c r="AI741" s="14"/>
      <c r="AJ741" s="14" t="s">
        <v>79</v>
      </c>
      <c r="AK741" s="14" t="s">
        <v>79</v>
      </c>
      <c r="AL741" s="14" t="s">
        <v>79</v>
      </c>
      <c r="AM741" s="14" t="s">
        <v>79</v>
      </c>
      <c r="AN741" s="14" t="s">
        <v>79</v>
      </c>
      <c r="AO741" s="14"/>
      <c r="AP741" s="14">
        <v>-0.41223693732883798</v>
      </c>
      <c r="AQ741" s="14">
        <v>-0.32395663486441101</v>
      </c>
      <c r="AR741" s="14">
        <v>-0.40352065336663601</v>
      </c>
      <c r="AS741" s="14"/>
      <c r="AT741" s="14">
        <v>-0.27519902165252003</v>
      </c>
      <c r="AU741" s="14">
        <v>-0.38443906755672702</v>
      </c>
      <c r="AV741" s="14">
        <v>-0.43184440024818099</v>
      </c>
      <c r="AW741" s="14">
        <v>-0.48877486020967398</v>
      </c>
      <c r="AX741" s="14">
        <v>-0.33246293505637903</v>
      </c>
    </row>
    <row r="742" spans="2:50" x14ac:dyDescent="0.25">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row>
    <row r="743" spans="2:50" x14ac:dyDescent="0.25">
      <c r="B743" s="6" t="s">
        <v>325</v>
      </c>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row>
    <row r="744" spans="2:50" x14ac:dyDescent="0.25">
      <c r="B744" s="24" t="s">
        <v>77</v>
      </c>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row>
    <row r="745" spans="2:50" x14ac:dyDescent="0.25">
      <c r="B745" t="s">
        <v>65</v>
      </c>
      <c r="C745" s="14">
        <v>7.2344551158376694E-2</v>
      </c>
      <c r="D745" s="14">
        <v>7.8868248475926703E-2</v>
      </c>
      <c r="E745" s="14">
        <v>6.5720930920577902E-2</v>
      </c>
      <c r="F745" s="14"/>
      <c r="G745" s="14">
        <v>8.9745746217113898E-2</v>
      </c>
      <c r="H745" s="14">
        <v>0.114397413975153</v>
      </c>
      <c r="I745" s="14">
        <v>7.9192436422638901E-2</v>
      </c>
      <c r="J745" s="14">
        <v>6.52467166926467E-2</v>
      </c>
      <c r="K745" s="14">
        <v>5.0570383511037501E-2</v>
      </c>
      <c r="L745" s="14">
        <v>4.09677912864971E-2</v>
      </c>
      <c r="M745" s="14"/>
      <c r="N745" s="14">
        <v>6.8445803801050906E-2</v>
      </c>
      <c r="O745" s="14">
        <v>5.6225523070213598E-2</v>
      </c>
      <c r="P745" s="14">
        <v>7.6008726987976102E-2</v>
      </c>
      <c r="Q745" s="14">
        <v>9.0684725938842095E-2</v>
      </c>
      <c r="R745" s="14"/>
      <c r="S745" s="14">
        <v>8.1948002937288794E-2</v>
      </c>
      <c r="T745" s="14">
        <v>4.7866827649981597E-2</v>
      </c>
      <c r="U745" s="14">
        <v>7.6708816691284501E-2</v>
      </c>
      <c r="V745" s="14">
        <v>6.2070670518510299E-2</v>
      </c>
      <c r="W745" s="14">
        <v>4.7348585306173398E-2</v>
      </c>
      <c r="X745" s="14">
        <v>9.9911061157012093E-2</v>
      </c>
      <c r="Y745" s="14">
        <v>7.8481224801892693E-2</v>
      </c>
      <c r="Z745" s="14">
        <v>7.7196012095886196E-2</v>
      </c>
      <c r="AA745" s="14">
        <v>8.9725057349820406E-2</v>
      </c>
      <c r="AB745" s="14">
        <v>5.6239126659159998E-2</v>
      </c>
      <c r="AC745" s="14">
        <v>9.0184830537496305E-2</v>
      </c>
      <c r="AD745" s="14">
        <v>6.0087354600987603E-2</v>
      </c>
      <c r="AE745" s="14"/>
      <c r="AF745" s="14">
        <v>8.44320257735105E-2</v>
      </c>
      <c r="AG745" s="14">
        <v>6.0190808195834403E-2</v>
      </c>
      <c r="AH745" s="14">
        <v>8.0979815271054897E-2</v>
      </c>
      <c r="AI745" s="14"/>
      <c r="AJ745" s="14" t="s">
        <v>79</v>
      </c>
      <c r="AK745" s="14" t="s">
        <v>79</v>
      </c>
      <c r="AL745" s="14" t="s">
        <v>79</v>
      </c>
      <c r="AM745" s="14" t="s">
        <v>79</v>
      </c>
      <c r="AN745" s="14" t="s">
        <v>79</v>
      </c>
      <c r="AO745" s="14"/>
      <c r="AP745" s="14">
        <v>6.3050395470487103E-2</v>
      </c>
      <c r="AQ745" s="14">
        <v>8.5970128215105399E-2</v>
      </c>
      <c r="AR745" s="14">
        <v>5.4940280864152397E-2</v>
      </c>
      <c r="AS745" s="14"/>
      <c r="AT745" s="14">
        <v>8.8546186233201998E-2</v>
      </c>
      <c r="AU745" s="14">
        <v>8.4165851438512601E-2</v>
      </c>
      <c r="AV745" s="14">
        <v>5.4353253976815598E-2</v>
      </c>
      <c r="AW745" s="14">
        <v>7.1831868135969298E-2</v>
      </c>
      <c r="AX745" s="14">
        <v>4.0533567746783801E-2</v>
      </c>
    </row>
    <row r="746" spans="2:50" x14ac:dyDescent="0.25">
      <c r="B746" t="s">
        <v>66</v>
      </c>
      <c r="C746" s="14">
        <v>0.169936035414711</v>
      </c>
      <c r="D746" s="14">
        <v>0.143589887956621</v>
      </c>
      <c r="E746" s="14">
        <v>0.19605370031309499</v>
      </c>
      <c r="F746" s="14"/>
      <c r="G746" s="14">
        <v>0.19647302358771401</v>
      </c>
      <c r="H746" s="14">
        <v>0.21799528080997899</v>
      </c>
      <c r="I746" s="14">
        <v>0.220722803675135</v>
      </c>
      <c r="J746" s="14">
        <v>0.16239997606397</v>
      </c>
      <c r="K746" s="14">
        <v>0.113622276536918</v>
      </c>
      <c r="L746" s="14">
        <v>0.115338004955353</v>
      </c>
      <c r="M746" s="14"/>
      <c r="N746" s="14">
        <v>0.148365075793047</v>
      </c>
      <c r="O746" s="14">
        <v>0.16089723072898299</v>
      </c>
      <c r="P746" s="14">
        <v>0.184039328928122</v>
      </c>
      <c r="Q746" s="14">
        <v>0.191600706303579</v>
      </c>
      <c r="R746" s="14"/>
      <c r="S746" s="14">
        <v>0.18759412426659</v>
      </c>
      <c r="T746" s="14">
        <v>0.19338343991943399</v>
      </c>
      <c r="U746" s="14">
        <v>0.13275557575917299</v>
      </c>
      <c r="V746" s="14">
        <v>0.19569408102107799</v>
      </c>
      <c r="W746" s="14">
        <v>0.12804100321078499</v>
      </c>
      <c r="X746" s="14">
        <v>0.20667992353175399</v>
      </c>
      <c r="Y746" s="14">
        <v>0.17837060217519299</v>
      </c>
      <c r="Z746" s="14">
        <v>0.16114291207657699</v>
      </c>
      <c r="AA746" s="14">
        <v>0.136808016554988</v>
      </c>
      <c r="AB746" s="14">
        <v>0.161977431578677</v>
      </c>
      <c r="AC746" s="14">
        <v>0.19481715040663899</v>
      </c>
      <c r="AD746" s="14">
        <v>8.9578680107948894E-2</v>
      </c>
      <c r="AE746" s="14"/>
      <c r="AF746" s="14">
        <v>0.16596216436926101</v>
      </c>
      <c r="AG746" s="14">
        <v>0.15702942685660301</v>
      </c>
      <c r="AH746" s="14">
        <v>0.20161051563840299</v>
      </c>
      <c r="AI746" s="14"/>
      <c r="AJ746" s="14" t="s">
        <v>79</v>
      </c>
      <c r="AK746" s="14" t="s">
        <v>79</v>
      </c>
      <c r="AL746" s="14" t="s">
        <v>79</v>
      </c>
      <c r="AM746" s="14" t="s">
        <v>79</v>
      </c>
      <c r="AN746" s="14" t="s">
        <v>79</v>
      </c>
      <c r="AO746" s="14"/>
      <c r="AP746" s="14">
        <v>0.150384418727179</v>
      </c>
      <c r="AQ746" s="14">
        <v>0.189208288784284</v>
      </c>
      <c r="AR746" s="14">
        <v>0.161680328841772</v>
      </c>
      <c r="AS746" s="14"/>
      <c r="AT746" s="14">
        <v>0.182110760743806</v>
      </c>
      <c r="AU746" s="14">
        <v>0.162875636949532</v>
      </c>
      <c r="AV746" s="14">
        <v>0.17668133402333899</v>
      </c>
      <c r="AW746" s="14">
        <v>0.110664149983784</v>
      </c>
      <c r="AX746" s="14">
        <v>0.15985326843436101</v>
      </c>
    </row>
    <row r="747" spans="2:50" x14ac:dyDescent="0.25">
      <c r="B747" t="s">
        <v>67</v>
      </c>
      <c r="C747" s="14">
        <v>0.30190724947192998</v>
      </c>
      <c r="D747" s="14">
        <v>0.28349165205000498</v>
      </c>
      <c r="E747" s="14">
        <v>0.31692910763709897</v>
      </c>
      <c r="F747" s="14"/>
      <c r="G747" s="14">
        <v>0.34446723217939801</v>
      </c>
      <c r="H747" s="14">
        <v>0.30127803818294602</v>
      </c>
      <c r="I747" s="14">
        <v>0.23991097519197899</v>
      </c>
      <c r="J747" s="14">
        <v>0.29670582606072998</v>
      </c>
      <c r="K747" s="14">
        <v>0.34188598050373897</v>
      </c>
      <c r="L747" s="14">
        <v>0.30186325686160098</v>
      </c>
      <c r="M747" s="14"/>
      <c r="N747" s="14">
        <v>0.259839302648048</v>
      </c>
      <c r="O747" s="14">
        <v>0.29973613063622701</v>
      </c>
      <c r="P747" s="14">
        <v>0.31004634411419701</v>
      </c>
      <c r="Q747" s="14">
        <v>0.34488894462470598</v>
      </c>
      <c r="R747" s="14"/>
      <c r="S747" s="14">
        <v>0.33246069153270402</v>
      </c>
      <c r="T747" s="14">
        <v>0.293057030163279</v>
      </c>
      <c r="U747" s="14">
        <v>0.30253627532289201</v>
      </c>
      <c r="V747" s="14">
        <v>0.27413763597636098</v>
      </c>
      <c r="W747" s="14">
        <v>0.34275590296638098</v>
      </c>
      <c r="X747" s="14">
        <v>0.27778441232073098</v>
      </c>
      <c r="Y747" s="14">
        <v>0.29590397306159899</v>
      </c>
      <c r="Z747" s="14">
        <v>0.31788239457753398</v>
      </c>
      <c r="AA747" s="14">
        <v>0.29172279143150798</v>
      </c>
      <c r="AB747" s="14">
        <v>0.28123378669723198</v>
      </c>
      <c r="AC747" s="14">
        <v>0.33725123856959699</v>
      </c>
      <c r="AD747" s="14">
        <v>0.29141933350708199</v>
      </c>
      <c r="AE747" s="14"/>
      <c r="AF747" s="14">
        <v>0.27786832440248399</v>
      </c>
      <c r="AG747" s="14">
        <v>0.29893623878668302</v>
      </c>
      <c r="AH747" s="14">
        <v>0.34449104947775899</v>
      </c>
      <c r="AI747" s="14"/>
      <c r="AJ747" s="14" t="s">
        <v>79</v>
      </c>
      <c r="AK747" s="14" t="s">
        <v>79</v>
      </c>
      <c r="AL747" s="14" t="s">
        <v>79</v>
      </c>
      <c r="AM747" s="14" t="s">
        <v>79</v>
      </c>
      <c r="AN747" s="14" t="s">
        <v>79</v>
      </c>
      <c r="AO747" s="14"/>
      <c r="AP747" s="14">
        <v>0.27534782015220299</v>
      </c>
      <c r="AQ747" s="14">
        <v>0.30345902964922</v>
      </c>
      <c r="AR747" s="14">
        <v>0.306912166847428</v>
      </c>
      <c r="AS747" s="14"/>
      <c r="AT747" s="14">
        <v>0.33396936128863702</v>
      </c>
      <c r="AU747" s="14">
        <v>0.309235408852372</v>
      </c>
      <c r="AV747" s="14">
        <v>0.28945287939920999</v>
      </c>
      <c r="AW747" s="14">
        <v>0.25828750173071502</v>
      </c>
      <c r="AX747" s="14">
        <v>0.14072630428232299</v>
      </c>
    </row>
    <row r="748" spans="2:50" x14ac:dyDescent="0.25">
      <c r="B748" t="s">
        <v>68</v>
      </c>
      <c r="C748" s="14">
        <v>0.28334651099255598</v>
      </c>
      <c r="D748" s="14">
        <v>0.30165947876759402</v>
      </c>
      <c r="E748" s="14">
        <v>0.26688369126961697</v>
      </c>
      <c r="F748" s="14"/>
      <c r="G748" s="14">
        <v>0.227157419049066</v>
      </c>
      <c r="H748" s="14">
        <v>0.20918219321515599</v>
      </c>
      <c r="I748" s="14">
        <v>0.28722536626287498</v>
      </c>
      <c r="J748" s="14">
        <v>0.30083749485671502</v>
      </c>
      <c r="K748" s="14">
        <v>0.28926444330250001</v>
      </c>
      <c r="L748" s="14">
        <v>0.36041869749267003</v>
      </c>
      <c r="M748" s="14"/>
      <c r="N748" s="14">
        <v>0.33820136001148698</v>
      </c>
      <c r="O748" s="14">
        <v>0.32137572701170503</v>
      </c>
      <c r="P748" s="14">
        <v>0.25503708915805101</v>
      </c>
      <c r="Q748" s="14">
        <v>0.205537116988774</v>
      </c>
      <c r="R748" s="14"/>
      <c r="S748" s="14">
        <v>0.23839350539469401</v>
      </c>
      <c r="T748" s="14">
        <v>0.31195010431097703</v>
      </c>
      <c r="U748" s="14">
        <v>0.28507317355577699</v>
      </c>
      <c r="V748" s="14">
        <v>0.28253938768241599</v>
      </c>
      <c r="W748" s="14">
        <v>0.30648601148384802</v>
      </c>
      <c r="X748" s="14">
        <v>0.23118582313174399</v>
      </c>
      <c r="Y748" s="14">
        <v>0.29571805850016097</v>
      </c>
      <c r="Z748" s="14">
        <v>0.266072751255649</v>
      </c>
      <c r="AA748" s="14">
        <v>0.31853662824863499</v>
      </c>
      <c r="AB748" s="14">
        <v>0.323680753142572</v>
      </c>
      <c r="AC748" s="14">
        <v>0.23174037441315601</v>
      </c>
      <c r="AD748" s="14">
        <v>0.29522588973548802</v>
      </c>
      <c r="AE748" s="14"/>
      <c r="AF748" s="14">
        <v>0.31246149728092698</v>
      </c>
      <c r="AG748" s="14">
        <v>0.287798070252964</v>
      </c>
      <c r="AH748" s="14">
        <v>0.221970210223777</v>
      </c>
      <c r="AI748" s="14"/>
      <c r="AJ748" s="14" t="s">
        <v>79</v>
      </c>
      <c r="AK748" s="14" t="s">
        <v>79</v>
      </c>
      <c r="AL748" s="14" t="s">
        <v>79</v>
      </c>
      <c r="AM748" s="14" t="s">
        <v>79</v>
      </c>
      <c r="AN748" s="14" t="s">
        <v>79</v>
      </c>
      <c r="AO748" s="14"/>
      <c r="AP748" s="14">
        <v>0.34551159223320699</v>
      </c>
      <c r="AQ748" s="14">
        <v>0.264121292547912</v>
      </c>
      <c r="AR748" s="14">
        <v>0.30546161348076301</v>
      </c>
      <c r="AS748" s="14"/>
      <c r="AT748" s="14">
        <v>0.25056431676587099</v>
      </c>
      <c r="AU748" s="14">
        <v>0.28709430630424798</v>
      </c>
      <c r="AV748" s="14">
        <v>0.30641378071386799</v>
      </c>
      <c r="AW748" s="14">
        <v>0.28575884810934998</v>
      </c>
      <c r="AX748" s="14">
        <v>0.29821860575383202</v>
      </c>
    </row>
    <row r="749" spans="2:50" x14ac:dyDescent="0.25">
      <c r="B749" t="s">
        <v>69</v>
      </c>
      <c r="C749" s="14">
        <v>0.112078901568541</v>
      </c>
      <c r="D749" s="14">
        <v>0.151372188685265</v>
      </c>
      <c r="E749" s="14">
        <v>7.4714166640934804E-2</v>
      </c>
      <c r="F749" s="14"/>
      <c r="G749" s="14">
        <v>8.2128432699358295E-2</v>
      </c>
      <c r="H749" s="14">
        <v>8.5272451973184102E-2</v>
      </c>
      <c r="I749" s="14">
        <v>9.3950107166188901E-2</v>
      </c>
      <c r="J749" s="14">
        <v>0.122082320390315</v>
      </c>
      <c r="K749" s="14">
        <v>0.157378995330095</v>
      </c>
      <c r="L749" s="14">
        <v>0.130345722388161</v>
      </c>
      <c r="M749" s="14"/>
      <c r="N749" s="14">
        <v>0.15433502297594601</v>
      </c>
      <c r="O749" s="14">
        <v>0.11490652537995399</v>
      </c>
      <c r="P749" s="14">
        <v>8.7243567637805094E-2</v>
      </c>
      <c r="Q749" s="14">
        <v>8.4327896959763296E-2</v>
      </c>
      <c r="R749" s="14"/>
      <c r="S749" s="14">
        <v>0.10156570466036199</v>
      </c>
      <c r="T749" s="14">
        <v>0.116387268003436</v>
      </c>
      <c r="U749" s="14">
        <v>0.12770547348497399</v>
      </c>
      <c r="V749" s="14">
        <v>0.120072426693683</v>
      </c>
      <c r="W749" s="14">
        <v>0.12917795184276201</v>
      </c>
      <c r="X749" s="14">
        <v>9.0076755322466201E-2</v>
      </c>
      <c r="Y749" s="14">
        <v>0.10463282201950901</v>
      </c>
      <c r="Z749" s="14">
        <v>0.13248105209790201</v>
      </c>
      <c r="AA749" s="14">
        <v>0.11369468126827501</v>
      </c>
      <c r="AB749" s="14">
        <v>7.9332456259333606E-2</v>
      </c>
      <c r="AC749" s="14">
        <v>0.101615463785662</v>
      </c>
      <c r="AD749" s="14">
        <v>0.20496733037404899</v>
      </c>
      <c r="AE749" s="14"/>
      <c r="AF749" s="14">
        <v>0.10520692059207901</v>
      </c>
      <c r="AG749" s="14">
        <v>0.138822823454333</v>
      </c>
      <c r="AH749" s="14">
        <v>7.13265734737554E-2</v>
      </c>
      <c r="AI749" s="14"/>
      <c r="AJ749" s="14" t="s">
        <v>79</v>
      </c>
      <c r="AK749" s="14" t="s">
        <v>79</v>
      </c>
      <c r="AL749" s="14" t="s">
        <v>79</v>
      </c>
      <c r="AM749" s="14" t="s">
        <v>79</v>
      </c>
      <c r="AN749" s="14" t="s">
        <v>79</v>
      </c>
      <c r="AO749" s="14"/>
      <c r="AP749" s="14">
        <v>0.13247645788049101</v>
      </c>
      <c r="AQ749" s="14">
        <v>0.112224809178079</v>
      </c>
      <c r="AR749" s="14">
        <v>0.10962179274584601</v>
      </c>
      <c r="AS749" s="14"/>
      <c r="AT749" s="14">
        <v>6.6934623157892906E-2</v>
      </c>
      <c r="AU749" s="14">
        <v>8.6938977002691806E-2</v>
      </c>
      <c r="AV749" s="14">
        <v>0.13099525068998799</v>
      </c>
      <c r="AW749" s="14">
        <v>0.245818890148019</v>
      </c>
      <c r="AX749" s="14">
        <v>0.27232399766500498</v>
      </c>
    </row>
    <row r="750" spans="2:50" x14ac:dyDescent="0.25">
      <c r="B750" t="s">
        <v>70</v>
      </c>
      <c r="C750" s="14">
        <v>6.0386751393884198E-2</v>
      </c>
      <c r="D750" s="14">
        <v>4.1018544064587902E-2</v>
      </c>
      <c r="E750" s="14">
        <v>7.9698403218675995E-2</v>
      </c>
      <c r="F750" s="14"/>
      <c r="G750" s="14">
        <v>6.0028146267349702E-2</v>
      </c>
      <c r="H750" s="14">
        <v>7.1874621843582398E-2</v>
      </c>
      <c r="I750" s="14">
        <v>7.8998311281182204E-2</v>
      </c>
      <c r="J750" s="14">
        <v>5.2727665935623398E-2</v>
      </c>
      <c r="K750" s="14">
        <v>4.7277920815711201E-2</v>
      </c>
      <c r="L750" s="14">
        <v>5.1066527015718802E-2</v>
      </c>
      <c r="M750" s="14"/>
      <c r="N750" s="14">
        <v>3.0813434770421401E-2</v>
      </c>
      <c r="O750" s="14">
        <v>4.6858863172917202E-2</v>
      </c>
      <c r="P750" s="14">
        <v>8.7624943173849501E-2</v>
      </c>
      <c r="Q750" s="14">
        <v>8.2960609184335399E-2</v>
      </c>
      <c r="R750" s="14"/>
      <c r="S750" s="14">
        <v>5.8037971208360697E-2</v>
      </c>
      <c r="T750" s="14">
        <v>3.7355329952891501E-2</v>
      </c>
      <c r="U750" s="14">
        <v>7.5220685185899194E-2</v>
      </c>
      <c r="V750" s="14">
        <v>6.5485798107952797E-2</v>
      </c>
      <c r="W750" s="14">
        <v>4.61905451900506E-2</v>
      </c>
      <c r="X750" s="14">
        <v>9.4362024536292596E-2</v>
      </c>
      <c r="Y750" s="14">
        <v>4.68933194416448E-2</v>
      </c>
      <c r="Z750" s="14">
        <v>4.5224877896451098E-2</v>
      </c>
      <c r="AA750" s="14">
        <v>4.9512825146773499E-2</v>
      </c>
      <c r="AB750" s="14">
        <v>9.7536445663025398E-2</v>
      </c>
      <c r="AC750" s="14">
        <v>4.4390942287450399E-2</v>
      </c>
      <c r="AD750" s="14">
        <v>5.8721411674444203E-2</v>
      </c>
      <c r="AE750" s="14"/>
      <c r="AF750" s="14">
        <v>5.40690675817391E-2</v>
      </c>
      <c r="AG750" s="14">
        <v>5.72226324535818E-2</v>
      </c>
      <c r="AH750" s="14">
        <v>7.9621835915250197E-2</v>
      </c>
      <c r="AI750" s="14"/>
      <c r="AJ750" s="14" t="s">
        <v>79</v>
      </c>
      <c r="AK750" s="14" t="s">
        <v>79</v>
      </c>
      <c r="AL750" s="14" t="s">
        <v>79</v>
      </c>
      <c r="AM750" s="14" t="s">
        <v>79</v>
      </c>
      <c r="AN750" s="14" t="s">
        <v>79</v>
      </c>
      <c r="AO750" s="14"/>
      <c r="AP750" s="14">
        <v>3.32293155364329E-2</v>
      </c>
      <c r="AQ750" s="14">
        <v>4.50164516253991E-2</v>
      </c>
      <c r="AR750" s="14">
        <v>6.13838172200383E-2</v>
      </c>
      <c r="AS750" s="14"/>
      <c r="AT750" s="14">
        <v>7.7874751810590601E-2</v>
      </c>
      <c r="AU750" s="14">
        <v>6.9689819452643201E-2</v>
      </c>
      <c r="AV750" s="14">
        <v>4.2103501196779601E-2</v>
      </c>
      <c r="AW750" s="14">
        <v>2.7638741892161998E-2</v>
      </c>
      <c r="AX750" s="14">
        <v>8.8344256117695197E-2</v>
      </c>
    </row>
    <row r="751" spans="2:50" x14ac:dyDescent="0.25">
      <c r="B751" t="s">
        <v>71</v>
      </c>
      <c r="C751" s="14">
        <v>0.24228058657308801</v>
      </c>
      <c r="D751" s="14">
        <v>0.222458136432548</v>
      </c>
      <c r="E751" s="14">
        <v>0.26177463123367301</v>
      </c>
      <c r="F751" s="14"/>
      <c r="G751" s="14">
        <v>0.28621876980482802</v>
      </c>
      <c r="H751" s="14">
        <v>0.332392694785132</v>
      </c>
      <c r="I751" s="14">
        <v>0.29991524009777398</v>
      </c>
      <c r="J751" s="14">
        <v>0.227646692756617</v>
      </c>
      <c r="K751" s="14">
        <v>0.16419266004795499</v>
      </c>
      <c r="L751" s="14">
        <v>0.15630579624185001</v>
      </c>
      <c r="M751" s="14"/>
      <c r="N751" s="14">
        <v>0.216810879594098</v>
      </c>
      <c r="O751" s="14">
        <v>0.21712275379919699</v>
      </c>
      <c r="P751" s="14">
        <v>0.26004805591609798</v>
      </c>
      <c r="Q751" s="14">
        <v>0.28228543224242097</v>
      </c>
      <c r="R751" s="14"/>
      <c r="S751" s="14">
        <v>0.26954212720387899</v>
      </c>
      <c r="T751" s="14">
        <v>0.241250267569416</v>
      </c>
      <c r="U751" s="14">
        <v>0.209464392450458</v>
      </c>
      <c r="V751" s="14">
        <v>0.257764751539588</v>
      </c>
      <c r="W751" s="14">
        <v>0.17538958851695899</v>
      </c>
      <c r="X751" s="14">
        <v>0.306590984688766</v>
      </c>
      <c r="Y751" s="14">
        <v>0.25685182697708597</v>
      </c>
      <c r="Z751" s="14">
        <v>0.238338924172464</v>
      </c>
      <c r="AA751" s="14">
        <v>0.22653307390480801</v>
      </c>
      <c r="AB751" s="14">
        <v>0.21821655823783701</v>
      </c>
      <c r="AC751" s="14">
        <v>0.28500198094413498</v>
      </c>
      <c r="AD751" s="14">
        <v>0.149666034708937</v>
      </c>
      <c r="AE751" s="14"/>
      <c r="AF751" s="14">
        <v>0.25039419014277098</v>
      </c>
      <c r="AG751" s="14">
        <v>0.21722023505243801</v>
      </c>
      <c r="AH751" s="14">
        <v>0.28259033090945801</v>
      </c>
      <c r="AI751" s="14"/>
      <c r="AJ751" s="14" t="s">
        <v>79</v>
      </c>
      <c r="AK751" s="14" t="s">
        <v>79</v>
      </c>
      <c r="AL751" s="14" t="s">
        <v>79</v>
      </c>
      <c r="AM751" s="14" t="s">
        <v>79</v>
      </c>
      <c r="AN751" s="14" t="s">
        <v>79</v>
      </c>
      <c r="AO751" s="14"/>
      <c r="AP751" s="14">
        <v>0.213434814197666</v>
      </c>
      <c r="AQ751" s="14">
        <v>0.27517841699939</v>
      </c>
      <c r="AR751" s="14">
        <v>0.216620609705925</v>
      </c>
      <c r="AS751" s="14"/>
      <c r="AT751" s="14">
        <v>0.27065694697700798</v>
      </c>
      <c r="AU751" s="14">
        <v>0.24704148838804499</v>
      </c>
      <c r="AV751" s="14">
        <v>0.231034588000155</v>
      </c>
      <c r="AW751" s="14">
        <v>0.182496018119753</v>
      </c>
      <c r="AX751" s="14">
        <v>0.200386836181145</v>
      </c>
    </row>
    <row r="752" spans="2:50" x14ac:dyDescent="0.25">
      <c r="B752" t="s">
        <v>72</v>
      </c>
      <c r="C752" s="14">
        <v>0.39542541256109798</v>
      </c>
      <c r="D752" s="14">
        <v>0.453031667452858</v>
      </c>
      <c r="E752" s="14">
        <v>0.34159785791055203</v>
      </c>
      <c r="F752" s="14"/>
      <c r="G752" s="14">
        <v>0.30928585174842399</v>
      </c>
      <c r="H752" s="14">
        <v>0.29445464518834003</v>
      </c>
      <c r="I752" s="14">
        <v>0.38117547342906399</v>
      </c>
      <c r="J752" s="14">
        <v>0.42291981524702998</v>
      </c>
      <c r="K752" s="14">
        <v>0.44664343863259498</v>
      </c>
      <c r="L752" s="14">
        <v>0.49076441988083103</v>
      </c>
      <c r="M752" s="14"/>
      <c r="N752" s="14">
        <v>0.49253638298743202</v>
      </c>
      <c r="O752" s="14">
        <v>0.43628225239165902</v>
      </c>
      <c r="P752" s="14">
        <v>0.34228065679585601</v>
      </c>
      <c r="Q752" s="14">
        <v>0.28986501394853698</v>
      </c>
      <c r="R752" s="14"/>
      <c r="S752" s="14">
        <v>0.33995921005505603</v>
      </c>
      <c r="T752" s="14">
        <v>0.42833737231441299</v>
      </c>
      <c r="U752" s="14">
        <v>0.41277864704075201</v>
      </c>
      <c r="V752" s="14">
        <v>0.402611814376098</v>
      </c>
      <c r="W752" s="14">
        <v>0.43566396332661</v>
      </c>
      <c r="X752" s="14">
        <v>0.32126257845421002</v>
      </c>
      <c r="Y752" s="14">
        <v>0.40035088051966999</v>
      </c>
      <c r="Z752" s="14">
        <v>0.39855380335355101</v>
      </c>
      <c r="AA752" s="14">
        <v>0.43223130951691002</v>
      </c>
      <c r="AB752" s="14">
        <v>0.40301320940190599</v>
      </c>
      <c r="AC752" s="14">
        <v>0.33335583819881798</v>
      </c>
      <c r="AD752" s="14">
        <v>0.50019322010953704</v>
      </c>
      <c r="AE752" s="14"/>
      <c r="AF752" s="14">
        <v>0.41766841787300601</v>
      </c>
      <c r="AG752" s="14">
        <v>0.426620893707297</v>
      </c>
      <c r="AH752" s="14">
        <v>0.29329678369753298</v>
      </c>
      <c r="AI752" s="14"/>
      <c r="AJ752" s="14" t="s">
        <v>79</v>
      </c>
      <c r="AK752" s="14" t="s">
        <v>79</v>
      </c>
      <c r="AL752" s="14" t="s">
        <v>79</v>
      </c>
      <c r="AM752" s="14" t="s">
        <v>79</v>
      </c>
      <c r="AN752" s="14" t="s">
        <v>79</v>
      </c>
      <c r="AO752" s="14"/>
      <c r="AP752" s="14">
        <v>0.47798805011369799</v>
      </c>
      <c r="AQ752" s="14">
        <v>0.37634610172599098</v>
      </c>
      <c r="AR752" s="14">
        <v>0.415083406226609</v>
      </c>
      <c r="AS752" s="14"/>
      <c r="AT752" s="14">
        <v>0.31749893992376399</v>
      </c>
      <c r="AU752" s="14">
        <v>0.37403328330693902</v>
      </c>
      <c r="AV752" s="14">
        <v>0.43740903140385601</v>
      </c>
      <c r="AW752" s="14">
        <v>0.53157773825736998</v>
      </c>
      <c r="AX752" s="14">
        <v>0.570542603418837</v>
      </c>
    </row>
    <row r="753" spans="2:50" x14ac:dyDescent="0.25">
      <c r="B753" t="s">
        <v>73</v>
      </c>
      <c r="C753" s="14">
        <v>-0.15314482598800999</v>
      </c>
      <c r="D753" s="14">
        <v>-0.23057353102031</v>
      </c>
      <c r="E753" s="14">
        <v>-7.9823226676879397E-2</v>
      </c>
      <c r="F753" s="14"/>
      <c r="G753" s="14">
        <v>-2.3067081943595899E-2</v>
      </c>
      <c r="H753" s="14">
        <v>3.7938049596791097E-2</v>
      </c>
      <c r="I753" s="14">
        <v>-8.1260233331290205E-2</v>
      </c>
      <c r="J753" s="14">
        <v>-0.19527312249041301</v>
      </c>
      <c r="K753" s="14">
        <v>-0.28245077858463902</v>
      </c>
      <c r="L753" s="14">
        <v>-0.33445862363898099</v>
      </c>
      <c r="M753" s="14"/>
      <c r="N753" s="14">
        <v>-0.27572550339333401</v>
      </c>
      <c r="O753" s="14">
        <v>-0.219159498592462</v>
      </c>
      <c r="P753" s="14">
        <v>-8.2232600879758699E-2</v>
      </c>
      <c r="Q753" s="14">
        <v>-7.5795817061157797E-3</v>
      </c>
      <c r="R753" s="14"/>
      <c r="S753" s="14">
        <v>-7.0417082851176996E-2</v>
      </c>
      <c r="T753" s="14">
        <v>-0.18708710474499701</v>
      </c>
      <c r="U753" s="14">
        <v>-0.20331425459029401</v>
      </c>
      <c r="V753" s="14">
        <v>-0.144847062836511</v>
      </c>
      <c r="W753" s="14">
        <v>-0.26027437480965099</v>
      </c>
      <c r="X753" s="14">
        <v>-1.4671593765444401E-2</v>
      </c>
      <c r="Y753" s="14">
        <v>-0.14349905354258399</v>
      </c>
      <c r="Z753" s="14">
        <v>-0.16021487918108801</v>
      </c>
      <c r="AA753" s="14">
        <v>-0.20569823561210199</v>
      </c>
      <c r="AB753" s="14">
        <v>-0.18479665116406899</v>
      </c>
      <c r="AC753" s="14">
        <v>-4.8353857254682601E-2</v>
      </c>
      <c r="AD753" s="14">
        <v>-0.35052718540060102</v>
      </c>
      <c r="AE753" s="14"/>
      <c r="AF753" s="14">
        <v>-0.16727422773023501</v>
      </c>
      <c r="AG753" s="14">
        <v>-0.20940065865485899</v>
      </c>
      <c r="AH753" s="14">
        <v>-1.0706452788074699E-2</v>
      </c>
      <c r="AI753" s="14"/>
      <c r="AJ753" s="14" t="s">
        <v>79</v>
      </c>
      <c r="AK753" s="14" t="s">
        <v>79</v>
      </c>
      <c r="AL753" s="14" t="s">
        <v>79</v>
      </c>
      <c r="AM753" s="14" t="s">
        <v>79</v>
      </c>
      <c r="AN753" s="14" t="s">
        <v>79</v>
      </c>
      <c r="AO753" s="14"/>
      <c r="AP753" s="14">
        <v>-0.26455323591603203</v>
      </c>
      <c r="AQ753" s="14">
        <v>-0.10116768472660199</v>
      </c>
      <c r="AR753" s="14">
        <v>-0.19846279652068399</v>
      </c>
      <c r="AS753" s="14"/>
      <c r="AT753" s="14">
        <v>-4.6841992946755798E-2</v>
      </c>
      <c r="AU753" s="14">
        <v>-0.12699179491889501</v>
      </c>
      <c r="AV753" s="14">
        <v>-0.20637444340370101</v>
      </c>
      <c r="AW753" s="14">
        <v>-0.34908172013761701</v>
      </c>
      <c r="AX753" s="14">
        <v>-0.370155767237693</v>
      </c>
    </row>
    <row r="754" spans="2:50" x14ac:dyDescent="0.25">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row>
    <row r="755" spans="2:50" x14ac:dyDescent="0.25">
      <c r="B755" s="6" t="s">
        <v>326</v>
      </c>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row>
    <row r="756" spans="2:50" x14ac:dyDescent="0.25">
      <c r="B756" s="24" t="s">
        <v>77</v>
      </c>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row>
    <row r="757" spans="2:50" x14ac:dyDescent="0.25">
      <c r="B757" t="s">
        <v>65</v>
      </c>
      <c r="C757" s="14">
        <v>5.4425768375411999E-2</v>
      </c>
      <c r="D757" s="14">
        <v>6.73718376118215E-2</v>
      </c>
      <c r="E757" s="14">
        <v>4.1510860596455201E-2</v>
      </c>
      <c r="F757" s="14"/>
      <c r="G757" s="14">
        <v>6.86325335450544E-2</v>
      </c>
      <c r="H757" s="14">
        <v>8.8229166375701995E-2</v>
      </c>
      <c r="I757" s="14">
        <v>6.4697081959365493E-2</v>
      </c>
      <c r="J757" s="14">
        <v>4.3824837688303003E-2</v>
      </c>
      <c r="K757" s="14">
        <v>4.9734117449823298E-2</v>
      </c>
      <c r="L757" s="14">
        <v>2.0590264565086901E-2</v>
      </c>
      <c r="M757" s="14"/>
      <c r="N757" s="14">
        <v>6.5017528726591306E-2</v>
      </c>
      <c r="O757" s="14">
        <v>4.61369467984208E-2</v>
      </c>
      <c r="P757" s="14">
        <v>6.6957839877765102E-2</v>
      </c>
      <c r="Q757" s="14">
        <v>4.0982873076390203E-2</v>
      </c>
      <c r="R757" s="14"/>
      <c r="S757" s="14">
        <v>7.0065890948259796E-2</v>
      </c>
      <c r="T757" s="14">
        <v>3.9387509947188599E-2</v>
      </c>
      <c r="U757" s="14">
        <v>2.8113804314520398E-2</v>
      </c>
      <c r="V757" s="14">
        <v>4.1334800530072199E-2</v>
      </c>
      <c r="W757" s="14">
        <v>5.66923127754108E-2</v>
      </c>
      <c r="X757" s="14">
        <v>5.5518086363160697E-2</v>
      </c>
      <c r="Y757" s="14">
        <v>2.37973416733137E-2</v>
      </c>
      <c r="Z757" s="14">
        <v>6.7393671876284603E-2</v>
      </c>
      <c r="AA757" s="14">
        <v>6.4950636780424606E-2</v>
      </c>
      <c r="AB757" s="14">
        <v>5.04275613833014E-2</v>
      </c>
      <c r="AC757" s="14">
        <v>9.8511956953942104E-2</v>
      </c>
      <c r="AD757" s="14">
        <v>0.1106950752758</v>
      </c>
      <c r="AE757" s="14"/>
      <c r="AF757" s="14">
        <v>3.7011461521543797E-2</v>
      </c>
      <c r="AG757" s="14">
        <v>7.7347556834500994E-2</v>
      </c>
      <c r="AH757" s="14">
        <v>4.3299188822575198E-2</v>
      </c>
      <c r="AI757" s="14"/>
      <c r="AJ757" s="14" t="s">
        <v>79</v>
      </c>
      <c r="AK757" s="14" t="s">
        <v>79</v>
      </c>
      <c r="AL757" s="14" t="s">
        <v>79</v>
      </c>
      <c r="AM757" s="14" t="s">
        <v>79</v>
      </c>
      <c r="AN757" s="14" t="s">
        <v>79</v>
      </c>
      <c r="AO757" s="14"/>
      <c r="AP757" s="14">
        <v>6.6104019109638298E-2</v>
      </c>
      <c r="AQ757" s="14">
        <v>6.6191360076052197E-2</v>
      </c>
      <c r="AR757" s="14">
        <v>7.0218788931475498E-2</v>
      </c>
      <c r="AS757" s="14"/>
      <c r="AT757" s="14">
        <v>3.9166215851773697E-2</v>
      </c>
      <c r="AU757" s="14">
        <v>3.9676904223761099E-2</v>
      </c>
      <c r="AV757" s="14">
        <v>6.2134708401519002E-2</v>
      </c>
      <c r="AW757" s="14">
        <v>0.12441461521412001</v>
      </c>
      <c r="AX757" s="14">
        <v>0.12370330850033701</v>
      </c>
    </row>
    <row r="758" spans="2:50" x14ac:dyDescent="0.25">
      <c r="B758" t="s">
        <v>66</v>
      </c>
      <c r="C758" s="14">
        <v>0.22906395705209301</v>
      </c>
      <c r="D758" s="14">
        <v>0.26329320551055502</v>
      </c>
      <c r="E758" s="14">
        <v>0.194171209049284</v>
      </c>
      <c r="F758" s="14"/>
      <c r="G758" s="14">
        <v>0.34931316287953801</v>
      </c>
      <c r="H758" s="14">
        <v>0.31200499479718002</v>
      </c>
      <c r="I758" s="14">
        <v>0.219863319650108</v>
      </c>
      <c r="J758" s="14">
        <v>0.209664284859442</v>
      </c>
      <c r="K758" s="14">
        <v>0.168198115617366</v>
      </c>
      <c r="L758" s="14">
        <v>0.144735041215552</v>
      </c>
      <c r="M758" s="14"/>
      <c r="N758" s="14">
        <v>0.28781252607190799</v>
      </c>
      <c r="O758" s="14">
        <v>0.244216866639413</v>
      </c>
      <c r="P758" s="14">
        <v>0.186997196145057</v>
      </c>
      <c r="Q758" s="14">
        <v>0.188549263643017</v>
      </c>
      <c r="R758" s="14"/>
      <c r="S758" s="14">
        <v>0.34751537390391102</v>
      </c>
      <c r="T758" s="14">
        <v>0.190499380890679</v>
      </c>
      <c r="U758" s="14">
        <v>0.23077639890471199</v>
      </c>
      <c r="V758" s="14">
        <v>0.19039510566155399</v>
      </c>
      <c r="W758" s="14">
        <v>0.21468181872768999</v>
      </c>
      <c r="X758" s="14">
        <v>0.17200948177679401</v>
      </c>
      <c r="Y758" s="14">
        <v>0.243575204751282</v>
      </c>
      <c r="Z758" s="14">
        <v>0.13030907441498801</v>
      </c>
      <c r="AA758" s="14">
        <v>0.25933411416174901</v>
      </c>
      <c r="AB758" s="14">
        <v>0.228944772797087</v>
      </c>
      <c r="AC758" s="14">
        <v>0.187548691392702</v>
      </c>
      <c r="AD758" s="14">
        <v>0.21019741361418801</v>
      </c>
      <c r="AE758" s="14"/>
      <c r="AF758" s="14">
        <v>0.185979145458327</v>
      </c>
      <c r="AG758" s="14">
        <v>0.254556183307519</v>
      </c>
      <c r="AH758" s="14">
        <v>0.249210983262772</v>
      </c>
      <c r="AI758" s="14"/>
      <c r="AJ758" s="14" t="s">
        <v>79</v>
      </c>
      <c r="AK758" s="14" t="s">
        <v>79</v>
      </c>
      <c r="AL758" s="14" t="s">
        <v>79</v>
      </c>
      <c r="AM758" s="14" t="s">
        <v>79</v>
      </c>
      <c r="AN758" s="14" t="s">
        <v>79</v>
      </c>
      <c r="AO758" s="14"/>
      <c r="AP758" s="14">
        <v>0.25050621588896099</v>
      </c>
      <c r="AQ758" s="14">
        <v>0.27698511144624699</v>
      </c>
      <c r="AR758" s="14">
        <v>0.26397738376427099</v>
      </c>
      <c r="AS758" s="14"/>
      <c r="AT758" s="14">
        <v>0.15528490794667099</v>
      </c>
      <c r="AU758" s="14">
        <v>0.21387021860963801</v>
      </c>
      <c r="AV758" s="14">
        <v>0.30240024066127802</v>
      </c>
      <c r="AW758" s="14">
        <v>0.331963104356084</v>
      </c>
      <c r="AX758" s="14">
        <v>0.424150194285703</v>
      </c>
    </row>
    <row r="759" spans="2:50" x14ac:dyDescent="0.25">
      <c r="B759" t="s">
        <v>67</v>
      </c>
      <c r="C759" s="14">
        <v>0.36425178802846497</v>
      </c>
      <c r="D759" s="14">
        <v>0.38282213070676802</v>
      </c>
      <c r="E759" s="14">
        <v>0.34703300611239701</v>
      </c>
      <c r="F759" s="14"/>
      <c r="G759" s="14">
        <v>0.28140341873277902</v>
      </c>
      <c r="H759" s="14">
        <v>0.306938393835815</v>
      </c>
      <c r="I759" s="14">
        <v>0.41886377596631602</v>
      </c>
      <c r="J759" s="14">
        <v>0.38007180040622501</v>
      </c>
      <c r="K759" s="14">
        <v>0.360054038415346</v>
      </c>
      <c r="L759" s="14">
        <v>0.41218344550095098</v>
      </c>
      <c r="M759" s="14"/>
      <c r="N759" s="14">
        <v>0.351867706361708</v>
      </c>
      <c r="O759" s="14">
        <v>0.36045018926385403</v>
      </c>
      <c r="P759" s="14">
        <v>0.36662997233181199</v>
      </c>
      <c r="Q759" s="14">
        <v>0.37627020645674902</v>
      </c>
      <c r="R759" s="14"/>
      <c r="S759" s="14">
        <v>0.323541928263127</v>
      </c>
      <c r="T759" s="14">
        <v>0.358018208312329</v>
      </c>
      <c r="U759" s="14">
        <v>0.37873104543410702</v>
      </c>
      <c r="V759" s="14">
        <v>0.41852337344097401</v>
      </c>
      <c r="W759" s="14">
        <v>0.373657619251625</v>
      </c>
      <c r="X759" s="14">
        <v>0.41624181248631198</v>
      </c>
      <c r="Y759" s="14">
        <v>0.355871597370992</v>
      </c>
      <c r="Z759" s="14">
        <v>0.36807118772717001</v>
      </c>
      <c r="AA759" s="14">
        <v>0.35601629351720798</v>
      </c>
      <c r="AB759" s="14">
        <v>0.37629472414017801</v>
      </c>
      <c r="AC759" s="14">
        <v>0.25184282626487198</v>
      </c>
      <c r="AD759" s="14">
        <v>0.40203830567059501</v>
      </c>
      <c r="AE759" s="14"/>
      <c r="AF759" s="14">
        <v>0.39622702630507001</v>
      </c>
      <c r="AG759" s="14">
        <v>0.35296843844099701</v>
      </c>
      <c r="AH759" s="14">
        <v>0.34082485702214799</v>
      </c>
      <c r="AI759" s="14"/>
      <c r="AJ759" s="14" t="s">
        <v>79</v>
      </c>
      <c r="AK759" s="14" t="s">
        <v>79</v>
      </c>
      <c r="AL759" s="14" t="s">
        <v>79</v>
      </c>
      <c r="AM759" s="14" t="s">
        <v>79</v>
      </c>
      <c r="AN759" s="14" t="s">
        <v>79</v>
      </c>
      <c r="AO759" s="14"/>
      <c r="AP759" s="14">
        <v>0.36686292734438702</v>
      </c>
      <c r="AQ759" s="14">
        <v>0.35516846272923802</v>
      </c>
      <c r="AR759" s="14">
        <v>0.386740166503171</v>
      </c>
      <c r="AS759" s="14"/>
      <c r="AT759" s="14">
        <v>0.393704001837063</v>
      </c>
      <c r="AU759" s="14">
        <v>0.35560058864338301</v>
      </c>
      <c r="AV759" s="14">
        <v>0.35204343148852102</v>
      </c>
      <c r="AW759" s="14">
        <v>0.28558830931358298</v>
      </c>
      <c r="AX759" s="14">
        <v>0.26790550091965498</v>
      </c>
    </row>
    <row r="760" spans="2:50" x14ac:dyDescent="0.25">
      <c r="B760" t="s">
        <v>68</v>
      </c>
      <c r="C760" s="14">
        <v>0.25050026810681503</v>
      </c>
      <c r="D760" s="14">
        <v>0.209865861013317</v>
      </c>
      <c r="E760" s="14">
        <v>0.29030734396736002</v>
      </c>
      <c r="F760" s="14"/>
      <c r="G760" s="14">
        <v>0.22040725069875</v>
      </c>
      <c r="H760" s="14">
        <v>0.20645776093823601</v>
      </c>
      <c r="I760" s="14">
        <v>0.207688223943194</v>
      </c>
      <c r="J760" s="14">
        <v>0.23846847012733699</v>
      </c>
      <c r="K760" s="14">
        <v>0.29340143205622199</v>
      </c>
      <c r="L760" s="14">
        <v>0.32255019713651201</v>
      </c>
      <c r="M760" s="14"/>
      <c r="N760" s="14">
        <v>0.22711224331209801</v>
      </c>
      <c r="O760" s="14">
        <v>0.246877296093759</v>
      </c>
      <c r="P760" s="14">
        <v>0.266020638069417</v>
      </c>
      <c r="Q760" s="14">
        <v>0.26787567595746098</v>
      </c>
      <c r="R760" s="14"/>
      <c r="S760" s="14">
        <v>0.212142099944716</v>
      </c>
      <c r="T760" s="14">
        <v>0.31254042976440799</v>
      </c>
      <c r="U760" s="14">
        <v>0.23066885873829701</v>
      </c>
      <c r="V760" s="14">
        <v>0.24356201288318599</v>
      </c>
      <c r="W760" s="14">
        <v>0.25614889788711198</v>
      </c>
      <c r="X760" s="14">
        <v>0.23036142603187401</v>
      </c>
      <c r="Y760" s="14">
        <v>0.24949050269165801</v>
      </c>
      <c r="Z760" s="14">
        <v>0.316005358839623</v>
      </c>
      <c r="AA760" s="14">
        <v>0.204354401437085</v>
      </c>
      <c r="AB760" s="14">
        <v>0.246219589642243</v>
      </c>
      <c r="AC760" s="14">
        <v>0.359894469793128</v>
      </c>
      <c r="AD760" s="14">
        <v>0.19694448630685199</v>
      </c>
      <c r="AE760" s="14"/>
      <c r="AF760" s="14">
        <v>0.26533094527144802</v>
      </c>
      <c r="AG760" s="14">
        <v>0.24439925389480899</v>
      </c>
      <c r="AH760" s="14">
        <v>0.21949479083415199</v>
      </c>
      <c r="AI760" s="14"/>
      <c r="AJ760" s="14" t="s">
        <v>79</v>
      </c>
      <c r="AK760" s="14" t="s">
        <v>79</v>
      </c>
      <c r="AL760" s="14" t="s">
        <v>79</v>
      </c>
      <c r="AM760" s="14" t="s">
        <v>79</v>
      </c>
      <c r="AN760" s="14" t="s">
        <v>79</v>
      </c>
      <c r="AO760" s="14"/>
      <c r="AP760" s="14">
        <v>0.22810727603199701</v>
      </c>
      <c r="AQ760" s="14">
        <v>0.21872050147774499</v>
      </c>
      <c r="AR760" s="14">
        <v>0.23109591602086099</v>
      </c>
      <c r="AS760" s="14"/>
      <c r="AT760" s="14">
        <v>0.28179839061991302</v>
      </c>
      <c r="AU760" s="14">
        <v>0.271937783576017</v>
      </c>
      <c r="AV760" s="14">
        <v>0.20444890898406801</v>
      </c>
      <c r="AW760" s="14">
        <v>0.22538199994164701</v>
      </c>
      <c r="AX760" s="14">
        <v>0.18424099629430599</v>
      </c>
    </row>
    <row r="761" spans="2:50" x14ac:dyDescent="0.25">
      <c r="B761" t="s">
        <v>69</v>
      </c>
      <c r="C761" s="14">
        <v>8.6544649670292503E-2</v>
      </c>
      <c r="D761" s="14">
        <v>6.5008976916641995E-2</v>
      </c>
      <c r="E761" s="14">
        <v>0.10816743754776099</v>
      </c>
      <c r="F761" s="14"/>
      <c r="G761" s="14">
        <v>6.1335838265284097E-2</v>
      </c>
      <c r="H761" s="14">
        <v>5.21302264328155E-2</v>
      </c>
      <c r="I761" s="14">
        <v>8.8887598481017405E-2</v>
      </c>
      <c r="J761" s="14">
        <v>0.118231431668798</v>
      </c>
      <c r="K761" s="14">
        <v>0.119720857072424</v>
      </c>
      <c r="L761" s="14">
        <v>8.1800004621087899E-2</v>
      </c>
      <c r="M761" s="14"/>
      <c r="N761" s="14">
        <v>6.0276654201065497E-2</v>
      </c>
      <c r="O761" s="14">
        <v>9.6876686478514995E-2</v>
      </c>
      <c r="P761" s="14">
        <v>9.0020870462712205E-2</v>
      </c>
      <c r="Q761" s="14">
        <v>0.100101787161181</v>
      </c>
      <c r="R761" s="14"/>
      <c r="S761" s="14">
        <v>3.9381474192019601E-2</v>
      </c>
      <c r="T761" s="14">
        <v>8.5490482563287298E-2</v>
      </c>
      <c r="U761" s="14">
        <v>0.110036637691593</v>
      </c>
      <c r="V761" s="14">
        <v>8.8191937497785505E-2</v>
      </c>
      <c r="W761" s="14">
        <v>9.0410889769064001E-2</v>
      </c>
      <c r="X761" s="14">
        <v>7.2698612962287204E-2</v>
      </c>
      <c r="Y761" s="14">
        <v>0.12104714812883299</v>
      </c>
      <c r="Z761" s="14">
        <v>0.107544310591835</v>
      </c>
      <c r="AA761" s="14">
        <v>0.100646374092977</v>
      </c>
      <c r="AB761" s="14">
        <v>9.2668810154556996E-2</v>
      </c>
      <c r="AC761" s="14">
        <v>8.9961845321616801E-2</v>
      </c>
      <c r="AD761" s="14">
        <v>8.0124719132563693E-2</v>
      </c>
      <c r="AE761" s="14"/>
      <c r="AF761" s="14">
        <v>0.10469962997483701</v>
      </c>
      <c r="AG761" s="14">
        <v>6.17989728345998E-2</v>
      </c>
      <c r="AH761" s="14">
        <v>0.108391465583475</v>
      </c>
      <c r="AI761" s="14"/>
      <c r="AJ761" s="14" t="s">
        <v>79</v>
      </c>
      <c r="AK761" s="14" t="s">
        <v>79</v>
      </c>
      <c r="AL761" s="14" t="s">
        <v>79</v>
      </c>
      <c r="AM761" s="14" t="s">
        <v>79</v>
      </c>
      <c r="AN761" s="14" t="s">
        <v>79</v>
      </c>
      <c r="AO761" s="14"/>
      <c r="AP761" s="14">
        <v>8.1440896266137999E-2</v>
      </c>
      <c r="AQ761" s="14">
        <v>7.61612076133176E-2</v>
      </c>
      <c r="AR761" s="14">
        <v>4.2473794047378902E-2</v>
      </c>
      <c r="AS761" s="14"/>
      <c r="AT761" s="14">
        <v>0.12172455785573701</v>
      </c>
      <c r="AU761" s="14">
        <v>9.1796426606840398E-2</v>
      </c>
      <c r="AV761" s="14">
        <v>6.6371121643652595E-2</v>
      </c>
      <c r="AW761" s="14">
        <v>2.45817258102193E-2</v>
      </c>
      <c r="AX761" s="14">
        <v>0</v>
      </c>
    </row>
    <row r="762" spans="2:50" x14ac:dyDescent="0.25">
      <c r="B762" t="s">
        <v>70</v>
      </c>
      <c r="C762" s="14">
        <v>1.52135687669236E-2</v>
      </c>
      <c r="D762" s="14">
        <v>1.1637988240895999E-2</v>
      </c>
      <c r="E762" s="14">
        <v>1.8810142726742401E-2</v>
      </c>
      <c r="F762" s="14"/>
      <c r="G762" s="14">
        <v>1.8907795878595E-2</v>
      </c>
      <c r="H762" s="14">
        <v>3.4239457620252503E-2</v>
      </c>
      <c r="I762" s="14">
        <v>0</v>
      </c>
      <c r="J762" s="14">
        <v>9.7391752498936692E-3</v>
      </c>
      <c r="K762" s="14">
        <v>8.8914393888191393E-3</v>
      </c>
      <c r="L762" s="14">
        <v>1.8141046960810099E-2</v>
      </c>
      <c r="M762" s="14"/>
      <c r="N762" s="14">
        <v>7.9133413266292401E-3</v>
      </c>
      <c r="O762" s="14">
        <v>5.4420147260389497E-3</v>
      </c>
      <c r="P762" s="14">
        <v>2.3373483113236702E-2</v>
      </c>
      <c r="Q762" s="14">
        <v>2.6220193705201799E-2</v>
      </c>
      <c r="R762" s="14"/>
      <c r="S762" s="14">
        <v>7.3532327479658901E-3</v>
      </c>
      <c r="T762" s="14">
        <v>1.4063988522108099E-2</v>
      </c>
      <c r="U762" s="14">
        <v>2.1673254916770399E-2</v>
      </c>
      <c r="V762" s="14">
        <v>1.7992769986428198E-2</v>
      </c>
      <c r="W762" s="14">
        <v>8.4084615890974608E-3</v>
      </c>
      <c r="X762" s="14">
        <v>5.3170580379572598E-2</v>
      </c>
      <c r="Y762" s="14">
        <v>6.21820538392138E-3</v>
      </c>
      <c r="Z762" s="14">
        <v>1.0676396550099301E-2</v>
      </c>
      <c r="AA762" s="14">
        <v>1.4698180010556099E-2</v>
      </c>
      <c r="AB762" s="14">
        <v>5.4445418826345598E-3</v>
      </c>
      <c r="AC762" s="14">
        <v>1.22402102737384E-2</v>
      </c>
      <c r="AD762" s="14">
        <v>0</v>
      </c>
      <c r="AE762" s="14"/>
      <c r="AF762" s="14">
        <v>1.07517914687742E-2</v>
      </c>
      <c r="AG762" s="14">
        <v>8.92959468757374E-3</v>
      </c>
      <c r="AH762" s="14">
        <v>3.8778714474878101E-2</v>
      </c>
      <c r="AI762" s="14"/>
      <c r="AJ762" s="14" t="s">
        <v>79</v>
      </c>
      <c r="AK762" s="14" t="s">
        <v>79</v>
      </c>
      <c r="AL762" s="14" t="s">
        <v>79</v>
      </c>
      <c r="AM762" s="14" t="s">
        <v>79</v>
      </c>
      <c r="AN762" s="14" t="s">
        <v>79</v>
      </c>
      <c r="AO762" s="14"/>
      <c r="AP762" s="14">
        <v>6.9786653588781904E-3</v>
      </c>
      <c r="AQ762" s="14">
        <v>6.7733566574005597E-3</v>
      </c>
      <c r="AR762" s="14">
        <v>5.4939507328427197E-3</v>
      </c>
      <c r="AS762" s="14"/>
      <c r="AT762" s="14">
        <v>8.3219258888428804E-3</v>
      </c>
      <c r="AU762" s="14">
        <v>2.7118078340360199E-2</v>
      </c>
      <c r="AV762" s="14">
        <v>1.2601588820961599E-2</v>
      </c>
      <c r="AW762" s="14">
        <v>8.0702453643471603E-3</v>
      </c>
      <c r="AX762" s="14">
        <v>0</v>
      </c>
    </row>
    <row r="763" spans="2:50" x14ac:dyDescent="0.25">
      <c r="B763" t="s">
        <v>71</v>
      </c>
      <c r="C763" s="14">
        <v>0.283489725427505</v>
      </c>
      <c r="D763" s="14">
        <v>0.33066504312237699</v>
      </c>
      <c r="E763" s="14">
        <v>0.23568206964573901</v>
      </c>
      <c r="F763" s="14"/>
      <c r="G763" s="14">
        <v>0.41794569642459201</v>
      </c>
      <c r="H763" s="14">
        <v>0.40023416117288202</v>
      </c>
      <c r="I763" s="14">
        <v>0.28456040160947299</v>
      </c>
      <c r="J763" s="14">
        <v>0.25348912254774503</v>
      </c>
      <c r="K763" s="14">
        <v>0.21793223306718901</v>
      </c>
      <c r="L763" s="14">
        <v>0.165325305780639</v>
      </c>
      <c r="M763" s="14"/>
      <c r="N763" s="14">
        <v>0.35283005479849899</v>
      </c>
      <c r="O763" s="14">
        <v>0.29035381343783401</v>
      </c>
      <c r="P763" s="14">
        <v>0.25395503602282199</v>
      </c>
      <c r="Q763" s="14">
        <v>0.229532136719408</v>
      </c>
      <c r="R763" s="14"/>
      <c r="S763" s="14">
        <v>0.41758126485217101</v>
      </c>
      <c r="T763" s="14">
        <v>0.22988689083786701</v>
      </c>
      <c r="U763" s="14">
        <v>0.25889020321923201</v>
      </c>
      <c r="V763" s="14">
        <v>0.23172990619162701</v>
      </c>
      <c r="W763" s="14">
        <v>0.27137413150310102</v>
      </c>
      <c r="X763" s="14">
        <v>0.22752756813995401</v>
      </c>
      <c r="Y763" s="14">
        <v>0.26737254642459601</v>
      </c>
      <c r="Z763" s="14">
        <v>0.19770274629127199</v>
      </c>
      <c r="AA763" s="14">
        <v>0.32428475094217402</v>
      </c>
      <c r="AB763" s="14">
        <v>0.27937233418038798</v>
      </c>
      <c r="AC763" s="14">
        <v>0.28606064834664402</v>
      </c>
      <c r="AD763" s="14">
        <v>0.320892488889988</v>
      </c>
      <c r="AE763" s="14"/>
      <c r="AF763" s="14">
        <v>0.222990606979871</v>
      </c>
      <c r="AG763" s="14">
        <v>0.33190374014202001</v>
      </c>
      <c r="AH763" s="14">
        <v>0.29251017208534702</v>
      </c>
      <c r="AI763" s="14"/>
      <c r="AJ763" s="14" t="s">
        <v>79</v>
      </c>
      <c r="AK763" s="14" t="s">
        <v>79</v>
      </c>
      <c r="AL763" s="14" t="s">
        <v>79</v>
      </c>
      <c r="AM763" s="14" t="s">
        <v>79</v>
      </c>
      <c r="AN763" s="14" t="s">
        <v>79</v>
      </c>
      <c r="AO763" s="14"/>
      <c r="AP763" s="14">
        <v>0.31661023499860003</v>
      </c>
      <c r="AQ763" s="14">
        <v>0.34317647152229902</v>
      </c>
      <c r="AR763" s="14">
        <v>0.33419617269574597</v>
      </c>
      <c r="AS763" s="14"/>
      <c r="AT763" s="14">
        <v>0.19445112379844401</v>
      </c>
      <c r="AU763" s="14">
        <v>0.25354712283339897</v>
      </c>
      <c r="AV763" s="14">
        <v>0.36453494906279699</v>
      </c>
      <c r="AW763" s="14">
        <v>0.45637771957020401</v>
      </c>
      <c r="AX763" s="14">
        <v>0.54785350278603895</v>
      </c>
    </row>
    <row r="764" spans="2:50" x14ac:dyDescent="0.25">
      <c r="B764" t="s">
        <v>72</v>
      </c>
      <c r="C764" s="14">
        <v>0.33704491777710699</v>
      </c>
      <c r="D764" s="14">
        <v>0.27487483792995898</v>
      </c>
      <c r="E764" s="14">
        <v>0.398474781515121</v>
      </c>
      <c r="F764" s="14"/>
      <c r="G764" s="14">
        <v>0.28174308896403399</v>
      </c>
      <c r="H764" s="14">
        <v>0.25858798737105099</v>
      </c>
      <c r="I764" s="14">
        <v>0.29657582242421099</v>
      </c>
      <c r="J764" s="14">
        <v>0.35669990179613498</v>
      </c>
      <c r="K764" s="14">
        <v>0.41312228912864601</v>
      </c>
      <c r="L764" s="14">
        <v>0.4043502017576</v>
      </c>
      <c r="M764" s="14"/>
      <c r="N764" s="14">
        <v>0.28738889751316399</v>
      </c>
      <c r="O764" s="14">
        <v>0.34375398257227402</v>
      </c>
      <c r="P764" s="14">
        <v>0.35604150853212901</v>
      </c>
      <c r="Q764" s="14">
        <v>0.36797746311864199</v>
      </c>
      <c r="R764" s="14"/>
      <c r="S764" s="14">
        <v>0.25152357413673598</v>
      </c>
      <c r="T764" s="14">
        <v>0.398030912327695</v>
      </c>
      <c r="U764" s="14">
        <v>0.34070549642989101</v>
      </c>
      <c r="V764" s="14">
        <v>0.331753950380971</v>
      </c>
      <c r="W764" s="14">
        <v>0.34655978765617601</v>
      </c>
      <c r="X764" s="14">
        <v>0.30306003899416101</v>
      </c>
      <c r="Y764" s="14">
        <v>0.370537650820491</v>
      </c>
      <c r="Z764" s="14">
        <v>0.423549669431459</v>
      </c>
      <c r="AA764" s="14">
        <v>0.305000775530062</v>
      </c>
      <c r="AB764" s="14">
        <v>0.33888839979680002</v>
      </c>
      <c r="AC764" s="14">
        <v>0.449856315114745</v>
      </c>
      <c r="AD764" s="14">
        <v>0.27706920543941599</v>
      </c>
      <c r="AE764" s="14"/>
      <c r="AF764" s="14">
        <v>0.37003057524628502</v>
      </c>
      <c r="AG764" s="14">
        <v>0.306198226729409</v>
      </c>
      <c r="AH764" s="14">
        <v>0.32788625641762698</v>
      </c>
      <c r="AI764" s="14"/>
      <c r="AJ764" s="14" t="s">
        <v>79</v>
      </c>
      <c r="AK764" s="14" t="s">
        <v>79</v>
      </c>
      <c r="AL764" s="14" t="s">
        <v>79</v>
      </c>
      <c r="AM764" s="14" t="s">
        <v>79</v>
      </c>
      <c r="AN764" s="14" t="s">
        <v>79</v>
      </c>
      <c r="AO764" s="14"/>
      <c r="AP764" s="14">
        <v>0.30954817229813503</v>
      </c>
      <c r="AQ764" s="14">
        <v>0.29488170909106198</v>
      </c>
      <c r="AR764" s="14">
        <v>0.27356971006823999</v>
      </c>
      <c r="AS764" s="14"/>
      <c r="AT764" s="14">
        <v>0.40352294847565001</v>
      </c>
      <c r="AU764" s="14">
        <v>0.36373421018285701</v>
      </c>
      <c r="AV764" s="14">
        <v>0.27082003062771998</v>
      </c>
      <c r="AW764" s="14">
        <v>0.24996372575186601</v>
      </c>
      <c r="AX764" s="14">
        <v>0.18424099629430599</v>
      </c>
    </row>
    <row r="765" spans="2:50" x14ac:dyDescent="0.25">
      <c r="B765" t="s">
        <v>73</v>
      </c>
      <c r="C765" s="14">
        <v>-5.3555192349602501E-2</v>
      </c>
      <c r="D765" s="14">
        <v>5.5790205192417501E-2</v>
      </c>
      <c r="E765" s="14">
        <v>-0.16279271186938199</v>
      </c>
      <c r="F765" s="14"/>
      <c r="G765" s="14">
        <v>0.13620260746055801</v>
      </c>
      <c r="H765" s="14">
        <v>0.14164617380183001</v>
      </c>
      <c r="I765" s="14">
        <v>-1.2015420814738401E-2</v>
      </c>
      <c r="J765" s="14">
        <v>-0.10321077924839001</v>
      </c>
      <c r="K765" s="14">
        <v>-0.19519005606145701</v>
      </c>
      <c r="L765" s="14">
        <v>-0.239024895976961</v>
      </c>
      <c r="M765" s="14"/>
      <c r="N765" s="14">
        <v>6.5441157285335602E-2</v>
      </c>
      <c r="O765" s="14">
        <v>-5.3400169134439998E-2</v>
      </c>
      <c r="P765" s="14">
        <v>-0.102086472509307</v>
      </c>
      <c r="Q765" s="14">
        <v>-0.13844532639923399</v>
      </c>
      <c r="R765" s="14"/>
      <c r="S765" s="14">
        <v>0.166057690715435</v>
      </c>
      <c r="T765" s="14">
        <v>-0.16814402148982799</v>
      </c>
      <c r="U765" s="14">
        <v>-8.1815293210658793E-2</v>
      </c>
      <c r="V765" s="14">
        <v>-0.100024044189345</v>
      </c>
      <c r="W765" s="14">
        <v>-7.5185656153075403E-2</v>
      </c>
      <c r="X765" s="14">
        <v>-7.5532470854206599E-2</v>
      </c>
      <c r="Y765" s="14">
        <v>-0.10316510439589401</v>
      </c>
      <c r="Z765" s="14">
        <v>-0.22584692314018601</v>
      </c>
      <c r="AA765" s="14">
        <v>1.92839754121116E-2</v>
      </c>
      <c r="AB765" s="14">
        <v>-5.9516065616411901E-2</v>
      </c>
      <c r="AC765" s="14">
        <v>-0.16379566676810101</v>
      </c>
      <c r="AD765" s="14">
        <v>4.3823283450572202E-2</v>
      </c>
      <c r="AE765" s="14"/>
      <c r="AF765" s="14">
        <v>-0.147039968266413</v>
      </c>
      <c r="AG765" s="14">
        <v>2.5705513412611299E-2</v>
      </c>
      <c r="AH765" s="14">
        <v>-3.5376084332279699E-2</v>
      </c>
      <c r="AI765" s="14"/>
      <c r="AJ765" s="14" t="s">
        <v>79</v>
      </c>
      <c r="AK765" s="14" t="s">
        <v>79</v>
      </c>
      <c r="AL765" s="14" t="s">
        <v>79</v>
      </c>
      <c r="AM765" s="14" t="s">
        <v>79</v>
      </c>
      <c r="AN765" s="14" t="s">
        <v>79</v>
      </c>
      <c r="AO765" s="14"/>
      <c r="AP765" s="14">
        <v>7.0620627004641702E-3</v>
      </c>
      <c r="AQ765" s="14">
        <v>4.8294762431236898E-2</v>
      </c>
      <c r="AR765" s="14">
        <v>6.0626462627506601E-2</v>
      </c>
      <c r="AS765" s="14"/>
      <c r="AT765" s="14">
        <v>-0.209071824677205</v>
      </c>
      <c r="AU765" s="14">
        <v>-0.11018708734945799</v>
      </c>
      <c r="AV765" s="14">
        <v>9.3714918435076996E-2</v>
      </c>
      <c r="AW765" s="14">
        <v>0.206413993818338</v>
      </c>
      <c r="AX765" s="14">
        <v>0.36361250649173299</v>
      </c>
    </row>
    <row r="766" spans="2:50" x14ac:dyDescent="0.25">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row>
    <row r="767" spans="2:50" x14ac:dyDescent="0.25">
      <c r="B767" s="6" t="s">
        <v>86</v>
      </c>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row>
    <row r="768" spans="2:50" x14ac:dyDescent="0.25">
      <c r="B768" s="24" t="s">
        <v>77</v>
      </c>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row>
    <row r="769" spans="2:50" x14ac:dyDescent="0.25">
      <c r="B769" t="s">
        <v>327</v>
      </c>
      <c r="C769" s="14">
        <v>0.149892586242617</v>
      </c>
      <c r="D769" s="14">
        <v>0.13594293434047</v>
      </c>
      <c r="E769" s="14">
        <v>0.164624178429539</v>
      </c>
      <c r="F769" s="14"/>
      <c r="G769" s="14">
        <v>0.16170692723050101</v>
      </c>
      <c r="H769" s="14">
        <v>0.10279567683337799</v>
      </c>
      <c r="I769" s="14">
        <v>0.128248407885104</v>
      </c>
      <c r="J769" s="14">
        <v>0.151372836592648</v>
      </c>
      <c r="K769" s="14">
        <v>0.17638795337454399</v>
      </c>
      <c r="L769" s="14">
        <v>0.17935999968716099</v>
      </c>
      <c r="M769" s="14"/>
      <c r="N769" s="14">
        <v>0.12384201271353899</v>
      </c>
      <c r="O769" s="14">
        <v>0.118419054957475</v>
      </c>
      <c r="P769" s="14">
        <v>0.161159023539549</v>
      </c>
      <c r="Q769" s="14">
        <v>0.20037364195665</v>
      </c>
      <c r="R769" s="14"/>
      <c r="S769" s="14">
        <v>8.5407311975694997E-2</v>
      </c>
      <c r="T769" s="14">
        <v>0.16697428920606999</v>
      </c>
      <c r="U769" s="14">
        <v>0.135801619261295</v>
      </c>
      <c r="V769" s="14">
        <v>0.16839909801338401</v>
      </c>
      <c r="W769" s="14">
        <v>0.15932785383359099</v>
      </c>
      <c r="X769" s="14">
        <v>0.12600285447270099</v>
      </c>
      <c r="Y769" s="14">
        <v>0.18120282689136299</v>
      </c>
      <c r="Z769" s="14">
        <v>0.142948467633812</v>
      </c>
      <c r="AA769" s="14">
        <v>0.136442161551388</v>
      </c>
      <c r="AB769" s="14">
        <v>0.15432124770889</v>
      </c>
      <c r="AC769" s="14">
        <v>0.23468289777614501</v>
      </c>
      <c r="AD769" s="14">
        <v>0.227873792016203</v>
      </c>
      <c r="AE769" s="14"/>
      <c r="AF769" s="14">
        <v>0.16113054075948199</v>
      </c>
      <c r="AG769" s="14">
        <v>0.13091901953848101</v>
      </c>
      <c r="AH769" s="14">
        <v>0.16934072685863599</v>
      </c>
      <c r="AI769" s="14"/>
      <c r="AJ769" s="14" t="s">
        <v>79</v>
      </c>
      <c r="AK769" s="14" t="s">
        <v>79</v>
      </c>
      <c r="AL769" s="14" t="s">
        <v>79</v>
      </c>
      <c r="AM769" s="14" t="s">
        <v>79</v>
      </c>
      <c r="AN769" s="14" t="s">
        <v>79</v>
      </c>
      <c r="AO769" s="14"/>
      <c r="AP769" s="14">
        <v>0.11753635536424201</v>
      </c>
      <c r="AQ769" s="14">
        <v>0.13361246791495701</v>
      </c>
      <c r="AR769" s="14">
        <v>0.16636947184046</v>
      </c>
      <c r="AS769" s="14"/>
      <c r="AT769" s="14">
        <v>0.19957438472587</v>
      </c>
      <c r="AU769" s="14">
        <v>0.121287219875411</v>
      </c>
      <c r="AV769" s="14">
        <v>0.125478716066242</v>
      </c>
      <c r="AW769" s="14">
        <v>0.111881190611113</v>
      </c>
      <c r="AX769" s="14">
        <v>7.8777502553111806E-2</v>
      </c>
    </row>
    <row r="770" spans="2:50" x14ac:dyDescent="0.25">
      <c r="B770" t="s">
        <v>328</v>
      </c>
      <c r="C770" s="14">
        <v>0.53066593458854705</v>
      </c>
      <c r="D770" s="14">
        <v>0.48415501541739497</v>
      </c>
      <c r="E770" s="14">
        <v>0.57465969357930502</v>
      </c>
      <c r="F770" s="14"/>
      <c r="G770" s="14">
        <v>0.48386888925988503</v>
      </c>
      <c r="H770" s="14">
        <v>0.528393756939873</v>
      </c>
      <c r="I770" s="14">
        <v>0.51942350724614705</v>
      </c>
      <c r="J770" s="14">
        <v>0.50432910000920905</v>
      </c>
      <c r="K770" s="14">
        <v>0.53387387988697399</v>
      </c>
      <c r="L770" s="14">
        <v>0.59206630899899904</v>
      </c>
      <c r="M770" s="14"/>
      <c r="N770" s="14">
        <v>0.49289466274951399</v>
      </c>
      <c r="O770" s="14">
        <v>0.55516353481370995</v>
      </c>
      <c r="P770" s="14">
        <v>0.53418910464298097</v>
      </c>
      <c r="Q770" s="14">
        <v>0.54099033207937597</v>
      </c>
      <c r="R770" s="14"/>
      <c r="S770" s="14">
        <v>0.49167524371376697</v>
      </c>
      <c r="T770" s="14">
        <v>0.56051538604196405</v>
      </c>
      <c r="U770" s="14">
        <v>0.63127081061636003</v>
      </c>
      <c r="V770" s="14">
        <v>0.53428798957281498</v>
      </c>
      <c r="W770" s="14">
        <v>0.529849162481978</v>
      </c>
      <c r="X770" s="14">
        <v>0.62583552769408302</v>
      </c>
      <c r="Y770" s="14">
        <v>0.44593594415044402</v>
      </c>
      <c r="Z770" s="14">
        <v>0.57709898439271301</v>
      </c>
      <c r="AA770" s="14">
        <v>0.52915982995362398</v>
      </c>
      <c r="AB770" s="14">
        <v>0.47494302603702898</v>
      </c>
      <c r="AC770" s="14">
        <v>0.47648705061657298</v>
      </c>
      <c r="AD770" s="14">
        <v>0.45016470399779801</v>
      </c>
      <c r="AE770" s="14"/>
      <c r="AF770" s="14">
        <v>0.54354505587672597</v>
      </c>
      <c r="AG770" s="14">
        <v>0.54044218228087304</v>
      </c>
      <c r="AH770" s="14">
        <v>0.507629783926413</v>
      </c>
      <c r="AI770" s="14"/>
      <c r="AJ770" s="14" t="s">
        <v>79</v>
      </c>
      <c r="AK770" s="14" t="s">
        <v>79</v>
      </c>
      <c r="AL770" s="14" t="s">
        <v>79</v>
      </c>
      <c r="AM770" s="14" t="s">
        <v>79</v>
      </c>
      <c r="AN770" s="14" t="s">
        <v>79</v>
      </c>
      <c r="AO770" s="14"/>
      <c r="AP770" s="14">
        <v>0.55216228549819601</v>
      </c>
      <c r="AQ770" s="14">
        <v>0.55172355874614598</v>
      </c>
      <c r="AR770" s="14">
        <v>0.55449431725751597</v>
      </c>
      <c r="AS770" s="14"/>
      <c r="AT770" s="14">
        <v>0.54759214720805105</v>
      </c>
      <c r="AU770" s="14">
        <v>0.58031043618003197</v>
      </c>
      <c r="AV770" s="14">
        <v>0.49973367236007898</v>
      </c>
      <c r="AW770" s="14">
        <v>0.45654728538233602</v>
      </c>
      <c r="AX770" s="14">
        <v>0.41183659497318298</v>
      </c>
    </row>
    <row r="771" spans="2:50" x14ac:dyDescent="0.25">
      <c r="B771" t="s">
        <v>329</v>
      </c>
      <c r="C771" s="14">
        <v>0.27495789433113499</v>
      </c>
      <c r="D771" s="14">
        <v>0.315520819561391</v>
      </c>
      <c r="E771" s="14">
        <v>0.23678683923715199</v>
      </c>
      <c r="F771" s="14"/>
      <c r="G771" s="14">
        <v>0.30985659212063499</v>
      </c>
      <c r="H771" s="14">
        <v>0.28261518313489098</v>
      </c>
      <c r="I771" s="14">
        <v>0.30125383261753702</v>
      </c>
      <c r="J771" s="14">
        <v>0.30285145824488802</v>
      </c>
      <c r="K771" s="14">
        <v>0.26163985092553499</v>
      </c>
      <c r="L771" s="14">
        <v>0.21034199789826299</v>
      </c>
      <c r="M771" s="14"/>
      <c r="N771" s="14">
        <v>0.310305798792673</v>
      </c>
      <c r="O771" s="14">
        <v>0.29329127747856099</v>
      </c>
      <c r="P771" s="14">
        <v>0.262775040825103</v>
      </c>
      <c r="Q771" s="14">
        <v>0.23049872535535901</v>
      </c>
      <c r="R771" s="14"/>
      <c r="S771" s="14">
        <v>0.36239198198392197</v>
      </c>
      <c r="T771" s="14">
        <v>0.22968940741183699</v>
      </c>
      <c r="U771" s="14">
        <v>0.20413517420740099</v>
      </c>
      <c r="V771" s="14">
        <v>0.261400602047619</v>
      </c>
      <c r="W771" s="14">
        <v>0.27089521842787601</v>
      </c>
      <c r="X771" s="14">
        <v>0.21006469252098001</v>
      </c>
      <c r="Y771" s="14">
        <v>0.34991276478772199</v>
      </c>
      <c r="Z771" s="14">
        <v>0.24447806669645</v>
      </c>
      <c r="AA771" s="14">
        <v>0.26080388357171402</v>
      </c>
      <c r="AB771" s="14">
        <v>0.33723731882510199</v>
      </c>
      <c r="AC771" s="14">
        <v>0.25020904832130902</v>
      </c>
      <c r="AD771" s="14">
        <v>0.24291603727805799</v>
      </c>
      <c r="AE771" s="14"/>
      <c r="AF771" s="14">
        <v>0.248165714039288</v>
      </c>
      <c r="AG771" s="14">
        <v>0.28338230331250802</v>
      </c>
      <c r="AH771" s="14">
        <v>0.28208070604222002</v>
      </c>
      <c r="AI771" s="14"/>
      <c r="AJ771" s="14" t="s">
        <v>79</v>
      </c>
      <c r="AK771" s="14" t="s">
        <v>79</v>
      </c>
      <c r="AL771" s="14" t="s">
        <v>79</v>
      </c>
      <c r="AM771" s="14" t="s">
        <v>79</v>
      </c>
      <c r="AN771" s="14" t="s">
        <v>79</v>
      </c>
      <c r="AO771" s="14"/>
      <c r="AP771" s="14">
        <v>0.27449513306921303</v>
      </c>
      <c r="AQ771" s="14">
        <v>0.26974016717690302</v>
      </c>
      <c r="AR771" s="14">
        <v>0.226727326970071</v>
      </c>
      <c r="AS771" s="14"/>
      <c r="AT771" s="14">
        <v>0.228137881175797</v>
      </c>
      <c r="AU771" s="14">
        <v>0.26508579719196101</v>
      </c>
      <c r="AV771" s="14">
        <v>0.30986316204700298</v>
      </c>
      <c r="AW771" s="14">
        <v>0.34359006259728597</v>
      </c>
      <c r="AX771" s="14">
        <v>0.369813893891695</v>
      </c>
    </row>
    <row r="772" spans="2:50" x14ac:dyDescent="0.25">
      <c r="B772" t="s">
        <v>330</v>
      </c>
      <c r="C772" s="14">
        <v>4.44835848377007E-2</v>
      </c>
      <c r="D772" s="14">
        <v>6.4381230680744195E-2</v>
      </c>
      <c r="E772" s="14">
        <v>2.39292887540038E-2</v>
      </c>
      <c r="F772" s="14"/>
      <c r="G772" s="14">
        <v>4.4567591388978103E-2</v>
      </c>
      <c r="H772" s="14">
        <v>8.6195383091857897E-2</v>
      </c>
      <c r="I772" s="14">
        <v>5.1074252251212697E-2</v>
      </c>
      <c r="J772" s="14">
        <v>4.1446605153255101E-2</v>
      </c>
      <c r="K772" s="14">
        <v>2.8098315812947101E-2</v>
      </c>
      <c r="L772" s="14">
        <v>1.8231693415576299E-2</v>
      </c>
      <c r="M772" s="14"/>
      <c r="N772" s="14">
        <v>7.2957525744273999E-2</v>
      </c>
      <c r="O772" s="14">
        <v>3.3126132750254202E-2</v>
      </c>
      <c r="P772" s="14">
        <v>4.1876830992367303E-2</v>
      </c>
      <c r="Q772" s="14">
        <v>2.81373006086151E-2</v>
      </c>
      <c r="R772" s="14"/>
      <c r="S772" s="14">
        <v>6.0525462326615397E-2</v>
      </c>
      <c r="T772" s="14">
        <v>4.2820917340128599E-2</v>
      </c>
      <c r="U772" s="14">
        <v>2.8792395914943099E-2</v>
      </c>
      <c r="V772" s="14">
        <v>3.5912310366182199E-2</v>
      </c>
      <c r="W772" s="14">
        <v>3.9927765256555198E-2</v>
      </c>
      <c r="X772" s="14">
        <v>3.8096925312235401E-2</v>
      </c>
      <c r="Y772" s="14">
        <v>2.2948464170470601E-2</v>
      </c>
      <c r="Z772" s="14">
        <v>3.5474481277025703E-2</v>
      </c>
      <c r="AA772" s="14">
        <v>7.3594124923273899E-2</v>
      </c>
      <c r="AB772" s="14">
        <v>3.3498407428979103E-2</v>
      </c>
      <c r="AC772" s="14">
        <v>3.8621003285972899E-2</v>
      </c>
      <c r="AD772" s="14">
        <v>7.9045466707940604E-2</v>
      </c>
      <c r="AE772" s="14"/>
      <c r="AF772" s="14">
        <v>4.7158689324504198E-2</v>
      </c>
      <c r="AG772" s="14">
        <v>4.5256494868138201E-2</v>
      </c>
      <c r="AH772" s="14">
        <v>4.0948783172730499E-2</v>
      </c>
      <c r="AI772" s="14"/>
      <c r="AJ772" s="14" t="s">
        <v>79</v>
      </c>
      <c r="AK772" s="14" t="s">
        <v>79</v>
      </c>
      <c r="AL772" s="14" t="s">
        <v>79</v>
      </c>
      <c r="AM772" s="14" t="s">
        <v>79</v>
      </c>
      <c r="AN772" s="14" t="s">
        <v>79</v>
      </c>
      <c r="AO772" s="14"/>
      <c r="AP772" s="14">
        <v>5.5806226068348203E-2</v>
      </c>
      <c r="AQ772" s="14">
        <v>4.4923806161994102E-2</v>
      </c>
      <c r="AR772" s="14">
        <v>5.2408883931952602E-2</v>
      </c>
      <c r="AS772" s="14"/>
      <c r="AT772" s="14">
        <v>2.46955868902809E-2</v>
      </c>
      <c r="AU772" s="14">
        <v>3.3316546752596599E-2</v>
      </c>
      <c r="AV772" s="14">
        <v>6.4924449526676101E-2</v>
      </c>
      <c r="AW772" s="14">
        <v>8.7981461409265105E-2</v>
      </c>
      <c r="AX772" s="14">
        <v>0.13957200858201099</v>
      </c>
    </row>
    <row r="773" spans="2:50" x14ac:dyDescent="0.25">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row>
    <row r="774" spans="2:50" x14ac:dyDescent="0.25">
      <c r="B774" s="6" t="s">
        <v>334</v>
      </c>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row>
    <row r="775" spans="2:50" x14ac:dyDescent="0.25">
      <c r="B775" s="24" t="s">
        <v>77</v>
      </c>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row>
    <row r="776" spans="2:50" x14ac:dyDescent="0.25">
      <c r="B776" t="s">
        <v>331</v>
      </c>
      <c r="C776" s="14">
        <v>0.32835285764390998</v>
      </c>
      <c r="D776" s="14">
        <v>0.35390072411961099</v>
      </c>
      <c r="E776" s="14">
        <v>0.305294714151853</v>
      </c>
      <c r="F776" s="14"/>
      <c r="G776" s="14">
        <v>0.27491311568634103</v>
      </c>
      <c r="H776" s="14">
        <v>0.26859093473401102</v>
      </c>
      <c r="I776" s="14">
        <v>0.276432370990007</v>
      </c>
      <c r="J776" s="14">
        <v>0.355657663782942</v>
      </c>
      <c r="K776" s="14">
        <v>0.343913952618633</v>
      </c>
      <c r="L776" s="14">
        <v>0.42263399420836201</v>
      </c>
      <c r="M776" s="14"/>
      <c r="N776" s="14">
        <v>0.35297382933875798</v>
      </c>
      <c r="O776" s="14">
        <v>0.34772854783007301</v>
      </c>
      <c r="P776" s="14">
        <v>0.320359413163739</v>
      </c>
      <c r="Q776" s="14">
        <v>0.28662556325066002</v>
      </c>
      <c r="R776" s="14"/>
      <c r="S776" s="14">
        <v>0.27625824302198099</v>
      </c>
      <c r="T776" s="14">
        <v>0.302273875604266</v>
      </c>
      <c r="U776" s="14">
        <v>0.33572535024961903</v>
      </c>
      <c r="V776" s="14">
        <v>0.365820262604516</v>
      </c>
      <c r="W776" s="14">
        <v>0.39234209521997199</v>
      </c>
      <c r="X776" s="14">
        <v>0.270781980205895</v>
      </c>
      <c r="Y776" s="14">
        <v>0.37413366828878297</v>
      </c>
      <c r="Z776" s="14">
        <v>0.306306225948137</v>
      </c>
      <c r="AA776" s="14">
        <v>0.30474771459042499</v>
      </c>
      <c r="AB776" s="14">
        <v>0.39358757269807298</v>
      </c>
      <c r="AC776" s="14">
        <v>0.37207924274323301</v>
      </c>
      <c r="AD776" s="14">
        <v>0.30078037261421903</v>
      </c>
      <c r="AE776" s="14"/>
      <c r="AF776" s="14">
        <v>0.34870152757289102</v>
      </c>
      <c r="AG776" s="14">
        <v>0.34446334469227202</v>
      </c>
      <c r="AH776" s="14">
        <v>0.26299092271164998</v>
      </c>
      <c r="AI776" s="14"/>
      <c r="AJ776" s="14" t="s">
        <v>79</v>
      </c>
      <c r="AK776" s="14" t="s">
        <v>79</v>
      </c>
      <c r="AL776" s="14" t="s">
        <v>79</v>
      </c>
      <c r="AM776" s="14" t="s">
        <v>79</v>
      </c>
      <c r="AN776" s="14" t="s">
        <v>79</v>
      </c>
      <c r="AO776" s="14"/>
      <c r="AP776" s="14">
        <v>0.36061427825872799</v>
      </c>
      <c r="AQ776" s="14">
        <v>0.313234094091494</v>
      </c>
      <c r="AR776" s="14">
        <v>0.36871900151313097</v>
      </c>
      <c r="AS776" s="14"/>
      <c r="AT776" s="14">
        <v>0.34781855848111898</v>
      </c>
      <c r="AU776" s="14">
        <v>0.32124676235154198</v>
      </c>
      <c r="AV776" s="14">
        <v>0.33176429120212803</v>
      </c>
      <c r="AW776" s="14">
        <v>0.31343730768598799</v>
      </c>
      <c r="AX776" s="14">
        <v>0.38758333966511199</v>
      </c>
    </row>
    <row r="777" spans="2:50" x14ac:dyDescent="0.25">
      <c r="B777" t="s">
        <v>332</v>
      </c>
      <c r="C777" s="14">
        <v>0.431162840904522</v>
      </c>
      <c r="D777" s="14">
        <v>0.43750221691860097</v>
      </c>
      <c r="E777" s="14">
        <v>0.42297056663843502</v>
      </c>
      <c r="F777" s="14"/>
      <c r="G777" s="14">
        <v>0.48630826080376699</v>
      </c>
      <c r="H777" s="14">
        <v>0.45175715190386401</v>
      </c>
      <c r="I777" s="14">
        <v>0.48836296212885799</v>
      </c>
      <c r="J777" s="14">
        <v>0.38898391739293797</v>
      </c>
      <c r="K777" s="14">
        <v>0.43594012538986199</v>
      </c>
      <c r="L777" s="14">
        <v>0.36210766655547799</v>
      </c>
      <c r="M777" s="14"/>
      <c r="N777" s="14">
        <v>0.46504145834718902</v>
      </c>
      <c r="O777" s="14">
        <v>0.44697399547693301</v>
      </c>
      <c r="P777" s="14">
        <v>0.41321278368769399</v>
      </c>
      <c r="Q777" s="14">
        <v>0.393913548904885</v>
      </c>
      <c r="R777" s="14"/>
      <c r="S777" s="14">
        <v>0.51176137678412403</v>
      </c>
      <c r="T777" s="14">
        <v>0.43654503517209398</v>
      </c>
      <c r="U777" s="14">
        <v>0.44329682666724401</v>
      </c>
      <c r="V777" s="14">
        <v>0.44193022301924501</v>
      </c>
      <c r="W777" s="14">
        <v>0.37119079603789101</v>
      </c>
      <c r="X777" s="14">
        <v>0.43163011582673899</v>
      </c>
      <c r="Y777" s="14">
        <v>0.41989827711475702</v>
      </c>
      <c r="Z777" s="14">
        <v>0.43101735593359702</v>
      </c>
      <c r="AA777" s="14">
        <v>0.44324381222110198</v>
      </c>
      <c r="AB777" s="14">
        <v>0.38439975160561302</v>
      </c>
      <c r="AC777" s="14">
        <v>0.38840497495739101</v>
      </c>
      <c r="AD777" s="14">
        <v>0.30442982274945002</v>
      </c>
      <c r="AE777" s="14"/>
      <c r="AF777" s="14">
        <v>0.42213673402965801</v>
      </c>
      <c r="AG777" s="14">
        <v>0.42959809950963601</v>
      </c>
      <c r="AH777" s="14">
        <v>0.43865731453979601</v>
      </c>
      <c r="AI777" s="14"/>
      <c r="AJ777" s="14" t="s">
        <v>79</v>
      </c>
      <c r="AK777" s="14" t="s">
        <v>79</v>
      </c>
      <c r="AL777" s="14" t="s">
        <v>79</v>
      </c>
      <c r="AM777" s="14" t="s">
        <v>79</v>
      </c>
      <c r="AN777" s="14" t="s">
        <v>79</v>
      </c>
      <c r="AO777" s="14"/>
      <c r="AP777" s="14">
        <v>0.46593238942683002</v>
      </c>
      <c r="AQ777" s="14">
        <v>0.44268773622973101</v>
      </c>
      <c r="AR777" s="14">
        <v>0.39209724112486299</v>
      </c>
      <c r="AS777" s="14"/>
      <c r="AT777" s="14">
        <v>0.41097012902610303</v>
      </c>
      <c r="AU777" s="14">
        <v>0.397842831245592</v>
      </c>
      <c r="AV777" s="14">
        <v>0.48508376446254198</v>
      </c>
      <c r="AW777" s="14">
        <v>0.42842754286196899</v>
      </c>
      <c r="AX777" s="14">
        <v>0.44685191134649799</v>
      </c>
    </row>
    <row r="778" spans="2:50" x14ac:dyDescent="0.25">
      <c r="B778" t="s">
        <v>333</v>
      </c>
      <c r="C778" s="14">
        <v>0.123038682264607</v>
      </c>
      <c r="D778" s="14">
        <v>0.112436652450546</v>
      </c>
      <c r="E778" s="14">
        <v>0.13346989825886599</v>
      </c>
      <c r="F778" s="14"/>
      <c r="G778" s="14">
        <v>0.12645828845147</v>
      </c>
      <c r="H778" s="14">
        <v>0.15105362691840199</v>
      </c>
      <c r="I778" s="14">
        <v>0.14009852968834199</v>
      </c>
      <c r="J778" s="14">
        <v>0.13302964614926799</v>
      </c>
      <c r="K778" s="14">
        <v>8.88630441144833E-2</v>
      </c>
      <c r="L778" s="14">
        <v>9.8651014911849397E-2</v>
      </c>
      <c r="M778" s="14"/>
      <c r="N778" s="14">
        <v>0.13183191963159299</v>
      </c>
      <c r="O778" s="14">
        <v>0.120735240942896</v>
      </c>
      <c r="P778" s="14">
        <v>0.11745498164354699</v>
      </c>
      <c r="Q778" s="14">
        <v>0.121801090342382</v>
      </c>
      <c r="R778" s="14"/>
      <c r="S778" s="14">
        <v>0.12928682805582201</v>
      </c>
      <c r="T778" s="14">
        <v>0.13029199619614901</v>
      </c>
      <c r="U778" s="14">
        <v>8.4777902853661394E-2</v>
      </c>
      <c r="V778" s="14">
        <v>9.4440007050602404E-2</v>
      </c>
      <c r="W778" s="14">
        <v>0.13372221992620301</v>
      </c>
      <c r="X778" s="14">
        <v>0.15762701409365301</v>
      </c>
      <c r="Y778" s="14">
        <v>0.113732384702094</v>
      </c>
      <c r="Z778" s="14">
        <v>5.6159058607483998E-2</v>
      </c>
      <c r="AA778" s="14">
        <v>0.10269674966409199</v>
      </c>
      <c r="AB778" s="14">
        <v>0.112658839840117</v>
      </c>
      <c r="AC778" s="14">
        <v>0.17762254931780699</v>
      </c>
      <c r="AD778" s="14">
        <v>0.249264412292001</v>
      </c>
      <c r="AE778" s="14"/>
      <c r="AF778" s="14">
        <v>0.100235118185639</v>
      </c>
      <c r="AG778" s="14">
        <v>0.13982166963292</v>
      </c>
      <c r="AH778" s="14">
        <v>0.13588640836374699</v>
      </c>
      <c r="AI778" s="14"/>
      <c r="AJ778" s="14" t="s">
        <v>79</v>
      </c>
      <c r="AK778" s="14" t="s">
        <v>79</v>
      </c>
      <c r="AL778" s="14" t="s">
        <v>79</v>
      </c>
      <c r="AM778" s="14" t="s">
        <v>79</v>
      </c>
      <c r="AN778" s="14" t="s">
        <v>79</v>
      </c>
      <c r="AO778" s="14"/>
      <c r="AP778" s="14">
        <v>9.2553399637148606E-2</v>
      </c>
      <c r="AQ778" s="14">
        <v>0.153030891153041</v>
      </c>
      <c r="AR778" s="14">
        <v>0.178990425905106</v>
      </c>
      <c r="AS778" s="14"/>
      <c r="AT778" s="14">
        <v>0.10705765973516899</v>
      </c>
      <c r="AU778" s="14">
        <v>0.124942049945915</v>
      </c>
      <c r="AV778" s="14">
        <v>0.123684246553805</v>
      </c>
      <c r="AW778" s="14">
        <v>0.198185483361182</v>
      </c>
      <c r="AX778" s="14">
        <v>0.16556474898838999</v>
      </c>
    </row>
    <row r="779" spans="2:50" x14ac:dyDescent="0.25">
      <c r="B779" t="s">
        <v>103</v>
      </c>
      <c r="C779" s="14">
        <v>0.117445619186962</v>
      </c>
      <c r="D779" s="14">
        <v>9.6160406511242302E-2</v>
      </c>
      <c r="E779" s="14">
        <v>0.138264820950846</v>
      </c>
      <c r="F779" s="14"/>
      <c r="G779" s="14">
        <v>0.112320335058422</v>
      </c>
      <c r="H779" s="14">
        <v>0.12859828644372301</v>
      </c>
      <c r="I779" s="14">
        <v>9.5106137192793705E-2</v>
      </c>
      <c r="J779" s="14">
        <v>0.122328772674852</v>
      </c>
      <c r="K779" s="14">
        <v>0.131282877877022</v>
      </c>
      <c r="L779" s="14">
        <v>0.11660732432430999</v>
      </c>
      <c r="M779" s="14"/>
      <c r="N779" s="14">
        <v>5.015279268246E-2</v>
      </c>
      <c r="O779" s="14">
        <v>8.4562215750097702E-2</v>
      </c>
      <c r="P779" s="14">
        <v>0.14897282150502</v>
      </c>
      <c r="Q779" s="14">
        <v>0.19765979750207299</v>
      </c>
      <c r="R779" s="14"/>
      <c r="S779" s="14">
        <v>8.2693552138072099E-2</v>
      </c>
      <c r="T779" s="14">
        <v>0.13088909302749199</v>
      </c>
      <c r="U779" s="14">
        <v>0.136199920229476</v>
      </c>
      <c r="V779" s="14">
        <v>9.7809507325637396E-2</v>
      </c>
      <c r="W779" s="14">
        <v>0.10274488881593299</v>
      </c>
      <c r="X779" s="14">
        <v>0.139960889873713</v>
      </c>
      <c r="Y779" s="14">
        <v>9.2235669894366198E-2</v>
      </c>
      <c r="Z779" s="14">
        <v>0.20651735951078201</v>
      </c>
      <c r="AA779" s="14">
        <v>0.14931172352438099</v>
      </c>
      <c r="AB779" s="14">
        <v>0.109353835856197</v>
      </c>
      <c r="AC779" s="14">
        <v>6.1893232981568798E-2</v>
      </c>
      <c r="AD779" s="14">
        <v>0.14552539234433001</v>
      </c>
      <c r="AE779" s="14"/>
      <c r="AF779" s="14">
        <v>0.128926620211811</v>
      </c>
      <c r="AG779" s="14">
        <v>8.6116886165171797E-2</v>
      </c>
      <c r="AH779" s="14">
        <v>0.162465354384806</v>
      </c>
      <c r="AI779" s="14"/>
      <c r="AJ779" s="14" t="s">
        <v>79</v>
      </c>
      <c r="AK779" s="14" t="s">
        <v>79</v>
      </c>
      <c r="AL779" s="14" t="s">
        <v>79</v>
      </c>
      <c r="AM779" s="14" t="s">
        <v>79</v>
      </c>
      <c r="AN779" s="14" t="s">
        <v>79</v>
      </c>
      <c r="AO779" s="14"/>
      <c r="AP779" s="14">
        <v>8.0899932677292896E-2</v>
      </c>
      <c r="AQ779" s="14">
        <v>9.1047278525733702E-2</v>
      </c>
      <c r="AR779" s="14">
        <v>6.0193331456899299E-2</v>
      </c>
      <c r="AS779" s="14"/>
      <c r="AT779" s="14">
        <v>0.13415365275760899</v>
      </c>
      <c r="AU779" s="14">
        <v>0.15596835645695101</v>
      </c>
      <c r="AV779" s="14">
        <v>5.9467697781524699E-2</v>
      </c>
      <c r="AW779" s="14">
        <v>5.9949666090860297E-2</v>
      </c>
      <c r="AX779" s="14">
        <v>0</v>
      </c>
    </row>
    <row r="780" spans="2:50" x14ac:dyDescent="0.25">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row>
    <row r="781" spans="2:50" x14ac:dyDescent="0.25">
      <c r="B781" s="6" t="s">
        <v>350</v>
      </c>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row>
    <row r="782" spans="2:50" x14ac:dyDescent="0.25">
      <c r="B782" s="24" t="s">
        <v>77</v>
      </c>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row>
    <row r="783" spans="2:50" x14ac:dyDescent="0.25">
      <c r="B783" t="s">
        <v>346</v>
      </c>
      <c r="C783" s="14">
        <v>0.38094277966544199</v>
      </c>
      <c r="D783" s="14">
        <v>0.37917665771720599</v>
      </c>
      <c r="E783" s="14">
        <v>0.383001075810807</v>
      </c>
      <c r="F783" s="14"/>
      <c r="G783" s="14">
        <v>0.34555342293300101</v>
      </c>
      <c r="H783" s="14">
        <v>0.38882787727917401</v>
      </c>
      <c r="I783" s="14">
        <v>0.35132438843769498</v>
      </c>
      <c r="J783" s="14">
        <v>0.38397511329140999</v>
      </c>
      <c r="K783" s="14">
        <v>0.40535236239327399</v>
      </c>
      <c r="L783" s="14">
        <v>0.403289284152614</v>
      </c>
      <c r="M783" s="14"/>
      <c r="N783" s="14">
        <v>0.37435472967038802</v>
      </c>
      <c r="O783" s="14">
        <v>0.38132083509264902</v>
      </c>
      <c r="P783" s="14">
        <v>0.41412223233345602</v>
      </c>
      <c r="Q783" s="14">
        <v>0.35996034553155698</v>
      </c>
      <c r="R783" s="14"/>
      <c r="S783" s="14">
        <v>0.33732010039538302</v>
      </c>
      <c r="T783" s="14">
        <v>0.40619173993826602</v>
      </c>
      <c r="U783" s="14">
        <v>0.39298188130894302</v>
      </c>
      <c r="V783" s="14">
        <v>0.38385682709428598</v>
      </c>
      <c r="W783" s="14">
        <v>0.35905795218802999</v>
      </c>
      <c r="X783" s="14">
        <v>0.38459028909042298</v>
      </c>
      <c r="Y783" s="14">
        <v>0.34528140208899799</v>
      </c>
      <c r="Z783" s="14">
        <v>0.40670387355104498</v>
      </c>
      <c r="AA783" s="14">
        <v>0.37862187358829102</v>
      </c>
      <c r="AB783" s="14">
        <v>0.42437600420039201</v>
      </c>
      <c r="AC783" s="14">
        <v>0.36994942730716301</v>
      </c>
      <c r="AD783" s="14">
        <v>0.43108540938957302</v>
      </c>
      <c r="AE783" s="14"/>
      <c r="AF783" s="14">
        <v>0.39247177231247898</v>
      </c>
      <c r="AG783" s="14">
        <v>0.381781495621694</v>
      </c>
      <c r="AH783" s="14">
        <v>0.40124708925868302</v>
      </c>
      <c r="AI783" s="14"/>
      <c r="AJ783" s="14" t="s">
        <v>79</v>
      </c>
      <c r="AK783" s="14" t="s">
        <v>79</v>
      </c>
      <c r="AL783" s="14" t="s">
        <v>79</v>
      </c>
      <c r="AM783" s="14" t="s">
        <v>79</v>
      </c>
      <c r="AN783" s="14" t="s">
        <v>79</v>
      </c>
      <c r="AO783" s="14"/>
      <c r="AP783" s="14">
        <v>0.43356204431609302</v>
      </c>
      <c r="AQ783" s="14">
        <v>0.37477659255739798</v>
      </c>
      <c r="AR783" s="14">
        <v>0.40347811425809699</v>
      </c>
      <c r="AS783" s="14"/>
      <c r="AT783" s="14">
        <v>0.38631772605166598</v>
      </c>
      <c r="AU783" s="14">
        <v>0.37955244806254301</v>
      </c>
      <c r="AV783" s="14">
        <v>0.38001474160508802</v>
      </c>
      <c r="AW783" s="14">
        <v>0.38324031228188399</v>
      </c>
      <c r="AX783" s="14">
        <v>0.42850927320252402</v>
      </c>
    </row>
    <row r="784" spans="2:50" x14ac:dyDescent="0.25">
      <c r="B784" t="s">
        <v>347</v>
      </c>
      <c r="C784" s="14">
        <v>0.25841956199979998</v>
      </c>
      <c r="D784" s="14">
        <v>0.27300595398810801</v>
      </c>
      <c r="E784" s="14">
        <v>0.24365472019245701</v>
      </c>
      <c r="F784" s="14"/>
      <c r="G784" s="14">
        <v>0.35098298894108199</v>
      </c>
      <c r="H784" s="14">
        <v>0.29846148820390001</v>
      </c>
      <c r="I784" s="14">
        <v>0.32543837142874199</v>
      </c>
      <c r="J784" s="14">
        <v>0.21521352045509901</v>
      </c>
      <c r="K784" s="14">
        <v>0.201284310115942</v>
      </c>
      <c r="L784" s="14">
        <v>0.182744511276585</v>
      </c>
      <c r="M784" s="14"/>
      <c r="N784" s="14">
        <v>0.27474769469250199</v>
      </c>
      <c r="O784" s="14">
        <v>0.26112347505432998</v>
      </c>
      <c r="P784" s="14">
        <v>0.250329552749611</v>
      </c>
      <c r="Q784" s="14">
        <v>0.243526127881461</v>
      </c>
      <c r="R784" s="14"/>
      <c r="S784" s="14">
        <v>0.32675070914513599</v>
      </c>
      <c r="T784" s="14">
        <v>0.21987803844600001</v>
      </c>
      <c r="U784" s="14">
        <v>0.24881656396246199</v>
      </c>
      <c r="V784" s="14">
        <v>0.24343074311337801</v>
      </c>
      <c r="W784" s="14">
        <v>0.20957276266281399</v>
      </c>
      <c r="X784" s="14">
        <v>0.272459797140847</v>
      </c>
      <c r="Y784" s="14">
        <v>0.27261378449151802</v>
      </c>
      <c r="Z784" s="14">
        <v>0.18224948745601999</v>
      </c>
      <c r="AA784" s="14">
        <v>0.27085511341963697</v>
      </c>
      <c r="AB784" s="14">
        <v>0.23561900880306899</v>
      </c>
      <c r="AC784" s="14">
        <v>0.28561853054984199</v>
      </c>
      <c r="AD784" s="14">
        <v>0.28905401738283099</v>
      </c>
      <c r="AE784" s="14"/>
      <c r="AF784" s="14">
        <v>0.21947894515212801</v>
      </c>
      <c r="AG784" s="14">
        <v>0.26753776302271898</v>
      </c>
      <c r="AH784" s="14">
        <v>0.27353861663982398</v>
      </c>
      <c r="AI784" s="14"/>
      <c r="AJ784" s="14" t="s">
        <v>79</v>
      </c>
      <c r="AK784" s="14" t="s">
        <v>79</v>
      </c>
      <c r="AL784" s="14" t="s">
        <v>79</v>
      </c>
      <c r="AM784" s="14" t="s">
        <v>79</v>
      </c>
      <c r="AN784" s="14" t="s">
        <v>79</v>
      </c>
      <c r="AO784" s="14"/>
      <c r="AP784" s="14">
        <v>0.22627075978595201</v>
      </c>
      <c r="AQ784" s="14">
        <v>0.29894210223450801</v>
      </c>
      <c r="AR784" s="14">
        <v>0.28009924474840597</v>
      </c>
      <c r="AS784" s="14"/>
      <c r="AT784" s="14">
        <v>0.22353233277825499</v>
      </c>
      <c r="AU784" s="14">
        <v>0.26222356521184298</v>
      </c>
      <c r="AV784" s="14">
        <v>0.27735182234902001</v>
      </c>
      <c r="AW784" s="14">
        <v>0.31452650970901502</v>
      </c>
      <c r="AX784" s="14">
        <v>0.243179648514395</v>
      </c>
    </row>
    <row r="785" spans="2:50" x14ac:dyDescent="0.25">
      <c r="B785" t="s">
        <v>348</v>
      </c>
      <c r="C785" s="14">
        <v>0.27854953260371801</v>
      </c>
      <c r="D785" s="14">
        <v>0.27639068804702399</v>
      </c>
      <c r="E785" s="14">
        <v>0.280248099518563</v>
      </c>
      <c r="F785" s="14"/>
      <c r="G785" s="14">
        <v>0.20356919133053</v>
      </c>
      <c r="H785" s="14">
        <v>0.20214982907792101</v>
      </c>
      <c r="I785" s="14">
        <v>0.25239955104766498</v>
      </c>
      <c r="J785" s="14">
        <v>0.32275360421666999</v>
      </c>
      <c r="K785" s="14">
        <v>0.32037806636162502</v>
      </c>
      <c r="L785" s="14">
        <v>0.34864345277290498</v>
      </c>
      <c r="M785" s="14"/>
      <c r="N785" s="14">
        <v>0.29181964059462001</v>
      </c>
      <c r="O785" s="14">
        <v>0.29116349779567102</v>
      </c>
      <c r="P785" s="14">
        <v>0.252010152400444</v>
      </c>
      <c r="Q785" s="14">
        <v>0.27381727343002699</v>
      </c>
      <c r="R785" s="14"/>
      <c r="S785" s="14">
        <v>0.23917897969339599</v>
      </c>
      <c r="T785" s="14">
        <v>0.30134124831356801</v>
      </c>
      <c r="U785" s="14">
        <v>0.27553164931567797</v>
      </c>
      <c r="V785" s="14">
        <v>0.29500857941511699</v>
      </c>
      <c r="W785" s="14">
        <v>0.34657934852408601</v>
      </c>
      <c r="X785" s="14">
        <v>0.255226243319853</v>
      </c>
      <c r="Y785" s="14">
        <v>0.323619651778707</v>
      </c>
      <c r="Z785" s="14">
        <v>0.29038080759607499</v>
      </c>
      <c r="AA785" s="14">
        <v>0.26429864588255297</v>
      </c>
      <c r="AB785" s="14">
        <v>0.27997649761451199</v>
      </c>
      <c r="AC785" s="14">
        <v>0.24649641519864099</v>
      </c>
      <c r="AD785" s="14">
        <v>0.200552221225863</v>
      </c>
      <c r="AE785" s="14"/>
      <c r="AF785" s="14">
        <v>0.30169358880895297</v>
      </c>
      <c r="AG785" s="14">
        <v>0.28647335414298802</v>
      </c>
      <c r="AH785" s="14">
        <v>0.22819917305430201</v>
      </c>
      <c r="AI785" s="14"/>
      <c r="AJ785" s="14" t="s">
        <v>79</v>
      </c>
      <c r="AK785" s="14" t="s">
        <v>79</v>
      </c>
      <c r="AL785" s="14" t="s">
        <v>79</v>
      </c>
      <c r="AM785" s="14" t="s">
        <v>79</v>
      </c>
      <c r="AN785" s="14" t="s">
        <v>79</v>
      </c>
      <c r="AO785" s="14"/>
      <c r="AP785" s="14">
        <v>0.29338639826407098</v>
      </c>
      <c r="AQ785" s="14">
        <v>0.25231212759197802</v>
      </c>
      <c r="AR785" s="14">
        <v>0.261922224609907</v>
      </c>
      <c r="AS785" s="14"/>
      <c r="AT785" s="14">
        <v>0.30386782817434599</v>
      </c>
      <c r="AU785" s="14">
        <v>0.25544969055733202</v>
      </c>
      <c r="AV785" s="14">
        <v>0.28731036984557201</v>
      </c>
      <c r="AW785" s="14">
        <v>0.259678656477073</v>
      </c>
      <c r="AX785" s="14">
        <v>0.25082048831197701</v>
      </c>
    </row>
    <row r="786" spans="2:50" x14ac:dyDescent="0.25">
      <c r="B786" t="s">
        <v>70</v>
      </c>
      <c r="C786" s="14">
        <v>8.2088125731039505E-2</v>
      </c>
      <c r="D786" s="14">
        <v>7.1426700247662206E-2</v>
      </c>
      <c r="E786" s="14">
        <v>9.3096104478173305E-2</v>
      </c>
      <c r="F786" s="14"/>
      <c r="G786" s="14">
        <v>9.9894396795387599E-2</v>
      </c>
      <c r="H786" s="14">
        <v>0.110560805439005</v>
      </c>
      <c r="I786" s="14">
        <v>7.0837689085898201E-2</v>
      </c>
      <c r="J786" s="14">
        <v>7.8057762036820202E-2</v>
      </c>
      <c r="K786" s="14">
        <v>7.2985261129158596E-2</v>
      </c>
      <c r="L786" s="14">
        <v>6.5322751797896303E-2</v>
      </c>
      <c r="M786" s="14"/>
      <c r="N786" s="14">
        <v>5.9077935042490197E-2</v>
      </c>
      <c r="O786" s="14">
        <v>6.6392192057349697E-2</v>
      </c>
      <c r="P786" s="14">
        <v>8.3538062516488501E-2</v>
      </c>
      <c r="Q786" s="14">
        <v>0.122696253156955</v>
      </c>
      <c r="R786" s="14"/>
      <c r="S786" s="14">
        <v>9.6750210766084102E-2</v>
      </c>
      <c r="T786" s="14">
        <v>7.2588973302165793E-2</v>
      </c>
      <c r="U786" s="14">
        <v>8.2669905412917494E-2</v>
      </c>
      <c r="V786" s="14">
        <v>7.7703850377218997E-2</v>
      </c>
      <c r="W786" s="14">
        <v>8.4789936625070894E-2</v>
      </c>
      <c r="X786" s="14">
        <v>8.7723670448876995E-2</v>
      </c>
      <c r="Y786" s="14">
        <v>5.8485161640777002E-2</v>
      </c>
      <c r="Z786" s="14">
        <v>0.12066583139686</v>
      </c>
      <c r="AA786" s="14">
        <v>8.6224367109518807E-2</v>
      </c>
      <c r="AB786" s="14">
        <v>6.0028489382027102E-2</v>
      </c>
      <c r="AC786" s="14">
        <v>9.7935626944354495E-2</v>
      </c>
      <c r="AD786" s="14">
        <v>7.9308352001732904E-2</v>
      </c>
      <c r="AE786" s="14"/>
      <c r="AF786" s="14">
        <v>8.6355693726440502E-2</v>
      </c>
      <c r="AG786" s="14">
        <v>6.4207387212598693E-2</v>
      </c>
      <c r="AH786" s="14">
        <v>9.70151210471909E-2</v>
      </c>
      <c r="AI786" s="14"/>
      <c r="AJ786" s="14" t="s">
        <v>79</v>
      </c>
      <c r="AK786" s="14" t="s">
        <v>79</v>
      </c>
      <c r="AL786" s="14" t="s">
        <v>79</v>
      </c>
      <c r="AM786" s="14" t="s">
        <v>79</v>
      </c>
      <c r="AN786" s="14" t="s">
        <v>79</v>
      </c>
      <c r="AO786" s="14"/>
      <c r="AP786" s="14">
        <v>4.6780797633884097E-2</v>
      </c>
      <c r="AQ786" s="14">
        <v>7.3969177616116197E-2</v>
      </c>
      <c r="AR786" s="14">
        <v>5.4500416383589101E-2</v>
      </c>
      <c r="AS786" s="14"/>
      <c r="AT786" s="14">
        <v>8.6282112995732602E-2</v>
      </c>
      <c r="AU786" s="14">
        <v>0.102774296168282</v>
      </c>
      <c r="AV786" s="14">
        <v>5.5323066200319897E-2</v>
      </c>
      <c r="AW786" s="14">
        <v>4.2554521532027698E-2</v>
      </c>
      <c r="AX786" s="14">
        <v>7.7490589971103502E-2</v>
      </c>
    </row>
    <row r="787" spans="2:50" x14ac:dyDescent="0.25">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row>
    <row r="788" spans="2:50" x14ac:dyDescent="0.25">
      <c r="B788" s="6" t="s">
        <v>351</v>
      </c>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row>
    <row r="789" spans="2:50" x14ac:dyDescent="0.25">
      <c r="B789" s="24" t="s">
        <v>77</v>
      </c>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row>
    <row r="790" spans="2:50" x14ac:dyDescent="0.25">
      <c r="B790" t="s">
        <v>346</v>
      </c>
      <c r="C790" s="14">
        <v>0.47454233978364901</v>
      </c>
      <c r="D790" s="14">
        <v>0.47708871629677402</v>
      </c>
      <c r="E790" s="14">
        <v>0.47312839239666099</v>
      </c>
      <c r="F790" s="14"/>
      <c r="G790" s="14">
        <v>0.479867399223183</v>
      </c>
      <c r="H790" s="14">
        <v>0.42888242665126403</v>
      </c>
      <c r="I790" s="14">
        <v>0.45780353133542201</v>
      </c>
      <c r="J790" s="14">
        <v>0.45364846693946698</v>
      </c>
      <c r="K790" s="14">
        <v>0.45900713130262799</v>
      </c>
      <c r="L790" s="14">
        <v>0.54945326532082095</v>
      </c>
      <c r="M790" s="14"/>
      <c r="N790" s="14">
        <v>0.46049185163010498</v>
      </c>
      <c r="O790" s="14">
        <v>0.50523723601298598</v>
      </c>
      <c r="P790" s="14">
        <v>0.47071855717503602</v>
      </c>
      <c r="Q790" s="14">
        <v>0.46314384035342798</v>
      </c>
      <c r="R790" s="14"/>
      <c r="S790" s="14">
        <v>0.42874019732041402</v>
      </c>
      <c r="T790" s="14">
        <v>0.54647599031452398</v>
      </c>
      <c r="U790" s="14">
        <v>0.498651752242946</v>
      </c>
      <c r="V790" s="14">
        <v>0.498776597712565</v>
      </c>
      <c r="W790" s="14">
        <v>0.54008397615321002</v>
      </c>
      <c r="X790" s="14">
        <v>0.46394269332388299</v>
      </c>
      <c r="Y790" s="14">
        <v>0.40964934488916399</v>
      </c>
      <c r="Z790" s="14">
        <v>0.419413636504742</v>
      </c>
      <c r="AA790" s="14">
        <v>0.45056640359345701</v>
      </c>
      <c r="AB790" s="14">
        <v>0.47488161068212098</v>
      </c>
      <c r="AC790" s="14">
        <v>0.41989193686703202</v>
      </c>
      <c r="AD790" s="14">
        <v>0.54432340092845</v>
      </c>
      <c r="AE790" s="14"/>
      <c r="AF790" s="14">
        <v>0.49448721284462099</v>
      </c>
      <c r="AG790" s="14">
        <v>0.46850115636589501</v>
      </c>
      <c r="AH790" s="14">
        <v>0.44873172198552302</v>
      </c>
      <c r="AI790" s="14"/>
      <c r="AJ790" s="14" t="s">
        <v>79</v>
      </c>
      <c r="AK790" s="14" t="s">
        <v>79</v>
      </c>
      <c r="AL790" s="14" t="s">
        <v>79</v>
      </c>
      <c r="AM790" s="14" t="s">
        <v>79</v>
      </c>
      <c r="AN790" s="14" t="s">
        <v>79</v>
      </c>
      <c r="AO790" s="14"/>
      <c r="AP790" s="14">
        <v>0.54513527253947303</v>
      </c>
      <c r="AQ790" s="14">
        <v>0.44839177546471198</v>
      </c>
      <c r="AR790" s="14">
        <v>0.49030307726584998</v>
      </c>
      <c r="AS790" s="14"/>
      <c r="AT790" s="14">
        <v>0.52421149850086801</v>
      </c>
      <c r="AU790" s="14">
        <v>0.44832885860215199</v>
      </c>
      <c r="AV790" s="14">
        <v>0.46696577555924401</v>
      </c>
      <c r="AW790" s="14">
        <v>0.46120863645961102</v>
      </c>
      <c r="AX790" s="14">
        <v>0.35671383400103401</v>
      </c>
    </row>
    <row r="791" spans="2:50" x14ac:dyDescent="0.25">
      <c r="B791" t="s">
        <v>347</v>
      </c>
      <c r="C791" s="14">
        <v>0.25131570712304002</v>
      </c>
      <c r="D791" s="14">
        <v>0.25193318596160702</v>
      </c>
      <c r="E791" s="14">
        <v>0.25008731792133698</v>
      </c>
      <c r="F791" s="14"/>
      <c r="G791" s="14">
        <v>0.319671818859315</v>
      </c>
      <c r="H791" s="14">
        <v>0.311609664718909</v>
      </c>
      <c r="I791" s="14">
        <v>0.27865177606548802</v>
      </c>
      <c r="J791" s="14">
        <v>0.195954803649141</v>
      </c>
      <c r="K791" s="14">
        <v>0.229342005222365</v>
      </c>
      <c r="L791" s="14">
        <v>0.193676775728477</v>
      </c>
      <c r="M791" s="14"/>
      <c r="N791" s="14">
        <v>0.29162392595943698</v>
      </c>
      <c r="O791" s="14">
        <v>0.23695525658785799</v>
      </c>
      <c r="P791" s="14">
        <v>0.24381318947170899</v>
      </c>
      <c r="Q791" s="14">
        <v>0.227911704765101</v>
      </c>
      <c r="R791" s="14"/>
      <c r="S791" s="14">
        <v>0.32714728639330698</v>
      </c>
      <c r="T791" s="14">
        <v>0.195746595208873</v>
      </c>
      <c r="U791" s="14">
        <v>0.21332153436128101</v>
      </c>
      <c r="V791" s="14">
        <v>0.20738661336876499</v>
      </c>
      <c r="W791" s="14">
        <v>0.216224328684335</v>
      </c>
      <c r="X791" s="14">
        <v>0.29096445879618899</v>
      </c>
      <c r="Y791" s="14">
        <v>0.28590297823132999</v>
      </c>
      <c r="Z791" s="14">
        <v>0.23591758386709799</v>
      </c>
      <c r="AA791" s="14">
        <v>0.23672006271882801</v>
      </c>
      <c r="AB791" s="14">
        <v>0.24664362062025699</v>
      </c>
      <c r="AC791" s="14">
        <v>0.28938294702547301</v>
      </c>
      <c r="AD791" s="14">
        <v>0.26558557082935902</v>
      </c>
      <c r="AE791" s="14"/>
      <c r="AF791" s="14">
        <v>0.20526535686137201</v>
      </c>
      <c r="AG791" s="14">
        <v>0.28080350181070202</v>
      </c>
      <c r="AH791" s="14">
        <v>0.25369579636022199</v>
      </c>
      <c r="AI791" s="14"/>
      <c r="AJ791" s="14" t="s">
        <v>79</v>
      </c>
      <c r="AK791" s="14" t="s">
        <v>79</v>
      </c>
      <c r="AL791" s="14" t="s">
        <v>79</v>
      </c>
      <c r="AM791" s="14" t="s">
        <v>79</v>
      </c>
      <c r="AN791" s="14" t="s">
        <v>79</v>
      </c>
      <c r="AO791" s="14"/>
      <c r="AP791" s="14">
        <v>0.228179659154058</v>
      </c>
      <c r="AQ791" s="14">
        <v>0.30275213146286101</v>
      </c>
      <c r="AR791" s="14">
        <v>0.27324126612281002</v>
      </c>
      <c r="AS791" s="14"/>
      <c r="AT791" s="14">
        <v>0.212183695024833</v>
      </c>
      <c r="AU791" s="14">
        <v>0.23350452642601799</v>
      </c>
      <c r="AV791" s="14">
        <v>0.29154880289516999</v>
      </c>
      <c r="AW791" s="14">
        <v>0.28387488390591797</v>
      </c>
      <c r="AX791" s="14">
        <v>0.43132021160289702</v>
      </c>
    </row>
    <row r="792" spans="2:50" x14ac:dyDescent="0.25">
      <c r="B792" t="s">
        <v>348</v>
      </c>
      <c r="C792" s="14">
        <v>0.19821541065508499</v>
      </c>
      <c r="D792" s="14">
        <v>0.206127315554403</v>
      </c>
      <c r="E792" s="14">
        <v>0.18949427257500501</v>
      </c>
      <c r="F792" s="14"/>
      <c r="G792" s="14">
        <v>0.122554770754588</v>
      </c>
      <c r="H792" s="14">
        <v>0.15347068508596401</v>
      </c>
      <c r="I792" s="14">
        <v>0.19194942232795201</v>
      </c>
      <c r="J792" s="14">
        <v>0.25845722413336403</v>
      </c>
      <c r="K792" s="14">
        <v>0.25076101523977801</v>
      </c>
      <c r="L792" s="14">
        <v>0.206424012347666</v>
      </c>
      <c r="M792" s="14"/>
      <c r="N792" s="14">
        <v>0.20298695647749301</v>
      </c>
      <c r="O792" s="14">
        <v>0.202807142753649</v>
      </c>
      <c r="P792" s="14">
        <v>0.19082864330898999</v>
      </c>
      <c r="Q792" s="14">
        <v>0.19353700786365599</v>
      </c>
      <c r="R792" s="14"/>
      <c r="S792" s="14">
        <v>0.17992864828629301</v>
      </c>
      <c r="T792" s="14">
        <v>0.19940195865874399</v>
      </c>
      <c r="U792" s="14">
        <v>0.21112476663419799</v>
      </c>
      <c r="V792" s="14">
        <v>0.22945467413451801</v>
      </c>
      <c r="W792" s="14">
        <v>0.16516227473107101</v>
      </c>
      <c r="X792" s="14">
        <v>0.14936342343567999</v>
      </c>
      <c r="Y792" s="14">
        <v>0.23962715904940901</v>
      </c>
      <c r="Z792" s="14">
        <v>0.22437414353815299</v>
      </c>
      <c r="AA792" s="14">
        <v>0.21497766112951799</v>
      </c>
      <c r="AB792" s="14">
        <v>0.21146274913129301</v>
      </c>
      <c r="AC792" s="14">
        <v>0.192703546699073</v>
      </c>
      <c r="AD792" s="14">
        <v>0.13653327118016501</v>
      </c>
      <c r="AE792" s="14"/>
      <c r="AF792" s="14">
        <v>0.221811478519958</v>
      </c>
      <c r="AG792" s="14">
        <v>0.19192160727940699</v>
      </c>
      <c r="AH792" s="14">
        <v>0.182798522799548</v>
      </c>
      <c r="AI792" s="14"/>
      <c r="AJ792" s="14" t="s">
        <v>79</v>
      </c>
      <c r="AK792" s="14" t="s">
        <v>79</v>
      </c>
      <c r="AL792" s="14" t="s">
        <v>79</v>
      </c>
      <c r="AM792" s="14" t="s">
        <v>79</v>
      </c>
      <c r="AN792" s="14" t="s">
        <v>79</v>
      </c>
      <c r="AO792" s="14"/>
      <c r="AP792" s="14">
        <v>0.18371853825453699</v>
      </c>
      <c r="AQ792" s="14">
        <v>0.186058960491814</v>
      </c>
      <c r="AR792" s="14">
        <v>0.186276938937639</v>
      </c>
      <c r="AS792" s="14"/>
      <c r="AT792" s="14">
        <v>0.19948773608006401</v>
      </c>
      <c r="AU792" s="14">
        <v>0.20871650646364401</v>
      </c>
      <c r="AV792" s="14">
        <v>0.19773032305114399</v>
      </c>
      <c r="AW792" s="14">
        <v>0.21377014808643699</v>
      </c>
      <c r="AX792" s="14">
        <v>0.132491915528305</v>
      </c>
    </row>
    <row r="793" spans="2:50" x14ac:dyDescent="0.25">
      <c r="B793" t="s">
        <v>70</v>
      </c>
      <c r="C793" s="14">
        <v>7.5926542438225206E-2</v>
      </c>
      <c r="D793" s="14">
        <v>6.4850782187215905E-2</v>
      </c>
      <c r="E793" s="14">
        <v>8.7290017106996395E-2</v>
      </c>
      <c r="F793" s="14"/>
      <c r="G793" s="14">
        <v>7.7906011162914707E-2</v>
      </c>
      <c r="H793" s="14">
        <v>0.106037223543863</v>
      </c>
      <c r="I793" s="14">
        <v>7.1595270271137504E-2</v>
      </c>
      <c r="J793" s="14">
        <v>9.1939505278027994E-2</v>
      </c>
      <c r="K793" s="14">
        <v>6.0889848235229298E-2</v>
      </c>
      <c r="L793" s="14">
        <v>5.0445946603036598E-2</v>
      </c>
      <c r="M793" s="14"/>
      <c r="N793" s="14">
        <v>4.4897265932964898E-2</v>
      </c>
      <c r="O793" s="14">
        <v>5.5000364645506901E-2</v>
      </c>
      <c r="P793" s="14">
        <v>9.4639610044264702E-2</v>
      </c>
      <c r="Q793" s="14">
        <v>0.115407447017815</v>
      </c>
      <c r="R793" s="14"/>
      <c r="S793" s="14">
        <v>6.4183867999984906E-2</v>
      </c>
      <c r="T793" s="14">
        <v>5.83754558178591E-2</v>
      </c>
      <c r="U793" s="14">
        <v>7.6901946761574802E-2</v>
      </c>
      <c r="V793" s="14">
        <v>6.4382114784151998E-2</v>
      </c>
      <c r="W793" s="14">
        <v>7.8529420431384597E-2</v>
      </c>
      <c r="X793" s="14">
        <v>9.5729424444247702E-2</v>
      </c>
      <c r="Y793" s="14">
        <v>6.4820517830097693E-2</v>
      </c>
      <c r="Z793" s="14">
        <v>0.120294636090006</v>
      </c>
      <c r="AA793" s="14">
        <v>9.7735872558197101E-2</v>
      </c>
      <c r="AB793" s="14">
        <v>6.70120195663301E-2</v>
      </c>
      <c r="AC793" s="14">
        <v>9.8021569408421494E-2</v>
      </c>
      <c r="AD793" s="14">
        <v>5.3557757062026402E-2</v>
      </c>
      <c r="AE793" s="14"/>
      <c r="AF793" s="14">
        <v>7.8435951774049203E-2</v>
      </c>
      <c r="AG793" s="14">
        <v>5.87737345439963E-2</v>
      </c>
      <c r="AH793" s="14">
        <v>0.11477395885470799</v>
      </c>
      <c r="AI793" s="14"/>
      <c r="AJ793" s="14" t="s">
        <v>79</v>
      </c>
      <c r="AK793" s="14" t="s">
        <v>79</v>
      </c>
      <c r="AL793" s="14" t="s">
        <v>79</v>
      </c>
      <c r="AM793" s="14" t="s">
        <v>79</v>
      </c>
      <c r="AN793" s="14" t="s">
        <v>79</v>
      </c>
      <c r="AO793" s="14"/>
      <c r="AP793" s="14">
        <v>4.2966530051932697E-2</v>
      </c>
      <c r="AQ793" s="14">
        <v>6.2797132580613799E-2</v>
      </c>
      <c r="AR793" s="14">
        <v>5.0178717673700503E-2</v>
      </c>
      <c r="AS793" s="14"/>
      <c r="AT793" s="14">
        <v>6.4117070394234796E-2</v>
      </c>
      <c r="AU793" s="14">
        <v>0.109450108508186</v>
      </c>
      <c r="AV793" s="14">
        <v>4.37550984944425E-2</v>
      </c>
      <c r="AW793" s="14">
        <v>4.1146331548035001E-2</v>
      </c>
      <c r="AX793" s="14">
        <v>7.9474038867764496E-2</v>
      </c>
    </row>
    <row r="794" spans="2:50" x14ac:dyDescent="0.25">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row>
    <row r="795" spans="2:50" x14ac:dyDescent="0.25">
      <c r="B795" s="6" t="s">
        <v>352</v>
      </c>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row>
    <row r="796" spans="2:50" x14ac:dyDescent="0.25">
      <c r="B796" s="24" t="s">
        <v>77</v>
      </c>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row>
    <row r="797" spans="2:50" x14ac:dyDescent="0.25">
      <c r="B797" t="s">
        <v>346</v>
      </c>
      <c r="C797" s="14">
        <v>0.38428550115062898</v>
      </c>
      <c r="D797" s="14">
        <v>0.41793977566229801</v>
      </c>
      <c r="E797" s="14">
        <v>0.350980075224054</v>
      </c>
      <c r="F797" s="14"/>
      <c r="G797" s="14">
        <v>0.37009987817686901</v>
      </c>
      <c r="H797" s="14">
        <v>0.34555620858959202</v>
      </c>
      <c r="I797" s="14">
        <v>0.341417626124978</v>
      </c>
      <c r="J797" s="14">
        <v>0.37575018703399299</v>
      </c>
      <c r="K797" s="14">
        <v>0.424501837982658</v>
      </c>
      <c r="L797" s="14">
        <v>0.44037520336444202</v>
      </c>
      <c r="M797" s="14"/>
      <c r="N797" s="14">
        <v>0.39548235199839499</v>
      </c>
      <c r="O797" s="14">
        <v>0.38778863648002598</v>
      </c>
      <c r="P797" s="14">
        <v>0.38404656990061597</v>
      </c>
      <c r="Q797" s="14">
        <v>0.36894896513203401</v>
      </c>
      <c r="R797" s="14"/>
      <c r="S797" s="14">
        <v>0.37810103378652898</v>
      </c>
      <c r="T797" s="14">
        <v>0.38726682058407003</v>
      </c>
      <c r="U797" s="14">
        <v>0.35338209020200301</v>
      </c>
      <c r="V797" s="14">
        <v>0.41941274978642301</v>
      </c>
      <c r="W797" s="14">
        <v>0.34989876075179099</v>
      </c>
      <c r="X797" s="14">
        <v>0.37370718471998599</v>
      </c>
      <c r="Y797" s="14">
        <v>0.32052282279268901</v>
      </c>
      <c r="Z797" s="14">
        <v>0.31791148699545502</v>
      </c>
      <c r="AA797" s="14">
        <v>0.416706597838915</v>
      </c>
      <c r="AB797" s="14">
        <v>0.37266400512652498</v>
      </c>
      <c r="AC797" s="14">
        <v>0.40919778788064598</v>
      </c>
      <c r="AD797" s="14">
        <v>0.61985207990406999</v>
      </c>
      <c r="AE797" s="14"/>
      <c r="AF797" s="14">
        <v>0.399435621425202</v>
      </c>
      <c r="AG797" s="14">
        <v>0.39708885587452802</v>
      </c>
      <c r="AH797" s="14">
        <v>0.330495280798624</v>
      </c>
      <c r="AI797" s="14"/>
      <c r="AJ797" s="14" t="s">
        <v>79</v>
      </c>
      <c r="AK797" s="14" t="s">
        <v>79</v>
      </c>
      <c r="AL797" s="14" t="s">
        <v>79</v>
      </c>
      <c r="AM797" s="14" t="s">
        <v>79</v>
      </c>
      <c r="AN797" s="14" t="s">
        <v>79</v>
      </c>
      <c r="AO797" s="14"/>
      <c r="AP797" s="14">
        <v>0.445571945902896</v>
      </c>
      <c r="AQ797" s="14">
        <v>0.36302040727142598</v>
      </c>
      <c r="AR797" s="14">
        <v>0.44610353632538502</v>
      </c>
      <c r="AS797" s="14"/>
      <c r="AT797" s="14">
        <v>0.394688556798859</v>
      </c>
      <c r="AU797" s="14">
        <v>0.37622888954015599</v>
      </c>
      <c r="AV797" s="14">
        <v>0.40167266828058701</v>
      </c>
      <c r="AW797" s="14">
        <v>0.36840184552822203</v>
      </c>
      <c r="AX797" s="14">
        <v>0.37878991405326501</v>
      </c>
    </row>
    <row r="798" spans="2:50" x14ac:dyDescent="0.25">
      <c r="B798" t="s">
        <v>347</v>
      </c>
      <c r="C798" s="14">
        <v>0.290392440811087</v>
      </c>
      <c r="D798" s="14">
        <v>0.291575484872518</v>
      </c>
      <c r="E798" s="14">
        <v>0.28985223884023298</v>
      </c>
      <c r="F798" s="14"/>
      <c r="G798" s="14">
        <v>0.35105842474416799</v>
      </c>
      <c r="H798" s="14">
        <v>0.36205653626978002</v>
      </c>
      <c r="I798" s="14">
        <v>0.36261370434593398</v>
      </c>
      <c r="J798" s="14">
        <v>0.23519230120926399</v>
      </c>
      <c r="K798" s="14">
        <v>0.242747102420837</v>
      </c>
      <c r="L798" s="14">
        <v>0.20914713871100499</v>
      </c>
      <c r="M798" s="14"/>
      <c r="N798" s="14">
        <v>0.30922717881994499</v>
      </c>
      <c r="O798" s="14">
        <v>0.30226572292507298</v>
      </c>
      <c r="P798" s="14">
        <v>0.26997091074892199</v>
      </c>
      <c r="Q798" s="14">
        <v>0.27617585018666901</v>
      </c>
      <c r="R798" s="14"/>
      <c r="S798" s="14">
        <v>0.34174989135060202</v>
      </c>
      <c r="T798" s="14">
        <v>0.296871534514355</v>
      </c>
      <c r="U798" s="14">
        <v>0.29703421041698302</v>
      </c>
      <c r="V798" s="14">
        <v>0.27072688358973801</v>
      </c>
      <c r="W798" s="14">
        <v>0.27513854748000599</v>
      </c>
      <c r="X798" s="14">
        <v>0.31645473138254998</v>
      </c>
      <c r="Y798" s="14">
        <v>0.33288864719948802</v>
      </c>
      <c r="Z798" s="14">
        <v>0.31867655697924502</v>
      </c>
      <c r="AA798" s="14">
        <v>0.23366571325597099</v>
      </c>
      <c r="AB798" s="14">
        <v>0.27795516663346798</v>
      </c>
      <c r="AC798" s="14">
        <v>0.272888848855946</v>
      </c>
      <c r="AD798" s="14">
        <v>0.14666646764688601</v>
      </c>
      <c r="AE798" s="14"/>
      <c r="AF798" s="14">
        <v>0.25462614994278499</v>
      </c>
      <c r="AG798" s="14">
        <v>0.29641553167157197</v>
      </c>
      <c r="AH798" s="14">
        <v>0.33926216608585502</v>
      </c>
      <c r="AI798" s="14"/>
      <c r="AJ798" s="14" t="s">
        <v>79</v>
      </c>
      <c r="AK798" s="14" t="s">
        <v>79</v>
      </c>
      <c r="AL798" s="14" t="s">
        <v>79</v>
      </c>
      <c r="AM798" s="14" t="s">
        <v>79</v>
      </c>
      <c r="AN798" s="14" t="s">
        <v>79</v>
      </c>
      <c r="AO798" s="14"/>
      <c r="AP798" s="14">
        <v>0.283461390613578</v>
      </c>
      <c r="AQ798" s="14">
        <v>0.32391939212506099</v>
      </c>
      <c r="AR798" s="14">
        <v>0.31713226150616303</v>
      </c>
      <c r="AS798" s="14"/>
      <c r="AT798" s="14">
        <v>0.289533979071815</v>
      </c>
      <c r="AU798" s="14">
        <v>0.226292499001849</v>
      </c>
      <c r="AV798" s="14">
        <v>0.321947077945413</v>
      </c>
      <c r="AW798" s="14">
        <v>0.36869391208657298</v>
      </c>
      <c r="AX798" s="14">
        <v>0.44231146490583101</v>
      </c>
    </row>
    <row r="799" spans="2:50" x14ac:dyDescent="0.25">
      <c r="B799" t="s">
        <v>348</v>
      </c>
      <c r="C799" s="14">
        <v>0.24022382675753301</v>
      </c>
      <c r="D799" s="14">
        <v>0.222654391992959</v>
      </c>
      <c r="E799" s="14">
        <v>0.25661029483092201</v>
      </c>
      <c r="F799" s="14"/>
      <c r="G799" s="14">
        <v>0.181191300838311</v>
      </c>
      <c r="H799" s="14">
        <v>0.190603473373719</v>
      </c>
      <c r="I799" s="14">
        <v>0.21898281286760601</v>
      </c>
      <c r="J799" s="14">
        <v>0.29277070578516401</v>
      </c>
      <c r="K799" s="14">
        <v>0.25156891007384802</v>
      </c>
      <c r="L799" s="14">
        <v>0.287328683190263</v>
      </c>
      <c r="M799" s="14"/>
      <c r="N799" s="14">
        <v>0.25587740082279198</v>
      </c>
      <c r="O799" s="14">
        <v>0.243449863046347</v>
      </c>
      <c r="P799" s="14">
        <v>0.23421299321356201</v>
      </c>
      <c r="Q799" s="14">
        <v>0.22527283735216</v>
      </c>
      <c r="R799" s="14"/>
      <c r="S799" s="14">
        <v>0.20450203873513501</v>
      </c>
      <c r="T799" s="14">
        <v>0.235290577864956</v>
      </c>
      <c r="U799" s="14">
        <v>0.269627915074515</v>
      </c>
      <c r="V799" s="14">
        <v>0.22990664954281001</v>
      </c>
      <c r="W799" s="14">
        <v>0.28749759651846701</v>
      </c>
      <c r="X799" s="14">
        <v>0.23190963325958</v>
      </c>
      <c r="Y799" s="14">
        <v>0.29341851243542499</v>
      </c>
      <c r="Z799" s="14">
        <v>0.242268197567827</v>
      </c>
      <c r="AA799" s="14">
        <v>0.23700572458246</v>
      </c>
      <c r="AB799" s="14">
        <v>0.25578409307343403</v>
      </c>
      <c r="AC799" s="14">
        <v>0.21792323765026</v>
      </c>
      <c r="AD799" s="14">
        <v>0.154173100447311</v>
      </c>
      <c r="AE799" s="14"/>
      <c r="AF799" s="14">
        <v>0.25814612814855398</v>
      </c>
      <c r="AG799" s="14">
        <v>0.23872213581934701</v>
      </c>
      <c r="AH799" s="14">
        <v>0.228439225632312</v>
      </c>
      <c r="AI799" s="14"/>
      <c r="AJ799" s="14" t="s">
        <v>79</v>
      </c>
      <c r="AK799" s="14" t="s">
        <v>79</v>
      </c>
      <c r="AL799" s="14" t="s">
        <v>79</v>
      </c>
      <c r="AM799" s="14" t="s">
        <v>79</v>
      </c>
      <c r="AN799" s="14" t="s">
        <v>79</v>
      </c>
      <c r="AO799" s="14"/>
      <c r="AP799" s="14">
        <v>0.220913754395868</v>
      </c>
      <c r="AQ799" s="14">
        <v>0.236051888803777</v>
      </c>
      <c r="AR799" s="14">
        <v>0.166712227855078</v>
      </c>
      <c r="AS799" s="14"/>
      <c r="AT799" s="14">
        <v>0.23258933047318001</v>
      </c>
      <c r="AU799" s="14">
        <v>0.28201036925801198</v>
      </c>
      <c r="AV799" s="14">
        <v>0.228907018859487</v>
      </c>
      <c r="AW799" s="14">
        <v>0.21343395455303699</v>
      </c>
      <c r="AX799" s="14">
        <v>0.12934443404738699</v>
      </c>
    </row>
    <row r="800" spans="2:50" x14ac:dyDescent="0.25">
      <c r="B800" t="s">
        <v>70</v>
      </c>
      <c r="C800" s="14">
        <v>8.5098231280751294E-2</v>
      </c>
      <c r="D800" s="14">
        <v>6.7830347472225494E-2</v>
      </c>
      <c r="E800" s="14">
        <v>0.10255739110479099</v>
      </c>
      <c r="F800" s="14"/>
      <c r="G800" s="14">
        <v>9.7650396240652401E-2</v>
      </c>
      <c r="H800" s="14">
        <v>0.101783781766909</v>
      </c>
      <c r="I800" s="14">
        <v>7.6985856661481694E-2</v>
      </c>
      <c r="J800" s="14">
        <v>9.6286805971578598E-2</v>
      </c>
      <c r="K800" s="14">
        <v>8.1182149522656899E-2</v>
      </c>
      <c r="L800" s="14">
        <v>6.3148974734290694E-2</v>
      </c>
      <c r="M800" s="14"/>
      <c r="N800" s="14">
        <v>3.9413068358868097E-2</v>
      </c>
      <c r="O800" s="14">
        <v>6.6495777548554E-2</v>
      </c>
      <c r="P800" s="14">
        <v>0.111769526136899</v>
      </c>
      <c r="Q800" s="14">
        <v>0.129602347329137</v>
      </c>
      <c r="R800" s="14"/>
      <c r="S800" s="14">
        <v>7.5647036127733297E-2</v>
      </c>
      <c r="T800" s="14">
        <v>8.0571067036618899E-2</v>
      </c>
      <c r="U800" s="14">
        <v>7.9955784306499605E-2</v>
      </c>
      <c r="V800" s="14">
        <v>7.9953717081029302E-2</v>
      </c>
      <c r="W800" s="14">
        <v>8.7465095249736002E-2</v>
      </c>
      <c r="X800" s="14">
        <v>7.7928450637885102E-2</v>
      </c>
      <c r="Y800" s="14">
        <v>5.3170017572397699E-2</v>
      </c>
      <c r="Z800" s="14">
        <v>0.12114375845747299</v>
      </c>
      <c r="AA800" s="14">
        <v>0.11262196432265301</v>
      </c>
      <c r="AB800" s="14">
        <v>9.35967351665727E-2</v>
      </c>
      <c r="AC800" s="14">
        <v>9.9990125613148795E-2</v>
      </c>
      <c r="AD800" s="14">
        <v>7.9308352001732904E-2</v>
      </c>
      <c r="AE800" s="14"/>
      <c r="AF800" s="14">
        <v>8.7792100483459298E-2</v>
      </c>
      <c r="AG800" s="14">
        <v>6.7773476634553201E-2</v>
      </c>
      <c r="AH800" s="14">
        <v>0.101803327483208</v>
      </c>
      <c r="AI800" s="14"/>
      <c r="AJ800" s="14" t="s">
        <v>79</v>
      </c>
      <c r="AK800" s="14" t="s">
        <v>79</v>
      </c>
      <c r="AL800" s="14" t="s">
        <v>79</v>
      </c>
      <c r="AM800" s="14" t="s">
        <v>79</v>
      </c>
      <c r="AN800" s="14" t="s">
        <v>79</v>
      </c>
      <c r="AO800" s="14"/>
      <c r="AP800" s="14">
        <v>5.0052909087658602E-2</v>
      </c>
      <c r="AQ800" s="14">
        <v>7.7008311799735302E-2</v>
      </c>
      <c r="AR800" s="14">
        <v>7.0051974313373594E-2</v>
      </c>
      <c r="AS800" s="14"/>
      <c r="AT800" s="14">
        <v>8.3188133656146093E-2</v>
      </c>
      <c r="AU800" s="14">
        <v>0.115468242199983</v>
      </c>
      <c r="AV800" s="14">
        <v>4.7473234914512802E-2</v>
      </c>
      <c r="AW800" s="14">
        <v>4.9470287832167698E-2</v>
      </c>
      <c r="AX800" s="14">
        <v>4.9554186993516998E-2</v>
      </c>
    </row>
    <row r="801" spans="2:50" x14ac:dyDescent="0.25">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row>
    <row r="802" spans="2:50" x14ac:dyDescent="0.25">
      <c r="B802" s="6" t="s">
        <v>353</v>
      </c>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row>
    <row r="803" spans="2:50" x14ac:dyDescent="0.25">
      <c r="B803" s="24" t="s">
        <v>77</v>
      </c>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row>
    <row r="804" spans="2:50" x14ac:dyDescent="0.25">
      <c r="B804" t="s">
        <v>346</v>
      </c>
      <c r="C804" s="14">
        <v>0.34978423608405701</v>
      </c>
      <c r="D804" s="14">
        <v>0.39004390206040102</v>
      </c>
      <c r="E804" s="14">
        <v>0.31061091800320301</v>
      </c>
      <c r="F804" s="14"/>
      <c r="G804" s="14">
        <v>0.32038518475473399</v>
      </c>
      <c r="H804" s="14">
        <v>0.36551822164798697</v>
      </c>
      <c r="I804" s="14">
        <v>0.34163644574961599</v>
      </c>
      <c r="J804" s="14">
        <v>0.349834886739744</v>
      </c>
      <c r="K804" s="14">
        <v>0.31909689905842797</v>
      </c>
      <c r="L804" s="14">
        <v>0.38354821670934902</v>
      </c>
      <c r="M804" s="14"/>
      <c r="N804" s="14">
        <v>0.35259300211293298</v>
      </c>
      <c r="O804" s="14">
        <v>0.36788822529383403</v>
      </c>
      <c r="P804" s="14">
        <v>0.338239012615142</v>
      </c>
      <c r="Q804" s="14">
        <v>0.340801687418258</v>
      </c>
      <c r="R804" s="14"/>
      <c r="S804" s="14">
        <v>0.33864305741954098</v>
      </c>
      <c r="T804" s="14">
        <v>0.34035646227599903</v>
      </c>
      <c r="U804" s="14">
        <v>0.33347613889602301</v>
      </c>
      <c r="V804" s="14">
        <v>0.32117328541020701</v>
      </c>
      <c r="W804" s="14">
        <v>0.34678167960295497</v>
      </c>
      <c r="X804" s="14">
        <v>0.296582913961082</v>
      </c>
      <c r="Y804" s="14">
        <v>0.36897971282309699</v>
      </c>
      <c r="Z804" s="14">
        <v>0.22655129550604999</v>
      </c>
      <c r="AA804" s="14">
        <v>0.347856969883796</v>
      </c>
      <c r="AB804" s="14">
        <v>0.42986753800410199</v>
      </c>
      <c r="AC804" s="14">
        <v>0.45124950691826199</v>
      </c>
      <c r="AD804" s="14">
        <v>0.44637650599967099</v>
      </c>
      <c r="AE804" s="14"/>
      <c r="AF804" s="14">
        <v>0.35945113679685597</v>
      </c>
      <c r="AG804" s="14">
        <v>0.35579789239819298</v>
      </c>
      <c r="AH804" s="14">
        <v>0.32731387168286202</v>
      </c>
      <c r="AI804" s="14"/>
      <c r="AJ804" s="14" t="s">
        <v>79</v>
      </c>
      <c r="AK804" s="14" t="s">
        <v>79</v>
      </c>
      <c r="AL804" s="14" t="s">
        <v>79</v>
      </c>
      <c r="AM804" s="14" t="s">
        <v>79</v>
      </c>
      <c r="AN804" s="14" t="s">
        <v>79</v>
      </c>
      <c r="AO804" s="14"/>
      <c r="AP804" s="14">
        <v>0.41628319107082401</v>
      </c>
      <c r="AQ804" s="14">
        <v>0.34118143503130299</v>
      </c>
      <c r="AR804" s="14">
        <v>0.35970408389801101</v>
      </c>
      <c r="AS804" s="14"/>
      <c r="AT804" s="14">
        <v>0.34757895182597898</v>
      </c>
      <c r="AU804" s="14">
        <v>0.32445232247168698</v>
      </c>
      <c r="AV804" s="14">
        <v>0.40005321365277202</v>
      </c>
      <c r="AW804" s="14">
        <v>0.32682336152756802</v>
      </c>
      <c r="AX804" s="14">
        <v>0.283651091704545</v>
      </c>
    </row>
    <row r="805" spans="2:50" x14ac:dyDescent="0.25">
      <c r="B805" t="s">
        <v>347</v>
      </c>
      <c r="C805" s="14">
        <v>0.31983975031963602</v>
      </c>
      <c r="D805" s="14">
        <v>0.310283669587616</v>
      </c>
      <c r="E805" s="14">
        <v>0.32914051526800803</v>
      </c>
      <c r="F805" s="14"/>
      <c r="G805" s="14">
        <v>0.378360382608946</v>
      </c>
      <c r="H805" s="14">
        <v>0.34489068482531399</v>
      </c>
      <c r="I805" s="14">
        <v>0.33902200730457899</v>
      </c>
      <c r="J805" s="14">
        <v>0.30557672352558402</v>
      </c>
      <c r="K805" s="14">
        <v>0.31270344538952399</v>
      </c>
      <c r="L805" s="14">
        <v>0.26104716431736502</v>
      </c>
      <c r="M805" s="14"/>
      <c r="N805" s="14">
        <v>0.34233517060120999</v>
      </c>
      <c r="O805" s="14">
        <v>0.33339870558857598</v>
      </c>
      <c r="P805" s="14">
        <v>0.329037623605966</v>
      </c>
      <c r="Q805" s="14">
        <v>0.27405353604740101</v>
      </c>
      <c r="R805" s="14"/>
      <c r="S805" s="14">
        <v>0.38213129501759202</v>
      </c>
      <c r="T805" s="14">
        <v>0.30523020767237202</v>
      </c>
      <c r="U805" s="14">
        <v>0.32971222263421401</v>
      </c>
      <c r="V805" s="14">
        <v>0.30054331277007301</v>
      </c>
      <c r="W805" s="14">
        <v>0.27922230712269003</v>
      </c>
      <c r="X805" s="14">
        <v>0.37060610826276702</v>
      </c>
      <c r="Y805" s="14">
        <v>0.31010132922116102</v>
      </c>
      <c r="Z805" s="14">
        <v>0.33149917692190001</v>
      </c>
      <c r="AA805" s="14">
        <v>0.32262953717361498</v>
      </c>
      <c r="AB805" s="14">
        <v>0.27120601697207097</v>
      </c>
      <c r="AC805" s="14">
        <v>0.29290073897030799</v>
      </c>
      <c r="AD805" s="14">
        <v>0.25838703466179103</v>
      </c>
      <c r="AE805" s="14"/>
      <c r="AF805" s="14">
        <v>0.28226061339464298</v>
      </c>
      <c r="AG805" s="14">
        <v>0.34214534853067002</v>
      </c>
      <c r="AH805" s="14">
        <v>0.30801497166634301</v>
      </c>
      <c r="AI805" s="14"/>
      <c r="AJ805" s="14" t="s">
        <v>79</v>
      </c>
      <c r="AK805" s="14" t="s">
        <v>79</v>
      </c>
      <c r="AL805" s="14" t="s">
        <v>79</v>
      </c>
      <c r="AM805" s="14" t="s">
        <v>79</v>
      </c>
      <c r="AN805" s="14" t="s">
        <v>79</v>
      </c>
      <c r="AO805" s="14"/>
      <c r="AP805" s="14">
        <v>0.29643557501773399</v>
      </c>
      <c r="AQ805" s="14">
        <v>0.35637739482203401</v>
      </c>
      <c r="AR805" s="14">
        <v>0.326975641344807</v>
      </c>
      <c r="AS805" s="14"/>
      <c r="AT805" s="14">
        <v>0.30557467796726701</v>
      </c>
      <c r="AU805" s="14">
        <v>0.30594925641542098</v>
      </c>
      <c r="AV805" s="14">
        <v>0.325468133329822</v>
      </c>
      <c r="AW805" s="14">
        <v>0.39270362412411502</v>
      </c>
      <c r="AX805" s="14">
        <v>0.36426091347850198</v>
      </c>
    </row>
    <row r="806" spans="2:50" x14ac:dyDescent="0.25">
      <c r="B806" t="s">
        <v>348</v>
      </c>
      <c r="C806" s="14">
        <v>0.23252714487777501</v>
      </c>
      <c r="D806" s="14">
        <v>0.20838161746209899</v>
      </c>
      <c r="E806" s="14">
        <v>0.25526232580494101</v>
      </c>
      <c r="F806" s="14"/>
      <c r="G806" s="14">
        <v>0.186295404432166</v>
      </c>
      <c r="H806" s="14">
        <v>0.16680998723364299</v>
      </c>
      <c r="I806" s="14">
        <v>0.20025171761636601</v>
      </c>
      <c r="J806" s="14">
        <v>0.247605710598194</v>
      </c>
      <c r="K806" s="14">
        <v>0.29355218176387099</v>
      </c>
      <c r="L806" s="14">
        <v>0.29045637178460898</v>
      </c>
      <c r="M806" s="14"/>
      <c r="N806" s="14">
        <v>0.25428516076768998</v>
      </c>
      <c r="O806" s="14">
        <v>0.22074854101695901</v>
      </c>
      <c r="P806" s="14">
        <v>0.22965295896867099</v>
      </c>
      <c r="Q806" s="14">
        <v>0.22097797466770999</v>
      </c>
      <c r="R806" s="14"/>
      <c r="S806" s="14">
        <v>0.19278418116837401</v>
      </c>
      <c r="T806" s="14">
        <v>0.25908278146680902</v>
      </c>
      <c r="U806" s="14">
        <v>0.247682733237095</v>
      </c>
      <c r="V806" s="14">
        <v>0.28281760000161499</v>
      </c>
      <c r="W806" s="14">
        <v>0.259554321355977</v>
      </c>
      <c r="X806" s="14">
        <v>0.21721890455916201</v>
      </c>
      <c r="Y806" s="14">
        <v>0.23498596216736301</v>
      </c>
      <c r="Z806" s="14">
        <v>0.30657258701384199</v>
      </c>
      <c r="AA806" s="14">
        <v>0.21213119739119601</v>
      </c>
      <c r="AB806" s="14">
        <v>0.210563952388125</v>
      </c>
      <c r="AC806" s="14">
        <v>0.18220072958459799</v>
      </c>
      <c r="AD806" s="14">
        <v>0.215385272773707</v>
      </c>
      <c r="AE806" s="14"/>
      <c r="AF806" s="14">
        <v>0.249667140224721</v>
      </c>
      <c r="AG806" s="14">
        <v>0.22949323958582099</v>
      </c>
      <c r="AH806" s="14">
        <v>0.22894177851349901</v>
      </c>
      <c r="AI806" s="14"/>
      <c r="AJ806" s="14" t="s">
        <v>79</v>
      </c>
      <c r="AK806" s="14" t="s">
        <v>79</v>
      </c>
      <c r="AL806" s="14" t="s">
        <v>79</v>
      </c>
      <c r="AM806" s="14" t="s">
        <v>79</v>
      </c>
      <c r="AN806" s="14" t="s">
        <v>79</v>
      </c>
      <c r="AO806" s="14"/>
      <c r="AP806" s="14">
        <v>0.235485638897908</v>
      </c>
      <c r="AQ806" s="14">
        <v>0.20235555342111999</v>
      </c>
      <c r="AR806" s="14">
        <v>0.25487345458906802</v>
      </c>
      <c r="AS806" s="14"/>
      <c r="AT806" s="14">
        <v>0.25025493784208602</v>
      </c>
      <c r="AU806" s="14">
        <v>0.24555182404763201</v>
      </c>
      <c r="AV806" s="14">
        <v>0.213649872116418</v>
      </c>
      <c r="AW806" s="14">
        <v>0.22433209085727801</v>
      </c>
      <c r="AX806" s="14">
        <v>0.27261395594918802</v>
      </c>
    </row>
    <row r="807" spans="2:50" x14ac:dyDescent="0.25">
      <c r="B807" t="s">
        <v>70</v>
      </c>
      <c r="C807" s="14">
        <v>9.78488687185326E-2</v>
      </c>
      <c r="D807" s="14">
        <v>9.1290810889884097E-2</v>
      </c>
      <c r="E807" s="14">
        <v>0.10498624092384801</v>
      </c>
      <c r="F807" s="14"/>
      <c r="G807" s="14">
        <v>0.114959028204155</v>
      </c>
      <c r="H807" s="14">
        <v>0.122781106293057</v>
      </c>
      <c r="I807" s="14">
        <v>0.119089829329439</v>
      </c>
      <c r="J807" s="14">
        <v>9.69826791364784E-2</v>
      </c>
      <c r="K807" s="14">
        <v>7.4647473788177002E-2</v>
      </c>
      <c r="L807" s="14">
        <v>6.4948247188677102E-2</v>
      </c>
      <c r="M807" s="14"/>
      <c r="N807" s="14">
        <v>5.0786666518167198E-2</v>
      </c>
      <c r="O807" s="14">
        <v>7.7964528100631605E-2</v>
      </c>
      <c r="P807" s="14">
        <v>0.10307040481022101</v>
      </c>
      <c r="Q807" s="14">
        <v>0.16416680186663099</v>
      </c>
      <c r="R807" s="14"/>
      <c r="S807" s="14">
        <v>8.6441466394492003E-2</v>
      </c>
      <c r="T807" s="14">
        <v>9.5330548584820402E-2</v>
      </c>
      <c r="U807" s="14">
        <v>8.9128905232668407E-2</v>
      </c>
      <c r="V807" s="14">
        <v>9.5465801818105794E-2</v>
      </c>
      <c r="W807" s="14">
        <v>0.114441691918378</v>
      </c>
      <c r="X807" s="14">
        <v>0.115592073216988</v>
      </c>
      <c r="Y807" s="14">
        <v>8.5932995788379304E-2</v>
      </c>
      <c r="Z807" s="14">
        <v>0.13537694055820801</v>
      </c>
      <c r="AA807" s="14">
        <v>0.117382295551393</v>
      </c>
      <c r="AB807" s="14">
        <v>8.8362492635702394E-2</v>
      </c>
      <c r="AC807" s="14">
        <v>7.3649024526833098E-2</v>
      </c>
      <c r="AD807" s="14">
        <v>7.9851186564831395E-2</v>
      </c>
      <c r="AE807" s="14"/>
      <c r="AF807" s="14">
        <v>0.108621109583779</v>
      </c>
      <c r="AG807" s="14">
        <v>7.2563519485316599E-2</v>
      </c>
      <c r="AH807" s="14">
        <v>0.13572937813729599</v>
      </c>
      <c r="AI807" s="14"/>
      <c r="AJ807" s="14" t="s">
        <v>79</v>
      </c>
      <c r="AK807" s="14" t="s">
        <v>79</v>
      </c>
      <c r="AL807" s="14" t="s">
        <v>79</v>
      </c>
      <c r="AM807" s="14" t="s">
        <v>79</v>
      </c>
      <c r="AN807" s="14" t="s">
        <v>79</v>
      </c>
      <c r="AO807" s="14"/>
      <c r="AP807" s="14">
        <v>5.1795595013533903E-2</v>
      </c>
      <c r="AQ807" s="14">
        <v>0.100085616725543</v>
      </c>
      <c r="AR807" s="14">
        <v>5.8446820168112902E-2</v>
      </c>
      <c r="AS807" s="14"/>
      <c r="AT807" s="14">
        <v>9.6591432364668106E-2</v>
      </c>
      <c r="AU807" s="14">
        <v>0.12404659706526</v>
      </c>
      <c r="AV807" s="14">
        <v>6.0828780900987603E-2</v>
      </c>
      <c r="AW807" s="14">
        <v>5.6140923491037997E-2</v>
      </c>
      <c r="AX807" s="14">
        <v>7.9474038867764496E-2</v>
      </c>
    </row>
    <row r="808" spans="2:50" x14ac:dyDescent="0.25">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row>
    <row r="809" spans="2:50" x14ac:dyDescent="0.25">
      <c r="B809" s="6" t="s">
        <v>354</v>
      </c>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row>
    <row r="810" spans="2:50" x14ac:dyDescent="0.25">
      <c r="B810" s="24" t="s">
        <v>77</v>
      </c>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row>
    <row r="811" spans="2:50" x14ac:dyDescent="0.25">
      <c r="B811" t="s">
        <v>346</v>
      </c>
      <c r="C811" s="14">
        <v>0.45161761522656202</v>
      </c>
      <c r="D811" s="14">
        <v>0.44368167580449902</v>
      </c>
      <c r="E811" s="14">
        <v>0.45962661380415798</v>
      </c>
      <c r="F811" s="14"/>
      <c r="G811" s="14">
        <v>0.39152218083488799</v>
      </c>
      <c r="H811" s="14">
        <v>0.43411542088868699</v>
      </c>
      <c r="I811" s="14">
        <v>0.44337257078470499</v>
      </c>
      <c r="J811" s="14">
        <v>0.43555007324393802</v>
      </c>
      <c r="K811" s="14">
        <v>0.48145651677294998</v>
      </c>
      <c r="L811" s="14">
        <v>0.50580565139991696</v>
      </c>
      <c r="M811" s="14"/>
      <c r="N811" s="14">
        <v>0.42783471930915401</v>
      </c>
      <c r="O811" s="14">
        <v>0.46236325864584299</v>
      </c>
      <c r="P811" s="14">
        <v>0.49179467086005002</v>
      </c>
      <c r="Q811" s="14">
        <v>0.43259279071061302</v>
      </c>
      <c r="R811" s="14"/>
      <c r="S811" s="14">
        <v>0.42497238113688202</v>
      </c>
      <c r="T811" s="14">
        <v>0.46286087708881002</v>
      </c>
      <c r="U811" s="14">
        <v>0.40540721498333998</v>
      </c>
      <c r="V811" s="14">
        <v>0.47292666118919802</v>
      </c>
      <c r="W811" s="14">
        <v>0.502030371378412</v>
      </c>
      <c r="X811" s="14">
        <v>0.47647781929864802</v>
      </c>
      <c r="Y811" s="14">
        <v>0.42635360529497202</v>
      </c>
      <c r="Z811" s="14">
        <v>0.43103841732458797</v>
      </c>
      <c r="AA811" s="14">
        <v>0.46299491461460901</v>
      </c>
      <c r="AB811" s="14">
        <v>0.41822955155105301</v>
      </c>
      <c r="AC811" s="14">
        <v>0.472780276968357</v>
      </c>
      <c r="AD811" s="14">
        <v>0.51267742046689602</v>
      </c>
      <c r="AE811" s="14"/>
      <c r="AF811" s="14">
        <v>0.46036834654023201</v>
      </c>
      <c r="AG811" s="14">
        <v>0.48356515856953503</v>
      </c>
      <c r="AH811" s="14">
        <v>0.36840924529888502</v>
      </c>
      <c r="AI811" s="14"/>
      <c r="AJ811" s="14" t="s">
        <v>79</v>
      </c>
      <c r="AK811" s="14" t="s">
        <v>79</v>
      </c>
      <c r="AL811" s="14" t="s">
        <v>79</v>
      </c>
      <c r="AM811" s="14" t="s">
        <v>79</v>
      </c>
      <c r="AN811" s="14" t="s">
        <v>79</v>
      </c>
      <c r="AO811" s="14"/>
      <c r="AP811" s="14">
        <v>0.53409608406999498</v>
      </c>
      <c r="AQ811" s="14">
        <v>0.43038901866157597</v>
      </c>
      <c r="AR811" s="14">
        <v>0.51806878690229397</v>
      </c>
      <c r="AS811" s="14"/>
      <c r="AT811" s="14">
        <v>0.50293485715092001</v>
      </c>
      <c r="AU811" s="14">
        <v>0.409238476446251</v>
      </c>
      <c r="AV811" s="14">
        <v>0.45801294362399902</v>
      </c>
      <c r="AW811" s="14">
        <v>0.44106343089664601</v>
      </c>
      <c r="AX811" s="14">
        <v>0.44854745195185097</v>
      </c>
    </row>
    <row r="812" spans="2:50" x14ac:dyDescent="0.25">
      <c r="B812" t="s">
        <v>347</v>
      </c>
      <c r="C812" s="14">
        <v>0.23813484975566299</v>
      </c>
      <c r="D812" s="14">
        <v>0.25466640915163902</v>
      </c>
      <c r="E812" s="14">
        <v>0.221089028481606</v>
      </c>
      <c r="F812" s="14"/>
      <c r="G812" s="14">
        <v>0.313317465624322</v>
      </c>
      <c r="H812" s="14">
        <v>0.295257412871895</v>
      </c>
      <c r="I812" s="14">
        <v>0.26531941362210099</v>
      </c>
      <c r="J812" s="14">
        <v>0.24349734886094501</v>
      </c>
      <c r="K812" s="14">
        <v>0.159283419288544</v>
      </c>
      <c r="L812" s="14">
        <v>0.16744879006480401</v>
      </c>
      <c r="M812" s="14"/>
      <c r="N812" s="14">
        <v>0.270813497098435</v>
      </c>
      <c r="O812" s="14">
        <v>0.23139913503922699</v>
      </c>
      <c r="P812" s="14">
        <v>0.21841231850956699</v>
      </c>
      <c r="Q812" s="14">
        <v>0.229015058578281</v>
      </c>
      <c r="R812" s="14"/>
      <c r="S812" s="14">
        <v>0.30809181695969401</v>
      </c>
      <c r="T812" s="14">
        <v>0.204515735846097</v>
      </c>
      <c r="U812" s="14">
        <v>0.23940914199949101</v>
      </c>
      <c r="V812" s="14">
        <v>0.20266254004165599</v>
      </c>
      <c r="W812" s="14">
        <v>0.182901954547632</v>
      </c>
      <c r="X812" s="14">
        <v>0.18275422652346399</v>
      </c>
      <c r="Y812" s="14">
        <v>0.28020921534225901</v>
      </c>
      <c r="Z812" s="14">
        <v>0.211904141151462</v>
      </c>
      <c r="AA812" s="14">
        <v>0.21524210224533</v>
      </c>
      <c r="AB812" s="14">
        <v>0.27489237698035002</v>
      </c>
      <c r="AC812" s="14">
        <v>0.28941678372623197</v>
      </c>
      <c r="AD812" s="14">
        <v>0.264169266028767</v>
      </c>
      <c r="AE812" s="14"/>
      <c r="AF812" s="14">
        <v>0.22330996306842299</v>
      </c>
      <c r="AG812" s="14">
        <v>0.22386983435817401</v>
      </c>
      <c r="AH812" s="14">
        <v>0.28376983394688599</v>
      </c>
      <c r="AI812" s="14"/>
      <c r="AJ812" s="14" t="s">
        <v>79</v>
      </c>
      <c r="AK812" s="14" t="s">
        <v>79</v>
      </c>
      <c r="AL812" s="14" t="s">
        <v>79</v>
      </c>
      <c r="AM812" s="14" t="s">
        <v>79</v>
      </c>
      <c r="AN812" s="14" t="s">
        <v>79</v>
      </c>
      <c r="AO812" s="14"/>
      <c r="AP812" s="14">
        <v>0.18619109006440801</v>
      </c>
      <c r="AQ812" s="14">
        <v>0.27665354373081302</v>
      </c>
      <c r="AR812" s="14">
        <v>0.23697360908610901</v>
      </c>
      <c r="AS812" s="14"/>
      <c r="AT812" s="14">
        <v>0.201847268667258</v>
      </c>
      <c r="AU812" s="14">
        <v>0.22781818458830499</v>
      </c>
      <c r="AV812" s="14">
        <v>0.25636145031076801</v>
      </c>
      <c r="AW812" s="14">
        <v>0.29968414302721103</v>
      </c>
      <c r="AX812" s="14">
        <v>0.19427473376905599</v>
      </c>
    </row>
    <row r="813" spans="2:50" x14ac:dyDescent="0.25">
      <c r="B813" t="s">
        <v>348</v>
      </c>
      <c r="C813" s="14">
        <v>0.22644660291787</v>
      </c>
      <c r="D813" s="14">
        <v>0.225435315382013</v>
      </c>
      <c r="E813" s="14">
        <v>0.22745613285748201</v>
      </c>
      <c r="F813" s="14"/>
      <c r="G813" s="14">
        <v>0.18855619455223399</v>
      </c>
      <c r="H813" s="14">
        <v>0.178430756716843</v>
      </c>
      <c r="I813" s="14">
        <v>0.21764469784861101</v>
      </c>
      <c r="J813" s="14">
        <v>0.22224497105060401</v>
      </c>
      <c r="K813" s="14">
        <v>0.27162006529481098</v>
      </c>
      <c r="L813" s="14">
        <v>0.27147450764414799</v>
      </c>
      <c r="M813" s="14"/>
      <c r="N813" s="14">
        <v>0.25643816846932499</v>
      </c>
      <c r="O813" s="14">
        <v>0.24026645399740701</v>
      </c>
      <c r="P813" s="14">
        <v>0.19184488199843899</v>
      </c>
      <c r="Q813" s="14">
        <v>0.20722920882465201</v>
      </c>
      <c r="R813" s="14"/>
      <c r="S813" s="14">
        <v>0.184024238870031</v>
      </c>
      <c r="T813" s="14">
        <v>0.25678794658929099</v>
      </c>
      <c r="U813" s="14">
        <v>0.25257490258389698</v>
      </c>
      <c r="V813" s="14">
        <v>0.25917823520970401</v>
      </c>
      <c r="W813" s="14">
        <v>0.22579295075507999</v>
      </c>
      <c r="X813" s="14">
        <v>0.23470341259478</v>
      </c>
      <c r="Y813" s="14">
        <v>0.24041925959534199</v>
      </c>
      <c r="Z813" s="14">
        <v>0.224719001267771</v>
      </c>
      <c r="AA813" s="14">
        <v>0.222520468104732</v>
      </c>
      <c r="AB813" s="14">
        <v>0.23041098405170801</v>
      </c>
      <c r="AC813" s="14">
        <v>0.165658293792489</v>
      </c>
      <c r="AD813" s="14">
        <v>0.172214479056643</v>
      </c>
      <c r="AE813" s="14"/>
      <c r="AF813" s="14">
        <v>0.22546225547833901</v>
      </c>
      <c r="AG813" s="14">
        <v>0.23480239160786601</v>
      </c>
      <c r="AH813" s="14">
        <v>0.22473088094485399</v>
      </c>
      <c r="AI813" s="14"/>
      <c r="AJ813" s="14" t="s">
        <v>79</v>
      </c>
      <c r="AK813" s="14" t="s">
        <v>79</v>
      </c>
      <c r="AL813" s="14" t="s">
        <v>79</v>
      </c>
      <c r="AM813" s="14" t="s">
        <v>79</v>
      </c>
      <c r="AN813" s="14" t="s">
        <v>79</v>
      </c>
      <c r="AO813" s="14"/>
      <c r="AP813" s="14">
        <v>0.22552740736236301</v>
      </c>
      <c r="AQ813" s="14">
        <v>0.220035939978526</v>
      </c>
      <c r="AR813" s="14">
        <v>0.197627136706406</v>
      </c>
      <c r="AS813" s="14"/>
      <c r="AT813" s="14">
        <v>0.218670402044157</v>
      </c>
      <c r="AU813" s="14">
        <v>0.23465884609741899</v>
      </c>
      <c r="AV813" s="14">
        <v>0.23118569923229601</v>
      </c>
      <c r="AW813" s="14">
        <v>0.22353056405309901</v>
      </c>
      <c r="AX813" s="14">
        <v>0.27968722430798898</v>
      </c>
    </row>
    <row r="814" spans="2:50" x14ac:dyDescent="0.25">
      <c r="B814" t="s">
        <v>70</v>
      </c>
      <c r="C814" s="14">
        <v>8.3800932099904302E-2</v>
      </c>
      <c r="D814" s="14">
        <v>7.6216599661848197E-2</v>
      </c>
      <c r="E814" s="14">
        <v>9.1828224856753002E-2</v>
      </c>
      <c r="F814" s="14"/>
      <c r="G814" s="14">
        <v>0.10660415898855601</v>
      </c>
      <c r="H814" s="14">
        <v>9.2196409522574796E-2</v>
      </c>
      <c r="I814" s="14">
        <v>7.36633177445839E-2</v>
      </c>
      <c r="J814" s="14">
        <v>9.8707606844513296E-2</v>
      </c>
      <c r="K814" s="14">
        <v>8.7639998643695094E-2</v>
      </c>
      <c r="L814" s="14">
        <v>5.5271050891130602E-2</v>
      </c>
      <c r="M814" s="14"/>
      <c r="N814" s="14">
        <v>4.4913615123086899E-2</v>
      </c>
      <c r="O814" s="14">
        <v>6.5971152317522902E-2</v>
      </c>
      <c r="P814" s="14">
        <v>9.7948128631944201E-2</v>
      </c>
      <c r="Q814" s="14">
        <v>0.131162941886454</v>
      </c>
      <c r="R814" s="14"/>
      <c r="S814" s="14">
        <v>8.2911563033393199E-2</v>
      </c>
      <c r="T814" s="14">
        <v>7.5835440475802193E-2</v>
      </c>
      <c r="U814" s="14">
        <v>0.10260874043327201</v>
      </c>
      <c r="V814" s="14">
        <v>6.5232563559442402E-2</v>
      </c>
      <c r="W814" s="14">
        <v>8.9274723318875898E-2</v>
      </c>
      <c r="X814" s="14">
        <v>0.106064541583108</v>
      </c>
      <c r="Y814" s="14">
        <v>5.3017919767427098E-2</v>
      </c>
      <c r="Z814" s="14">
        <v>0.132338440256179</v>
      </c>
      <c r="AA814" s="14">
        <v>9.9242515035329701E-2</v>
      </c>
      <c r="AB814" s="14">
        <v>7.6467087416889401E-2</v>
      </c>
      <c r="AC814" s="14">
        <v>7.2144645512922906E-2</v>
      </c>
      <c r="AD814" s="14">
        <v>5.0938834447694002E-2</v>
      </c>
      <c r="AE814" s="14"/>
      <c r="AF814" s="14">
        <v>9.0859434913006507E-2</v>
      </c>
      <c r="AG814" s="14">
        <v>5.7762615464425099E-2</v>
      </c>
      <c r="AH814" s="14">
        <v>0.123090039809375</v>
      </c>
      <c r="AI814" s="14"/>
      <c r="AJ814" s="14" t="s">
        <v>79</v>
      </c>
      <c r="AK814" s="14" t="s">
        <v>79</v>
      </c>
      <c r="AL814" s="14" t="s">
        <v>79</v>
      </c>
      <c r="AM814" s="14" t="s">
        <v>79</v>
      </c>
      <c r="AN814" s="14" t="s">
        <v>79</v>
      </c>
      <c r="AO814" s="14"/>
      <c r="AP814" s="14">
        <v>5.4185418503233197E-2</v>
      </c>
      <c r="AQ814" s="14">
        <v>7.2921497629085202E-2</v>
      </c>
      <c r="AR814" s="14">
        <v>4.7330467305190103E-2</v>
      </c>
      <c r="AS814" s="14"/>
      <c r="AT814" s="14">
        <v>7.6547472137664399E-2</v>
      </c>
      <c r="AU814" s="14">
        <v>0.12828449286802501</v>
      </c>
      <c r="AV814" s="14">
        <v>5.4439906832936799E-2</v>
      </c>
      <c r="AW814" s="14">
        <v>3.5721862023044497E-2</v>
      </c>
      <c r="AX814" s="14">
        <v>7.7490589971103502E-2</v>
      </c>
    </row>
    <row r="815" spans="2:50" x14ac:dyDescent="0.25">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row>
    <row r="816" spans="2:50" x14ac:dyDescent="0.25">
      <c r="B816" s="6" t="s">
        <v>355</v>
      </c>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row>
    <row r="817" spans="2:50" x14ac:dyDescent="0.25">
      <c r="B817" s="24" t="s">
        <v>77</v>
      </c>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row>
    <row r="818" spans="2:50" x14ac:dyDescent="0.25">
      <c r="B818" t="s">
        <v>346</v>
      </c>
      <c r="C818" s="14">
        <v>0.362522321149577</v>
      </c>
      <c r="D818" s="14">
        <v>0.32888582862944798</v>
      </c>
      <c r="E818" s="14">
        <v>0.39385797322427601</v>
      </c>
      <c r="F818" s="14"/>
      <c r="G818" s="14">
        <v>0.38626571567304302</v>
      </c>
      <c r="H818" s="14">
        <v>0.40775701230873301</v>
      </c>
      <c r="I818" s="14">
        <v>0.38938572970027202</v>
      </c>
      <c r="J818" s="14">
        <v>0.35841575022461403</v>
      </c>
      <c r="K818" s="14">
        <v>0.327768608557163</v>
      </c>
      <c r="L818" s="14">
        <v>0.31431573800726298</v>
      </c>
      <c r="M818" s="14"/>
      <c r="N818" s="14">
        <v>0.35593347004320097</v>
      </c>
      <c r="O818" s="14">
        <v>0.36784669161780198</v>
      </c>
      <c r="P818" s="14">
        <v>0.371633394737866</v>
      </c>
      <c r="Q818" s="14">
        <v>0.358923839236854</v>
      </c>
      <c r="R818" s="14"/>
      <c r="S818" s="14">
        <v>0.38493223951607197</v>
      </c>
      <c r="T818" s="14">
        <v>0.359480207521439</v>
      </c>
      <c r="U818" s="14">
        <v>0.36833232731591398</v>
      </c>
      <c r="V818" s="14">
        <v>0.39722985639193098</v>
      </c>
      <c r="W818" s="14">
        <v>0.29598199957608901</v>
      </c>
      <c r="X818" s="14">
        <v>0.33496241530630599</v>
      </c>
      <c r="Y818" s="14">
        <v>0.35774412974699998</v>
      </c>
      <c r="Z818" s="14">
        <v>0.30716206686761099</v>
      </c>
      <c r="AA818" s="14">
        <v>0.350732837017729</v>
      </c>
      <c r="AB818" s="14">
        <v>0.35835861729628898</v>
      </c>
      <c r="AC818" s="14">
        <v>0.39218635112367101</v>
      </c>
      <c r="AD818" s="14">
        <v>0.48070242725687201</v>
      </c>
      <c r="AE818" s="14"/>
      <c r="AF818" s="14">
        <v>0.33449163173597102</v>
      </c>
      <c r="AG818" s="14">
        <v>0.37882380298929502</v>
      </c>
      <c r="AH818" s="14">
        <v>0.34937449382111901</v>
      </c>
      <c r="AI818" s="14"/>
      <c r="AJ818" s="14" t="s">
        <v>79</v>
      </c>
      <c r="AK818" s="14" t="s">
        <v>79</v>
      </c>
      <c r="AL818" s="14" t="s">
        <v>79</v>
      </c>
      <c r="AM818" s="14" t="s">
        <v>79</v>
      </c>
      <c r="AN818" s="14" t="s">
        <v>79</v>
      </c>
      <c r="AO818" s="14"/>
      <c r="AP818" s="14">
        <v>0.388427152180153</v>
      </c>
      <c r="AQ818" s="14">
        <v>0.38097653894759398</v>
      </c>
      <c r="AR818" s="14">
        <v>0.40346902469352303</v>
      </c>
      <c r="AS818" s="14"/>
      <c r="AT818" s="14">
        <v>0.35905992423967198</v>
      </c>
      <c r="AU818" s="14">
        <v>0.32438209076700802</v>
      </c>
      <c r="AV818" s="14">
        <v>0.39466688035419301</v>
      </c>
      <c r="AW818" s="14">
        <v>0.42147629524207397</v>
      </c>
      <c r="AX818" s="14">
        <v>0.49398499617520297</v>
      </c>
    </row>
    <row r="819" spans="2:50" x14ac:dyDescent="0.25">
      <c r="B819" t="s">
        <v>347</v>
      </c>
      <c r="C819" s="14">
        <v>0.250724290190249</v>
      </c>
      <c r="D819" s="14">
        <v>0.28653315376349497</v>
      </c>
      <c r="E819" s="14">
        <v>0.21508346020650099</v>
      </c>
      <c r="F819" s="14"/>
      <c r="G819" s="14">
        <v>0.366906952963308</v>
      </c>
      <c r="H819" s="14">
        <v>0.29122018908583402</v>
      </c>
      <c r="I819" s="14">
        <v>0.27157560486981203</v>
      </c>
      <c r="J819" s="14">
        <v>0.21444305941085101</v>
      </c>
      <c r="K819" s="14">
        <v>0.20101670594398899</v>
      </c>
      <c r="L819" s="14">
        <v>0.18582413811717999</v>
      </c>
      <c r="M819" s="14"/>
      <c r="N819" s="14">
        <v>0.28746107302801499</v>
      </c>
      <c r="O819" s="14">
        <v>0.245164391005145</v>
      </c>
      <c r="P819" s="14">
        <v>0.23458827532478599</v>
      </c>
      <c r="Q819" s="14">
        <v>0.22865641823015601</v>
      </c>
      <c r="R819" s="14"/>
      <c r="S819" s="14">
        <v>0.27804743778821001</v>
      </c>
      <c r="T819" s="14">
        <v>0.27260860686195898</v>
      </c>
      <c r="U819" s="14">
        <v>0.23532509292420201</v>
      </c>
      <c r="V819" s="14">
        <v>0.20048001569590701</v>
      </c>
      <c r="W819" s="14">
        <v>0.25226465420953298</v>
      </c>
      <c r="X819" s="14">
        <v>0.32570902029190202</v>
      </c>
      <c r="Y819" s="14">
        <v>0.225603936078312</v>
      </c>
      <c r="Z819" s="14">
        <v>0.22827422854037299</v>
      </c>
      <c r="AA819" s="14">
        <v>0.256131072563754</v>
      </c>
      <c r="AB819" s="14">
        <v>0.25005276248962799</v>
      </c>
      <c r="AC819" s="14">
        <v>0.17063401540138901</v>
      </c>
      <c r="AD819" s="14">
        <v>0.20561536185964999</v>
      </c>
      <c r="AE819" s="14"/>
      <c r="AF819" s="14">
        <v>0.23497449553128</v>
      </c>
      <c r="AG819" s="14">
        <v>0.249811219562</v>
      </c>
      <c r="AH819" s="14">
        <v>0.26403624810625398</v>
      </c>
      <c r="AI819" s="14"/>
      <c r="AJ819" s="14" t="s">
        <v>79</v>
      </c>
      <c r="AK819" s="14" t="s">
        <v>79</v>
      </c>
      <c r="AL819" s="14" t="s">
        <v>79</v>
      </c>
      <c r="AM819" s="14" t="s">
        <v>79</v>
      </c>
      <c r="AN819" s="14" t="s">
        <v>79</v>
      </c>
      <c r="AO819" s="14"/>
      <c r="AP819" s="14">
        <v>0.23244227685944799</v>
      </c>
      <c r="AQ819" s="14">
        <v>0.27212199980938001</v>
      </c>
      <c r="AR819" s="14">
        <v>0.26949035473020599</v>
      </c>
      <c r="AS819" s="14"/>
      <c r="AT819" s="14">
        <v>0.23027023107056299</v>
      </c>
      <c r="AU819" s="14">
        <v>0.26969525623698498</v>
      </c>
      <c r="AV819" s="14">
        <v>0.26060250937569901</v>
      </c>
      <c r="AW819" s="14">
        <v>0.24761293943722701</v>
      </c>
      <c r="AX819" s="14">
        <v>0.27008058577724098</v>
      </c>
    </row>
    <row r="820" spans="2:50" x14ac:dyDescent="0.25">
      <c r="B820" t="s">
        <v>348</v>
      </c>
      <c r="C820" s="14">
        <v>0.284754168842485</v>
      </c>
      <c r="D820" s="14">
        <v>0.29911073326410398</v>
      </c>
      <c r="E820" s="14">
        <v>0.27218848719515498</v>
      </c>
      <c r="F820" s="14"/>
      <c r="G820" s="14">
        <v>0.16701012995964501</v>
      </c>
      <c r="H820" s="14">
        <v>0.19096732412015099</v>
      </c>
      <c r="I820" s="14">
        <v>0.22536573174352001</v>
      </c>
      <c r="J820" s="14">
        <v>0.32406839377931101</v>
      </c>
      <c r="K820" s="14">
        <v>0.38123338048833399</v>
      </c>
      <c r="L820" s="14">
        <v>0.39200777259120101</v>
      </c>
      <c r="M820" s="14"/>
      <c r="N820" s="14">
        <v>0.29377949647430701</v>
      </c>
      <c r="O820" s="14">
        <v>0.295794672302712</v>
      </c>
      <c r="P820" s="14">
        <v>0.28252567826167801</v>
      </c>
      <c r="Q820" s="14">
        <v>0.26412891501570201</v>
      </c>
      <c r="R820" s="14"/>
      <c r="S820" s="14">
        <v>0.25804408990265398</v>
      </c>
      <c r="T820" s="14">
        <v>0.28236234063448801</v>
      </c>
      <c r="U820" s="14">
        <v>0.29226831355493299</v>
      </c>
      <c r="V820" s="14">
        <v>0.29012670788929401</v>
      </c>
      <c r="W820" s="14">
        <v>0.31102435038598802</v>
      </c>
      <c r="X820" s="14">
        <v>0.218136041145542</v>
      </c>
      <c r="Y820" s="14">
        <v>0.35294948098491502</v>
      </c>
      <c r="Z820" s="14">
        <v>0.300327116094941</v>
      </c>
      <c r="AA820" s="14">
        <v>0.28250331639672399</v>
      </c>
      <c r="AB820" s="14">
        <v>0.301216438436126</v>
      </c>
      <c r="AC820" s="14">
        <v>0.34040186290608399</v>
      </c>
      <c r="AD820" s="14">
        <v>0.18561116305469899</v>
      </c>
      <c r="AE820" s="14"/>
      <c r="AF820" s="14">
        <v>0.30927078595741497</v>
      </c>
      <c r="AG820" s="14">
        <v>0.293228466304846</v>
      </c>
      <c r="AH820" s="14">
        <v>0.25320662151706702</v>
      </c>
      <c r="AI820" s="14"/>
      <c r="AJ820" s="14" t="s">
        <v>79</v>
      </c>
      <c r="AK820" s="14" t="s">
        <v>79</v>
      </c>
      <c r="AL820" s="14" t="s">
        <v>79</v>
      </c>
      <c r="AM820" s="14" t="s">
        <v>79</v>
      </c>
      <c r="AN820" s="14" t="s">
        <v>79</v>
      </c>
      <c r="AO820" s="14"/>
      <c r="AP820" s="14">
        <v>0.30095497346817801</v>
      </c>
      <c r="AQ820" s="14">
        <v>0.26126617619207299</v>
      </c>
      <c r="AR820" s="14">
        <v>0.243424689695106</v>
      </c>
      <c r="AS820" s="14"/>
      <c r="AT820" s="14">
        <v>0.30878693411189601</v>
      </c>
      <c r="AU820" s="14">
        <v>0.27899453963878001</v>
      </c>
      <c r="AV820" s="14">
        <v>0.27686291690277698</v>
      </c>
      <c r="AW820" s="14">
        <v>0.269930840315104</v>
      </c>
      <c r="AX820" s="14">
        <v>0.16004589013732901</v>
      </c>
    </row>
    <row r="821" spans="2:50" x14ac:dyDescent="0.25">
      <c r="B821" t="s">
        <v>70</v>
      </c>
      <c r="C821" s="14">
        <v>0.101999219817688</v>
      </c>
      <c r="D821" s="14">
        <v>8.5470284342952396E-2</v>
      </c>
      <c r="E821" s="14">
        <v>0.118870079374068</v>
      </c>
      <c r="F821" s="14"/>
      <c r="G821" s="14">
        <v>7.9817201404004404E-2</v>
      </c>
      <c r="H821" s="14">
        <v>0.110055474485282</v>
      </c>
      <c r="I821" s="14">
        <v>0.113672933686397</v>
      </c>
      <c r="J821" s="14">
        <v>0.103072796585224</v>
      </c>
      <c r="K821" s="14">
        <v>8.9981305010513393E-2</v>
      </c>
      <c r="L821" s="14">
        <v>0.107852351284356</v>
      </c>
      <c r="M821" s="14"/>
      <c r="N821" s="14">
        <v>6.2825960454477303E-2</v>
      </c>
      <c r="O821" s="14">
        <v>9.1194245074340596E-2</v>
      </c>
      <c r="P821" s="14">
        <v>0.111252651675671</v>
      </c>
      <c r="Q821" s="14">
        <v>0.148290827517288</v>
      </c>
      <c r="R821" s="14"/>
      <c r="S821" s="14">
        <v>7.8976232793064496E-2</v>
      </c>
      <c r="T821" s="14">
        <v>8.5548844982113806E-2</v>
      </c>
      <c r="U821" s="14">
        <v>0.104074266204951</v>
      </c>
      <c r="V821" s="14">
        <v>0.112163420022868</v>
      </c>
      <c r="W821" s="14">
        <v>0.14072899582838999</v>
      </c>
      <c r="X821" s="14">
        <v>0.121192523256251</v>
      </c>
      <c r="Y821" s="14">
        <v>6.3702453189773203E-2</v>
      </c>
      <c r="Z821" s="14">
        <v>0.16423658849707501</v>
      </c>
      <c r="AA821" s="14">
        <v>0.110632774021793</v>
      </c>
      <c r="AB821" s="14">
        <v>9.0372181777957097E-2</v>
      </c>
      <c r="AC821" s="14">
        <v>9.67777705688566E-2</v>
      </c>
      <c r="AD821" s="14">
        <v>0.12807104782877901</v>
      </c>
      <c r="AE821" s="14"/>
      <c r="AF821" s="14">
        <v>0.121263086775334</v>
      </c>
      <c r="AG821" s="14">
        <v>7.8136511143859499E-2</v>
      </c>
      <c r="AH821" s="14">
        <v>0.13338263655556001</v>
      </c>
      <c r="AI821" s="14"/>
      <c r="AJ821" s="14" t="s">
        <v>79</v>
      </c>
      <c r="AK821" s="14" t="s">
        <v>79</v>
      </c>
      <c r="AL821" s="14" t="s">
        <v>79</v>
      </c>
      <c r="AM821" s="14" t="s">
        <v>79</v>
      </c>
      <c r="AN821" s="14" t="s">
        <v>79</v>
      </c>
      <c r="AO821" s="14"/>
      <c r="AP821" s="14">
        <v>7.8175597492221305E-2</v>
      </c>
      <c r="AQ821" s="14">
        <v>8.5635285050953303E-2</v>
      </c>
      <c r="AR821" s="14">
        <v>8.3615930881164896E-2</v>
      </c>
      <c r="AS821" s="14"/>
      <c r="AT821" s="14">
        <v>0.101882910577869</v>
      </c>
      <c r="AU821" s="14">
        <v>0.12692811335722701</v>
      </c>
      <c r="AV821" s="14">
        <v>6.7867693367331505E-2</v>
      </c>
      <c r="AW821" s="14">
        <v>6.0979925005594397E-2</v>
      </c>
      <c r="AX821" s="14">
        <v>7.5888527910226405E-2</v>
      </c>
    </row>
    <row r="822" spans="2:50" x14ac:dyDescent="0.25">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row>
    <row r="823" spans="2:50" x14ac:dyDescent="0.25">
      <c r="B823" s="6" t="s">
        <v>356</v>
      </c>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row>
    <row r="824" spans="2:50" x14ac:dyDescent="0.25">
      <c r="B824" s="24" t="s">
        <v>77</v>
      </c>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row>
    <row r="825" spans="2:50" x14ac:dyDescent="0.25">
      <c r="B825" t="s">
        <v>346</v>
      </c>
      <c r="C825" s="14">
        <v>0.34292407171489198</v>
      </c>
      <c r="D825" s="14">
        <v>0.33547724001506901</v>
      </c>
      <c r="E825" s="14">
        <v>0.35044713409519301</v>
      </c>
      <c r="F825" s="14"/>
      <c r="G825" s="14">
        <v>0.35842785728922499</v>
      </c>
      <c r="H825" s="14">
        <v>0.34488143568194002</v>
      </c>
      <c r="I825" s="14">
        <v>0.35033608094851099</v>
      </c>
      <c r="J825" s="14">
        <v>0.31862551303063102</v>
      </c>
      <c r="K825" s="14">
        <v>0.31108612151465298</v>
      </c>
      <c r="L825" s="14">
        <v>0.36599452763631501</v>
      </c>
      <c r="M825" s="14"/>
      <c r="N825" s="14">
        <v>0.30516875985376801</v>
      </c>
      <c r="O825" s="14">
        <v>0.35861924885841501</v>
      </c>
      <c r="P825" s="14">
        <v>0.37735727201916502</v>
      </c>
      <c r="Q825" s="14">
        <v>0.338074501210054</v>
      </c>
      <c r="R825" s="14"/>
      <c r="S825" s="14">
        <v>0.37207883621238302</v>
      </c>
      <c r="T825" s="14">
        <v>0.35491564796250602</v>
      </c>
      <c r="U825" s="14">
        <v>0.27825466305214502</v>
      </c>
      <c r="V825" s="14">
        <v>0.38461155402805097</v>
      </c>
      <c r="W825" s="14">
        <v>0.33220107111839797</v>
      </c>
      <c r="X825" s="14">
        <v>0.35593819269739302</v>
      </c>
      <c r="Y825" s="14">
        <v>0.37351801460384698</v>
      </c>
      <c r="Z825" s="14">
        <v>0.31655197237851601</v>
      </c>
      <c r="AA825" s="14">
        <v>0.27714367558566</v>
      </c>
      <c r="AB825" s="14">
        <v>0.32763048602351602</v>
      </c>
      <c r="AC825" s="14">
        <v>0.32139768351017101</v>
      </c>
      <c r="AD825" s="14">
        <v>0.46508663768972602</v>
      </c>
      <c r="AE825" s="14"/>
      <c r="AF825" s="14">
        <v>0.336668625393098</v>
      </c>
      <c r="AG825" s="14">
        <v>0.348838121900021</v>
      </c>
      <c r="AH825" s="14">
        <v>0.33959988570549099</v>
      </c>
      <c r="AI825" s="14"/>
      <c r="AJ825" s="14" t="s">
        <v>79</v>
      </c>
      <c r="AK825" s="14" t="s">
        <v>79</v>
      </c>
      <c r="AL825" s="14" t="s">
        <v>79</v>
      </c>
      <c r="AM825" s="14" t="s">
        <v>79</v>
      </c>
      <c r="AN825" s="14" t="s">
        <v>79</v>
      </c>
      <c r="AO825" s="14"/>
      <c r="AP825" s="14">
        <v>0.385970328302844</v>
      </c>
      <c r="AQ825" s="14">
        <v>0.357011323351411</v>
      </c>
      <c r="AR825" s="14">
        <v>0.32027021920485899</v>
      </c>
      <c r="AS825" s="14"/>
      <c r="AT825" s="14">
        <v>0.35095322394552098</v>
      </c>
      <c r="AU825" s="14">
        <v>0.32103479522991601</v>
      </c>
      <c r="AV825" s="14">
        <v>0.35197508406117001</v>
      </c>
      <c r="AW825" s="14">
        <v>0.37299508325556002</v>
      </c>
      <c r="AX825" s="14">
        <v>0.27282334152426002</v>
      </c>
    </row>
    <row r="826" spans="2:50" x14ac:dyDescent="0.25">
      <c r="B826" t="s">
        <v>347</v>
      </c>
      <c r="C826" s="14">
        <v>0.29277941772035698</v>
      </c>
      <c r="D826" s="14">
        <v>0.307862402589967</v>
      </c>
      <c r="E826" s="14">
        <v>0.27673516708783802</v>
      </c>
      <c r="F826" s="14"/>
      <c r="G826" s="14">
        <v>0.38332236372613798</v>
      </c>
      <c r="H826" s="14">
        <v>0.299773592119006</v>
      </c>
      <c r="I826" s="14">
        <v>0.31476518746068199</v>
      </c>
      <c r="J826" s="14">
        <v>0.273088092568677</v>
      </c>
      <c r="K826" s="14">
        <v>0.24797360342144201</v>
      </c>
      <c r="L826" s="14">
        <v>0.25482445287657401</v>
      </c>
      <c r="M826" s="14"/>
      <c r="N826" s="14">
        <v>0.33988729303989201</v>
      </c>
      <c r="O826" s="14">
        <v>0.29014657299027202</v>
      </c>
      <c r="P826" s="14">
        <v>0.26637279740041198</v>
      </c>
      <c r="Q826" s="14">
        <v>0.27008688378603102</v>
      </c>
      <c r="R826" s="14"/>
      <c r="S826" s="14">
        <v>0.29128063600568799</v>
      </c>
      <c r="T826" s="14">
        <v>0.26228874093043802</v>
      </c>
      <c r="U826" s="14">
        <v>0.30514697992983802</v>
      </c>
      <c r="V826" s="14">
        <v>0.238723507246102</v>
      </c>
      <c r="W826" s="14">
        <v>0.28900734444308801</v>
      </c>
      <c r="X826" s="14">
        <v>0.30257439084055798</v>
      </c>
      <c r="Y826" s="14">
        <v>0.28305794499465398</v>
      </c>
      <c r="Z826" s="14">
        <v>0.295104639018617</v>
      </c>
      <c r="AA826" s="14">
        <v>0.33122922513824299</v>
      </c>
      <c r="AB826" s="14">
        <v>0.32246329586546402</v>
      </c>
      <c r="AC826" s="14">
        <v>0.34169443361500501</v>
      </c>
      <c r="AD826" s="14">
        <v>0.25050548084085</v>
      </c>
      <c r="AE826" s="14"/>
      <c r="AF826" s="14">
        <v>0.25903018996455801</v>
      </c>
      <c r="AG826" s="14">
        <v>0.31286549798891899</v>
      </c>
      <c r="AH826" s="14">
        <v>0.29740611244326698</v>
      </c>
      <c r="AI826" s="14"/>
      <c r="AJ826" s="14" t="s">
        <v>79</v>
      </c>
      <c r="AK826" s="14" t="s">
        <v>79</v>
      </c>
      <c r="AL826" s="14" t="s">
        <v>79</v>
      </c>
      <c r="AM826" s="14" t="s">
        <v>79</v>
      </c>
      <c r="AN826" s="14" t="s">
        <v>79</v>
      </c>
      <c r="AO826" s="14"/>
      <c r="AP826" s="14">
        <v>0.27649286630294101</v>
      </c>
      <c r="AQ826" s="14">
        <v>0.31251540655744797</v>
      </c>
      <c r="AR826" s="14">
        <v>0.38176462071994499</v>
      </c>
      <c r="AS826" s="14"/>
      <c r="AT826" s="14">
        <v>0.30289443251204201</v>
      </c>
      <c r="AU826" s="14">
        <v>0.268582712747582</v>
      </c>
      <c r="AV826" s="14">
        <v>0.31380331709484799</v>
      </c>
      <c r="AW826" s="14">
        <v>0.31096785665056398</v>
      </c>
      <c r="AX826" s="14">
        <v>0.376690725719664</v>
      </c>
    </row>
    <row r="827" spans="2:50" x14ac:dyDescent="0.25">
      <c r="B827" t="s">
        <v>348</v>
      </c>
      <c r="C827" s="14">
        <v>0.26609052972707298</v>
      </c>
      <c r="D827" s="14">
        <v>0.27123148994722102</v>
      </c>
      <c r="E827" s="14">
        <v>0.26142060989577298</v>
      </c>
      <c r="F827" s="14"/>
      <c r="G827" s="14">
        <v>0.163134483376116</v>
      </c>
      <c r="H827" s="14">
        <v>0.239676349455507</v>
      </c>
      <c r="I827" s="14">
        <v>0.23671617587229701</v>
      </c>
      <c r="J827" s="14">
        <v>0.29747610346775399</v>
      </c>
      <c r="K827" s="14">
        <v>0.33320491141361402</v>
      </c>
      <c r="L827" s="14">
        <v>0.30985221410741198</v>
      </c>
      <c r="M827" s="14"/>
      <c r="N827" s="14">
        <v>0.29019300749450999</v>
      </c>
      <c r="O827" s="14">
        <v>0.258736267447287</v>
      </c>
      <c r="P827" s="14">
        <v>0.25098789647960601</v>
      </c>
      <c r="Q827" s="14">
        <v>0.258429456781749</v>
      </c>
      <c r="R827" s="14"/>
      <c r="S827" s="14">
        <v>0.244110464728162</v>
      </c>
      <c r="T827" s="14">
        <v>0.30305632397802501</v>
      </c>
      <c r="U827" s="14">
        <v>0.281149148373605</v>
      </c>
      <c r="V827" s="14">
        <v>0.27731048144211901</v>
      </c>
      <c r="W827" s="14">
        <v>0.25595477416844697</v>
      </c>
      <c r="X827" s="14">
        <v>0.241235715035268</v>
      </c>
      <c r="Y827" s="14">
        <v>0.29811195330672802</v>
      </c>
      <c r="Z827" s="14">
        <v>0.320806638160192</v>
      </c>
      <c r="AA827" s="14">
        <v>0.27036017293613002</v>
      </c>
      <c r="AB827" s="14">
        <v>0.23507860340893</v>
      </c>
      <c r="AC827" s="14">
        <v>0.21660512489042799</v>
      </c>
      <c r="AD827" s="14">
        <v>0.23537314273700499</v>
      </c>
      <c r="AE827" s="14"/>
      <c r="AF827" s="14">
        <v>0.29172452078552702</v>
      </c>
      <c r="AG827" s="14">
        <v>0.26873634588846601</v>
      </c>
      <c r="AH827" s="14">
        <v>0.227450117036468</v>
      </c>
      <c r="AI827" s="14"/>
      <c r="AJ827" s="14" t="s">
        <v>79</v>
      </c>
      <c r="AK827" s="14" t="s">
        <v>79</v>
      </c>
      <c r="AL827" s="14" t="s">
        <v>79</v>
      </c>
      <c r="AM827" s="14" t="s">
        <v>79</v>
      </c>
      <c r="AN827" s="14" t="s">
        <v>79</v>
      </c>
      <c r="AO827" s="14"/>
      <c r="AP827" s="14">
        <v>0.27026438521773799</v>
      </c>
      <c r="AQ827" s="14">
        <v>0.25196146054156598</v>
      </c>
      <c r="AR827" s="14">
        <v>0.23492605048533899</v>
      </c>
      <c r="AS827" s="14"/>
      <c r="AT827" s="14">
        <v>0.25685964623254498</v>
      </c>
      <c r="AU827" s="14">
        <v>0.27157438221276697</v>
      </c>
      <c r="AV827" s="14">
        <v>0.26639600483550002</v>
      </c>
      <c r="AW827" s="14">
        <v>0.26449184959946798</v>
      </c>
      <c r="AX827" s="14">
        <v>0.27459740484584899</v>
      </c>
    </row>
    <row r="828" spans="2:50" x14ac:dyDescent="0.25">
      <c r="B828" t="s">
        <v>70</v>
      </c>
      <c r="C828" s="14">
        <v>9.82059808376778E-2</v>
      </c>
      <c r="D828" s="14">
        <v>8.5428867447743306E-2</v>
      </c>
      <c r="E828" s="14">
        <v>0.111397088921197</v>
      </c>
      <c r="F828" s="14"/>
      <c r="G828" s="14">
        <v>9.5115295608520903E-2</v>
      </c>
      <c r="H828" s="14">
        <v>0.115668622743548</v>
      </c>
      <c r="I828" s="14">
        <v>9.8182555718509895E-2</v>
      </c>
      <c r="J828" s="14">
        <v>0.110810290932938</v>
      </c>
      <c r="K828" s="14">
        <v>0.107735363650292</v>
      </c>
      <c r="L828" s="14">
        <v>6.9328805379698599E-2</v>
      </c>
      <c r="M828" s="14"/>
      <c r="N828" s="14">
        <v>6.4750939611829497E-2</v>
      </c>
      <c r="O828" s="14">
        <v>9.2497910704025896E-2</v>
      </c>
      <c r="P828" s="14">
        <v>0.105282034100816</v>
      </c>
      <c r="Q828" s="14">
        <v>0.13340915822216601</v>
      </c>
      <c r="R828" s="14"/>
      <c r="S828" s="14">
        <v>9.2530063053767694E-2</v>
      </c>
      <c r="T828" s="14">
        <v>7.9739287129030403E-2</v>
      </c>
      <c r="U828" s="14">
        <v>0.13544920864441301</v>
      </c>
      <c r="V828" s="14">
        <v>9.9354457283727896E-2</v>
      </c>
      <c r="W828" s="14">
        <v>0.122836810270067</v>
      </c>
      <c r="X828" s="14">
        <v>0.100251701426781</v>
      </c>
      <c r="Y828" s="14">
        <v>4.5312087094770401E-2</v>
      </c>
      <c r="Z828" s="14">
        <v>6.7536750442674903E-2</v>
      </c>
      <c r="AA828" s="14">
        <v>0.121266926339967</v>
      </c>
      <c r="AB828" s="14">
        <v>0.11482761470208901</v>
      </c>
      <c r="AC828" s="14">
        <v>0.12030275798439601</v>
      </c>
      <c r="AD828" s="14">
        <v>4.9034738732419397E-2</v>
      </c>
      <c r="AE828" s="14"/>
      <c r="AF828" s="14">
        <v>0.112576663856816</v>
      </c>
      <c r="AG828" s="14">
        <v>6.9560034222593894E-2</v>
      </c>
      <c r="AH828" s="14">
        <v>0.135543884814773</v>
      </c>
      <c r="AI828" s="14"/>
      <c r="AJ828" s="14" t="s">
        <v>79</v>
      </c>
      <c r="AK828" s="14" t="s">
        <v>79</v>
      </c>
      <c r="AL828" s="14" t="s">
        <v>79</v>
      </c>
      <c r="AM828" s="14" t="s">
        <v>79</v>
      </c>
      <c r="AN828" s="14" t="s">
        <v>79</v>
      </c>
      <c r="AO828" s="14"/>
      <c r="AP828" s="14">
        <v>6.7272420176477707E-2</v>
      </c>
      <c r="AQ828" s="14">
        <v>7.8511809549575401E-2</v>
      </c>
      <c r="AR828" s="14">
        <v>6.3039109589857395E-2</v>
      </c>
      <c r="AS828" s="14"/>
      <c r="AT828" s="14">
        <v>8.9292697309892297E-2</v>
      </c>
      <c r="AU828" s="14">
        <v>0.13880810980973399</v>
      </c>
      <c r="AV828" s="14">
        <v>6.7825594008482801E-2</v>
      </c>
      <c r="AW828" s="14">
        <v>5.1545210494407703E-2</v>
      </c>
      <c r="AX828" s="14">
        <v>7.5888527910226405E-2</v>
      </c>
    </row>
    <row r="829" spans="2:50" x14ac:dyDescent="0.25">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row>
    <row r="830" spans="2:50" x14ac:dyDescent="0.25">
      <c r="B830" s="6" t="s">
        <v>357</v>
      </c>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row>
    <row r="831" spans="2:50" x14ac:dyDescent="0.25">
      <c r="B831" s="24" t="s">
        <v>77</v>
      </c>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row>
    <row r="832" spans="2:50" x14ac:dyDescent="0.25">
      <c r="B832" t="s">
        <v>346</v>
      </c>
      <c r="C832" s="14">
        <v>0.44233952284463701</v>
      </c>
      <c r="D832" s="14">
        <v>0.435439131326534</v>
      </c>
      <c r="E832" s="14">
        <v>0.44983125966565402</v>
      </c>
      <c r="F832" s="14"/>
      <c r="G832" s="14">
        <v>0.44210977709793903</v>
      </c>
      <c r="H832" s="14">
        <v>0.45984539572719901</v>
      </c>
      <c r="I832" s="14">
        <v>0.43689753348282101</v>
      </c>
      <c r="J832" s="14">
        <v>0.41077581797433899</v>
      </c>
      <c r="K832" s="14">
        <v>0.43819406678870298</v>
      </c>
      <c r="L832" s="14">
        <v>0.46091722814145197</v>
      </c>
      <c r="M832" s="14"/>
      <c r="N832" s="14">
        <v>0.41186886904376002</v>
      </c>
      <c r="O832" s="14">
        <v>0.45113625570451199</v>
      </c>
      <c r="P832" s="14">
        <v>0.46882149794643502</v>
      </c>
      <c r="Q832" s="14">
        <v>0.44308713859568</v>
      </c>
      <c r="R832" s="14"/>
      <c r="S832" s="14">
        <v>0.42506323399922502</v>
      </c>
      <c r="T832" s="14">
        <v>0.44487237172983402</v>
      </c>
      <c r="U832" s="14">
        <v>0.404643697778242</v>
      </c>
      <c r="V832" s="14">
        <v>0.47237316532852602</v>
      </c>
      <c r="W832" s="14">
        <v>0.478200002385338</v>
      </c>
      <c r="X832" s="14">
        <v>0.45659689846331503</v>
      </c>
      <c r="Y832" s="14">
        <v>0.47186127662982003</v>
      </c>
      <c r="Z832" s="14">
        <v>0.43208156560318101</v>
      </c>
      <c r="AA832" s="14">
        <v>0.407053344606565</v>
      </c>
      <c r="AB832" s="14">
        <v>0.39606023643832899</v>
      </c>
      <c r="AC832" s="14">
        <v>0.48096384720857699</v>
      </c>
      <c r="AD832" s="14">
        <v>0.53498804435689495</v>
      </c>
      <c r="AE832" s="14"/>
      <c r="AF832" s="14">
        <v>0.43327848374754702</v>
      </c>
      <c r="AG832" s="14">
        <v>0.45640484413524202</v>
      </c>
      <c r="AH832" s="14">
        <v>0.43064366603002702</v>
      </c>
      <c r="AI832" s="14"/>
      <c r="AJ832" s="14" t="s">
        <v>79</v>
      </c>
      <c r="AK832" s="14" t="s">
        <v>79</v>
      </c>
      <c r="AL832" s="14" t="s">
        <v>79</v>
      </c>
      <c r="AM832" s="14" t="s">
        <v>79</v>
      </c>
      <c r="AN832" s="14" t="s">
        <v>79</v>
      </c>
      <c r="AO832" s="14"/>
      <c r="AP832" s="14">
        <v>0.48122547760073597</v>
      </c>
      <c r="AQ832" s="14">
        <v>0.441510922602524</v>
      </c>
      <c r="AR832" s="14">
        <v>0.48699893737976802</v>
      </c>
      <c r="AS832" s="14"/>
      <c r="AT832" s="14">
        <v>0.46547454684539302</v>
      </c>
      <c r="AU832" s="14">
        <v>0.42255639778475901</v>
      </c>
      <c r="AV832" s="14">
        <v>0.45268072354570699</v>
      </c>
      <c r="AW832" s="14">
        <v>0.454824237715585</v>
      </c>
      <c r="AX832" s="14">
        <v>0.44234566432407502</v>
      </c>
    </row>
    <row r="833" spans="2:50" x14ac:dyDescent="0.25">
      <c r="B833" t="s">
        <v>347</v>
      </c>
      <c r="C833" s="14">
        <v>0.240491447587905</v>
      </c>
      <c r="D833" s="14">
        <v>0.25641153638244801</v>
      </c>
      <c r="E833" s="14">
        <v>0.22512593395837699</v>
      </c>
      <c r="F833" s="14"/>
      <c r="G833" s="14">
        <v>0.27754114820470499</v>
      </c>
      <c r="H833" s="14">
        <v>0.26913733059432099</v>
      </c>
      <c r="I833" s="14">
        <v>0.300703695268631</v>
      </c>
      <c r="J833" s="14">
        <v>0.230736346344354</v>
      </c>
      <c r="K833" s="14">
        <v>0.18367978197079199</v>
      </c>
      <c r="L833" s="14">
        <v>0.18932483072771</v>
      </c>
      <c r="M833" s="14"/>
      <c r="N833" s="14">
        <v>0.261922348255263</v>
      </c>
      <c r="O833" s="14">
        <v>0.24838021128683499</v>
      </c>
      <c r="P833" s="14">
        <v>0.21469018216447899</v>
      </c>
      <c r="Q833" s="14">
        <v>0.23368993070730601</v>
      </c>
      <c r="R833" s="14"/>
      <c r="S833" s="14">
        <v>0.29746066213226702</v>
      </c>
      <c r="T833" s="14">
        <v>0.18847553138123499</v>
      </c>
      <c r="U833" s="14">
        <v>0.23285377247838501</v>
      </c>
      <c r="V833" s="14">
        <v>0.19769808792752999</v>
      </c>
      <c r="W833" s="14">
        <v>0.23339729491125699</v>
      </c>
      <c r="X833" s="14">
        <v>0.23148839041483499</v>
      </c>
      <c r="Y833" s="14">
        <v>0.22875415748605901</v>
      </c>
      <c r="Z833" s="14">
        <v>0.23661326081175699</v>
      </c>
      <c r="AA833" s="14">
        <v>0.27154351904384499</v>
      </c>
      <c r="AB833" s="14">
        <v>0.26114236691847897</v>
      </c>
      <c r="AC833" s="14">
        <v>0.226629726187422</v>
      </c>
      <c r="AD833" s="14">
        <v>0.27462113364861501</v>
      </c>
      <c r="AE833" s="14"/>
      <c r="AF833" s="14">
        <v>0.23202824434687</v>
      </c>
      <c r="AG833" s="14">
        <v>0.248700236876532</v>
      </c>
      <c r="AH833" s="14">
        <v>0.221010213742276</v>
      </c>
      <c r="AI833" s="14"/>
      <c r="AJ833" s="14" t="s">
        <v>79</v>
      </c>
      <c r="AK833" s="14" t="s">
        <v>79</v>
      </c>
      <c r="AL833" s="14" t="s">
        <v>79</v>
      </c>
      <c r="AM833" s="14" t="s">
        <v>79</v>
      </c>
      <c r="AN833" s="14" t="s">
        <v>79</v>
      </c>
      <c r="AO833" s="14"/>
      <c r="AP833" s="14">
        <v>0.21487795070030999</v>
      </c>
      <c r="AQ833" s="14">
        <v>0.27944765898780999</v>
      </c>
      <c r="AR833" s="14">
        <v>0.26766498371122699</v>
      </c>
      <c r="AS833" s="14"/>
      <c r="AT833" s="14">
        <v>0.22882977682804501</v>
      </c>
      <c r="AU833" s="14">
        <v>0.23055906986833599</v>
      </c>
      <c r="AV833" s="14">
        <v>0.25449466068686399</v>
      </c>
      <c r="AW833" s="14">
        <v>0.27059709790636599</v>
      </c>
      <c r="AX833" s="14">
        <v>0.14926765067795</v>
      </c>
    </row>
    <row r="834" spans="2:50" x14ac:dyDescent="0.25">
      <c r="B834" t="s">
        <v>348</v>
      </c>
      <c r="C834" s="14">
        <v>0.239118922568124</v>
      </c>
      <c r="D834" s="14">
        <v>0.23977115002659999</v>
      </c>
      <c r="E834" s="14">
        <v>0.23697869993581699</v>
      </c>
      <c r="F834" s="14"/>
      <c r="G834" s="14">
        <v>0.170773817045449</v>
      </c>
      <c r="H834" s="14">
        <v>0.17604101921635301</v>
      </c>
      <c r="I834" s="14">
        <v>0.195961479686204</v>
      </c>
      <c r="J834" s="14">
        <v>0.28815022765433002</v>
      </c>
      <c r="K834" s="14">
        <v>0.29995320800821801</v>
      </c>
      <c r="L834" s="14">
        <v>0.29101584250823398</v>
      </c>
      <c r="M834" s="14"/>
      <c r="N834" s="14">
        <v>0.28609366380779899</v>
      </c>
      <c r="O834" s="14">
        <v>0.23814546903327599</v>
      </c>
      <c r="P834" s="14">
        <v>0.228297909792127</v>
      </c>
      <c r="Q834" s="14">
        <v>0.196081005017612</v>
      </c>
      <c r="R834" s="14"/>
      <c r="S834" s="14">
        <v>0.20197177751729201</v>
      </c>
      <c r="T834" s="14">
        <v>0.28099230821187499</v>
      </c>
      <c r="U834" s="14">
        <v>0.29561154771667397</v>
      </c>
      <c r="V834" s="14">
        <v>0.25194809453794798</v>
      </c>
      <c r="W834" s="14">
        <v>0.20403278177300399</v>
      </c>
      <c r="X834" s="14">
        <v>0.204899122894904</v>
      </c>
      <c r="Y834" s="14">
        <v>0.25614174381566601</v>
      </c>
      <c r="Z834" s="14">
        <v>0.22287710851588699</v>
      </c>
      <c r="AA834" s="14">
        <v>0.23210991132165701</v>
      </c>
      <c r="AB834" s="14">
        <v>0.2807071965679</v>
      </c>
      <c r="AC834" s="14">
        <v>0.21716282499131101</v>
      </c>
      <c r="AD834" s="14">
        <v>0.14082922044698701</v>
      </c>
      <c r="AE834" s="14"/>
      <c r="AF834" s="14">
        <v>0.25177148273277</v>
      </c>
      <c r="AG834" s="14">
        <v>0.24931888039043301</v>
      </c>
      <c r="AH834" s="14">
        <v>0.214098248102503</v>
      </c>
      <c r="AI834" s="14"/>
      <c r="AJ834" s="14" t="s">
        <v>79</v>
      </c>
      <c r="AK834" s="14" t="s">
        <v>79</v>
      </c>
      <c r="AL834" s="14" t="s">
        <v>79</v>
      </c>
      <c r="AM834" s="14" t="s">
        <v>79</v>
      </c>
      <c r="AN834" s="14" t="s">
        <v>79</v>
      </c>
      <c r="AO834" s="14"/>
      <c r="AP834" s="14">
        <v>0.25074769807562303</v>
      </c>
      <c r="AQ834" s="14">
        <v>0.21514396341768499</v>
      </c>
      <c r="AR834" s="14">
        <v>0.188122012169051</v>
      </c>
      <c r="AS834" s="14"/>
      <c r="AT834" s="14">
        <v>0.23697626106179101</v>
      </c>
      <c r="AU834" s="14">
        <v>0.24273235419650799</v>
      </c>
      <c r="AV834" s="14">
        <v>0.24026197526974799</v>
      </c>
      <c r="AW834" s="14">
        <v>0.22826846044503199</v>
      </c>
      <c r="AX834" s="14">
        <v>0.274641902235914</v>
      </c>
    </row>
    <row r="835" spans="2:50" x14ac:dyDescent="0.25">
      <c r="B835" t="s">
        <v>70</v>
      </c>
      <c r="C835" s="14">
        <v>7.8050106999333693E-2</v>
      </c>
      <c r="D835" s="14">
        <v>6.8378182264418802E-2</v>
      </c>
      <c r="E835" s="14">
        <v>8.8064106440152196E-2</v>
      </c>
      <c r="F835" s="14"/>
      <c r="G835" s="14">
        <v>0.109575257651907</v>
      </c>
      <c r="H835" s="14">
        <v>9.4976254462127596E-2</v>
      </c>
      <c r="I835" s="14">
        <v>6.6437291562343806E-2</v>
      </c>
      <c r="J835" s="14">
        <v>7.0337608026976306E-2</v>
      </c>
      <c r="K835" s="14">
        <v>7.8172943232287601E-2</v>
      </c>
      <c r="L835" s="14">
        <v>5.8742098622604197E-2</v>
      </c>
      <c r="M835" s="14"/>
      <c r="N835" s="14">
        <v>4.0115118893178502E-2</v>
      </c>
      <c r="O835" s="14">
        <v>6.2338063975376501E-2</v>
      </c>
      <c r="P835" s="14">
        <v>8.8190410096959299E-2</v>
      </c>
      <c r="Q835" s="14">
        <v>0.127141925679402</v>
      </c>
      <c r="R835" s="14"/>
      <c r="S835" s="14">
        <v>7.5504326351216497E-2</v>
      </c>
      <c r="T835" s="14">
        <v>8.5659788677055607E-2</v>
      </c>
      <c r="U835" s="14">
        <v>6.6890982026698895E-2</v>
      </c>
      <c r="V835" s="14">
        <v>7.7980652205995593E-2</v>
      </c>
      <c r="W835" s="14">
        <v>8.4369920930400605E-2</v>
      </c>
      <c r="X835" s="14">
        <v>0.107015588226946</v>
      </c>
      <c r="Y835" s="14">
        <v>4.3242822068455297E-2</v>
      </c>
      <c r="Z835" s="14">
        <v>0.108428065069175</v>
      </c>
      <c r="AA835" s="14">
        <v>8.9293225027932396E-2</v>
      </c>
      <c r="AB835" s="14">
        <v>6.2090200075292298E-2</v>
      </c>
      <c r="AC835" s="14">
        <v>7.5243601612690003E-2</v>
      </c>
      <c r="AD835" s="14">
        <v>4.9561601547502901E-2</v>
      </c>
      <c r="AE835" s="14"/>
      <c r="AF835" s="14">
        <v>8.2921789172813204E-2</v>
      </c>
      <c r="AG835" s="14">
        <v>4.5576038597792502E-2</v>
      </c>
      <c r="AH835" s="14">
        <v>0.13424787212519501</v>
      </c>
      <c r="AI835" s="14"/>
      <c r="AJ835" s="14" t="s">
        <v>79</v>
      </c>
      <c r="AK835" s="14" t="s">
        <v>79</v>
      </c>
      <c r="AL835" s="14" t="s">
        <v>79</v>
      </c>
      <c r="AM835" s="14" t="s">
        <v>79</v>
      </c>
      <c r="AN835" s="14" t="s">
        <v>79</v>
      </c>
      <c r="AO835" s="14"/>
      <c r="AP835" s="14">
        <v>5.3148873623330102E-2</v>
      </c>
      <c r="AQ835" s="14">
        <v>6.38974549919816E-2</v>
      </c>
      <c r="AR835" s="14">
        <v>5.7214066739953599E-2</v>
      </c>
      <c r="AS835" s="14"/>
      <c r="AT835" s="14">
        <v>6.8719415264771502E-2</v>
      </c>
      <c r="AU835" s="14">
        <v>0.104152178150397</v>
      </c>
      <c r="AV835" s="14">
        <v>5.2562640497680703E-2</v>
      </c>
      <c r="AW835" s="14">
        <v>4.6310203933016901E-2</v>
      </c>
      <c r="AX835" s="14">
        <v>0.13374478276206</v>
      </c>
    </row>
    <row r="836" spans="2:50" x14ac:dyDescent="0.25">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row>
    <row r="837" spans="2:50" x14ac:dyDescent="0.25">
      <c r="B837" s="6" t="s">
        <v>358</v>
      </c>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row>
    <row r="838" spans="2:50" x14ac:dyDescent="0.25">
      <c r="B838" s="24" t="s">
        <v>77</v>
      </c>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row>
    <row r="839" spans="2:50" x14ac:dyDescent="0.25">
      <c r="B839" t="s">
        <v>346</v>
      </c>
      <c r="C839" s="14">
        <v>0.39941334000857798</v>
      </c>
      <c r="D839" s="14">
        <v>0.39723869021094699</v>
      </c>
      <c r="E839" s="14">
        <v>0.40134392936297503</v>
      </c>
      <c r="F839" s="14"/>
      <c r="G839" s="14">
        <v>0.46310824505063097</v>
      </c>
      <c r="H839" s="14">
        <v>0.43673005529934</v>
      </c>
      <c r="I839" s="14">
        <v>0.39979247982344701</v>
      </c>
      <c r="J839" s="14">
        <v>0.33698008658499201</v>
      </c>
      <c r="K839" s="14">
        <v>0.37392266742171798</v>
      </c>
      <c r="L839" s="14">
        <v>0.39373486851413902</v>
      </c>
      <c r="M839" s="14"/>
      <c r="N839" s="14">
        <v>0.40632403807649797</v>
      </c>
      <c r="O839" s="14">
        <v>0.41678489160752002</v>
      </c>
      <c r="P839" s="14">
        <v>0.39608439532568501</v>
      </c>
      <c r="Q839" s="14">
        <v>0.37538702421567299</v>
      </c>
      <c r="R839" s="14"/>
      <c r="S839" s="14">
        <v>0.41379593090841599</v>
      </c>
      <c r="T839" s="14">
        <v>0.34750595084885799</v>
      </c>
      <c r="U839" s="14">
        <v>0.36573527857662502</v>
      </c>
      <c r="V839" s="14">
        <v>0.44027147976964198</v>
      </c>
      <c r="W839" s="14">
        <v>0.42605069413594099</v>
      </c>
      <c r="X839" s="14">
        <v>0.39866519324965799</v>
      </c>
      <c r="Y839" s="14">
        <v>0.383671815909573</v>
      </c>
      <c r="Z839" s="14">
        <v>0.31760096911922697</v>
      </c>
      <c r="AA839" s="14">
        <v>0.38122513147672898</v>
      </c>
      <c r="AB839" s="14">
        <v>0.42530686112628102</v>
      </c>
      <c r="AC839" s="14">
        <v>0.45549785065367898</v>
      </c>
      <c r="AD839" s="14">
        <v>0.50983509381152603</v>
      </c>
      <c r="AE839" s="14"/>
      <c r="AF839" s="14">
        <v>0.39429417292532698</v>
      </c>
      <c r="AG839" s="14">
        <v>0.40018973166007998</v>
      </c>
      <c r="AH839" s="14">
        <v>0.38195432501044602</v>
      </c>
      <c r="AI839" s="14"/>
      <c r="AJ839" s="14" t="s">
        <v>79</v>
      </c>
      <c r="AK839" s="14" t="s">
        <v>79</v>
      </c>
      <c r="AL839" s="14" t="s">
        <v>79</v>
      </c>
      <c r="AM839" s="14" t="s">
        <v>79</v>
      </c>
      <c r="AN839" s="14" t="s">
        <v>79</v>
      </c>
      <c r="AO839" s="14"/>
      <c r="AP839" s="14">
        <v>0.44867839798172399</v>
      </c>
      <c r="AQ839" s="14">
        <v>0.41119409646861699</v>
      </c>
      <c r="AR839" s="14">
        <v>0.38622431937226598</v>
      </c>
      <c r="AS839" s="14"/>
      <c r="AT839" s="14">
        <v>0.38778979516426898</v>
      </c>
      <c r="AU839" s="14">
        <v>0.37395791362567199</v>
      </c>
      <c r="AV839" s="14">
        <v>0.42255029999948901</v>
      </c>
      <c r="AW839" s="14">
        <v>0.49981263448783703</v>
      </c>
      <c r="AX839" s="14">
        <v>0.46513810579039999</v>
      </c>
    </row>
    <row r="840" spans="2:50" x14ac:dyDescent="0.25">
      <c r="B840" t="s">
        <v>347</v>
      </c>
      <c r="C840" s="14">
        <v>0.24739592746171499</v>
      </c>
      <c r="D840" s="14">
        <v>0.26983277036661901</v>
      </c>
      <c r="E840" s="14">
        <v>0.225575579205925</v>
      </c>
      <c r="F840" s="14"/>
      <c r="G840" s="14">
        <v>0.282334029473019</v>
      </c>
      <c r="H840" s="14">
        <v>0.28806335606955802</v>
      </c>
      <c r="I840" s="14">
        <v>0.26506924179012298</v>
      </c>
      <c r="J840" s="14">
        <v>0.26207883205148702</v>
      </c>
      <c r="K840" s="14">
        <v>0.21711380655632501</v>
      </c>
      <c r="L840" s="14">
        <v>0.18470134639165001</v>
      </c>
      <c r="M840" s="14"/>
      <c r="N840" s="14">
        <v>0.25763425641021598</v>
      </c>
      <c r="O840" s="14">
        <v>0.23979189863059699</v>
      </c>
      <c r="P840" s="14">
        <v>0.25847832980110702</v>
      </c>
      <c r="Q840" s="14">
        <v>0.234928104890857</v>
      </c>
      <c r="R840" s="14"/>
      <c r="S840" s="14">
        <v>0.26949818608896903</v>
      </c>
      <c r="T840" s="14">
        <v>0.255435386269043</v>
      </c>
      <c r="U840" s="14">
        <v>0.26988124513286399</v>
      </c>
      <c r="V840" s="14">
        <v>0.15161972438176</v>
      </c>
      <c r="W840" s="14">
        <v>0.21240731766127399</v>
      </c>
      <c r="X840" s="14">
        <v>0.31657146399580899</v>
      </c>
      <c r="Y840" s="14">
        <v>0.25751480843959901</v>
      </c>
      <c r="Z840" s="14">
        <v>0.29589800856655901</v>
      </c>
      <c r="AA840" s="14">
        <v>0.25605573471958198</v>
      </c>
      <c r="AB840" s="14">
        <v>0.24756806859892799</v>
      </c>
      <c r="AC840" s="14">
        <v>0.19902004630484399</v>
      </c>
      <c r="AD840" s="14">
        <v>0.16812216120041501</v>
      </c>
      <c r="AE840" s="14"/>
      <c r="AF840" s="14">
        <v>0.220869812147863</v>
      </c>
      <c r="AG840" s="14">
        <v>0.24702633413307801</v>
      </c>
      <c r="AH840" s="14">
        <v>0.27054223466155097</v>
      </c>
      <c r="AI840" s="14"/>
      <c r="AJ840" s="14" t="s">
        <v>79</v>
      </c>
      <c r="AK840" s="14" t="s">
        <v>79</v>
      </c>
      <c r="AL840" s="14" t="s">
        <v>79</v>
      </c>
      <c r="AM840" s="14" t="s">
        <v>79</v>
      </c>
      <c r="AN840" s="14" t="s">
        <v>79</v>
      </c>
      <c r="AO840" s="14"/>
      <c r="AP840" s="14">
        <v>0.21262075379663301</v>
      </c>
      <c r="AQ840" s="14">
        <v>0.27921068758128298</v>
      </c>
      <c r="AR840" s="14">
        <v>0.33243681046853102</v>
      </c>
      <c r="AS840" s="14"/>
      <c r="AT840" s="14">
        <v>0.23758723821237501</v>
      </c>
      <c r="AU840" s="14">
        <v>0.23193007988324901</v>
      </c>
      <c r="AV840" s="14">
        <v>0.253175550423204</v>
      </c>
      <c r="AW840" s="14">
        <v>0.23878018180650501</v>
      </c>
      <c r="AX840" s="14">
        <v>0.186359410350185</v>
      </c>
    </row>
    <row r="841" spans="2:50" x14ac:dyDescent="0.25">
      <c r="B841" t="s">
        <v>348</v>
      </c>
      <c r="C841" s="14">
        <v>0.26061476730045902</v>
      </c>
      <c r="D841" s="14">
        <v>0.250158696467636</v>
      </c>
      <c r="E841" s="14">
        <v>0.27024764370950499</v>
      </c>
      <c r="F841" s="14"/>
      <c r="G841" s="14">
        <v>0.14727295311500599</v>
      </c>
      <c r="H841" s="14">
        <v>0.17057441849197899</v>
      </c>
      <c r="I841" s="14">
        <v>0.243119661960504</v>
      </c>
      <c r="J841" s="14">
        <v>0.311120902732403</v>
      </c>
      <c r="K841" s="14">
        <v>0.32065356244467402</v>
      </c>
      <c r="L841" s="14">
        <v>0.34315060005494202</v>
      </c>
      <c r="M841" s="14"/>
      <c r="N841" s="14">
        <v>0.27108042604621801</v>
      </c>
      <c r="O841" s="14">
        <v>0.27628236163435499</v>
      </c>
      <c r="P841" s="14">
        <v>0.242160974322703</v>
      </c>
      <c r="Q841" s="14">
        <v>0.24944245460560599</v>
      </c>
      <c r="R841" s="14"/>
      <c r="S841" s="14">
        <v>0.241176296686203</v>
      </c>
      <c r="T841" s="14">
        <v>0.30330081823098798</v>
      </c>
      <c r="U841" s="14">
        <v>0.26940847834123699</v>
      </c>
      <c r="V841" s="14">
        <v>0.29147126347315799</v>
      </c>
      <c r="W841" s="14">
        <v>0.23122730174775299</v>
      </c>
      <c r="X841" s="14">
        <v>0.181484031837404</v>
      </c>
      <c r="Y841" s="14">
        <v>0.30669949931486401</v>
      </c>
      <c r="Z841" s="14">
        <v>0.25969097356048598</v>
      </c>
      <c r="AA841" s="14">
        <v>0.25542212418731203</v>
      </c>
      <c r="AB841" s="14">
        <v>0.25769368190255698</v>
      </c>
      <c r="AC841" s="14">
        <v>0.27333745752855398</v>
      </c>
      <c r="AD841" s="14">
        <v>0.241095884830901</v>
      </c>
      <c r="AE841" s="14"/>
      <c r="AF841" s="14">
        <v>0.28128737949848198</v>
      </c>
      <c r="AG841" s="14">
        <v>0.285837784986889</v>
      </c>
      <c r="AH841" s="14">
        <v>0.20659370752926901</v>
      </c>
      <c r="AI841" s="14"/>
      <c r="AJ841" s="14" t="s">
        <v>79</v>
      </c>
      <c r="AK841" s="14" t="s">
        <v>79</v>
      </c>
      <c r="AL841" s="14" t="s">
        <v>79</v>
      </c>
      <c r="AM841" s="14" t="s">
        <v>79</v>
      </c>
      <c r="AN841" s="14" t="s">
        <v>79</v>
      </c>
      <c r="AO841" s="14"/>
      <c r="AP841" s="14">
        <v>0.273063191673935</v>
      </c>
      <c r="AQ841" s="14">
        <v>0.23259366070103901</v>
      </c>
      <c r="AR841" s="14">
        <v>0.211960211778362</v>
      </c>
      <c r="AS841" s="14"/>
      <c r="AT841" s="14">
        <v>0.27814143124366097</v>
      </c>
      <c r="AU841" s="14">
        <v>0.27707371622363303</v>
      </c>
      <c r="AV841" s="14">
        <v>0.26214758906274399</v>
      </c>
      <c r="AW841" s="14">
        <v>0.22073372323433099</v>
      </c>
      <c r="AX841" s="14">
        <v>0.27261395594918802</v>
      </c>
    </row>
    <row r="842" spans="2:50" x14ac:dyDescent="0.25">
      <c r="B842" t="s">
        <v>70</v>
      </c>
      <c r="C842" s="14">
        <v>9.2575965229248505E-2</v>
      </c>
      <c r="D842" s="14">
        <v>8.2769842954797404E-2</v>
      </c>
      <c r="E842" s="14">
        <v>0.102832847721595</v>
      </c>
      <c r="F842" s="14"/>
      <c r="G842" s="14">
        <v>0.107284772361343</v>
      </c>
      <c r="H842" s="14">
        <v>0.104632170139124</v>
      </c>
      <c r="I842" s="14">
        <v>9.2018616425925806E-2</v>
      </c>
      <c r="J842" s="14">
        <v>8.9820178631118103E-2</v>
      </c>
      <c r="K842" s="14">
        <v>8.8309963577283102E-2</v>
      </c>
      <c r="L842" s="14">
        <v>7.8413185039268696E-2</v>
      </c>
      <c r="M842" s="14"/>
      <c r="N842" s="14">
        <v>6.4961279467068006E-2</v>
      </c>
      <c r="O842" s="14">
        <v>6.7140848127528005E-2</v>
      </c>
      <c r="P842" s="14">
        <v>0.103276300550504</v>
      </c>
      <c r="Q842" s="14">
        <v>0.14024241628786499</v>
      </c>
      <c r="R842" s="14"/>
      <c r="S842" s="14">
        <v>7.5529586316411504E-2</v>
      </c>
      <c r="T842" s="14">
        <v>9.37578446511107E-2</v>
      </c>
      <c r="U842" s="14">
        <v>9.4974997949274095E-2</v>
      </c>
      <c r="V842" s="14">
        <v>0.116637532375441</v>
      </c>
      <c r="W842" s="14">
        <v>0.130314686455033</v>
      </c>
      <c r="X842" s="14">
        <v>0.103279310917129</v>
      </c>
      <c r="Y842" s="14">
        <v>5.2113876335963302E-2</v>
      </c>
      <c r="Z842" s="14">
        <v>0.12681004875372801</v>
      </c>
      <c r="AA842" s="14">
        <v>0.107297009616378</v>
      </c>
      <c r="AB842" s="14">
        <v>6.9431388372233199E-2</v>
      </c>
      <c r="AC842" s="14">
        <v>7.2144645512922906E-2</v>
      </c>
      <c r="AD842" s="14">
        <v>8.0946860157158906E-2</v>
      </c>
      <c r="AE842" s="14"/>
      <c r="AF842" s="14">
        <v>0.103548635428328</v>
      </c>
      <c r="AG842" s="14">
        <v>6.6946149219952594E-2</v>
      </c>
      <c r="AH842" s="14">
        <v>0.14090973279873401</v>
      </c>
      <c r="AI842" s="14"/>
      <c r="AJ842" s="14" t="s">
        <v>79</v>
      </c>
      <c r="AK842" s="14" t="s">
        <v>79</v>
      </c>
      <c r="AL842" s="14" t="s">
        <v>79</v>
      </c>
      <c r="AM842" s="14" t="s">
        <v>79</v>
      </c>
      <c r="AN842" s="14" t="s">
        <v>79</v>
      </c>
      <c r="AO842" s="14"/>
      <c r="AP842" s="14">
        <v>6.5637656547707701E-2</v>
      </c>
      <c r="AQ842" s="14">
        <v>7.7001555249061104E-2</v>
      </c>
      <c r="AR842" s="14">
        <v>6.9378658380840702E-2</v>
      </c>
      <c r="AS842" s="14"/>
      <c r="AT842" s="14">
        <v>9.6481535379695393E-2</v>
      </c>
      <c r="AU842" s="14">
        <v>0.117038290267446</v>
      </c>
      <c r="AV842" s="14">
        <v>6.2126560514563001E-2</v>
      </c>
      <c r="AW842" s="14">
        <v>4.0673460471326403E-2</v>
      </c>
      <c r="AX842" s="14">
        <v>7.5888527910226405E-2</v>
      </c>
    </row>
    <row r="843" spans="2:50" x14ac:dyDescent="0.25">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row>
    <row r="844" spans="2:50" x14ac:dyDescent="0.25">
      <c r="B844" s="6" t="s">
        <v>359</v>
      </c>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row>
    <row r="845" spans="2:50" x14ac:dyDescent="0.25">
      <c r="B845" s="24" t="s">
        <v>77</v>
      </c>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row>
    <row r="846" spans="2:50" x14ac:dyDescent="0.25">
      <c r="B846" t="s">
        <v>346</v>
      </c>
      <c r="C846" s="14">
        <v>0.359606308107495</v>
      </c>
      <c r="D846" s="14">
        <v>0.34731348521659</v>
      </c>
      <c r="E846" s="14">
        <v>0.37104228387864402</v>
      </c>
      <c r="F846" s="14"/>
      <c r="G846" s="14">
        <v>0.35704013026449999</v>
      </c>
      <c r="H846" s="14">
        <v>0.41106331084206799</v>
      </c>
      <c r="I846" s="14">
        <v>0.35844269399270501</v>
      </c>
      <c r="J846" s="14">
        <v>0.35676361263751999</v>
      </c>
      <c r="K846" s="14">
        <v>0.33470701824322602</v>
      </c>
      <c r="L846" s="14">
        <v>0.33894574846052899</v>
      </c>
      <c r="M846" s="14"/>
      <c r="N846" s="14">
        <v>0.35866256612826097</v>
      </c>
      <c r="O846" s="14">
        <v>0.36612522707230299</v>
      </c>
      <c r="P846" s="14">
        <v>0.357418334436373</v>
      </c>
      <c r="Q846" s="14">
        <v>0.35685307506036701</v>
      </c>
      <c r="R846" s="14"/>
      <c r="S846" s="14">
        <v>0.40856023705760602</v>
      </c>
      <c r="T846" s="14">
        <v>0.35278192087244797</v>
      </c>
      <c r="U846" s="14">
        <v>0.32644678683171702</v>
      </c>
      <c r="V846" s="14">
        <v>0.37395610879666003</v>
      </c>
      <c r="W846" s="14">
        <v>0.34625851528528101</v>
      </c>
      <c r="X846" s="14">
        <v>0.30877918500393697</v>
      </c>
      <c r="Y846" s="14">
        <v>0.325047007282256</v>
      </c>
      <c r="Z846" s="14">
        <v>0.323397605115817</v>
      </c>
      <c r="AA846" s="14">
        <v>0.36908125584402701</v>
      </c>
      <c r="AB846" s="14">
        <v>0.34986571226418001</v>
      </c>
      <c r="AC846" s="14">
        <v>0.38150923513575802</v>
      </c>
      <c r="AD846" s="14">
        <v>0.48647865788038702</v>
      </c>
      <c r="AE846" s="14"/>
      <c r="AF846" s="14">
        <v>0.35582718838071897</v>
      </c>
      <c r="AG846" s="14">
        <v>0.38015044802543002</v>
      </c>
      <c r="AH846" s="14">
        <v>0.33684376232365498</v>
      </c>
      <c r="AI846" s="14"/>
      <c r="AJ846" s="14" t="s">
        <v>79</v>
      </c>
      <c r="AK846" s="14" t="s">
        <v>79</v>
      </c>
      <c r="AL846" s="14" t="s">
        <v>79</v>
      </c>
      <c r="AM846" s="14" t="s">
        <v>79</v>
      </c>
      <c r="AN846" s="14" t="s">
        <v>79</v>
      </c>
      <c r="AO846" s="14"/>
      <c r="AP846" s="14">
        <v>0.38263452552694499</v>
      </c>
      <c r="AQ846" s="14">
        <v>0.37474706269858199</v>
      </c>
      <c r="AR846" s="14">
        <v>0.38738202531982502</v>
      </c>
      <c r="AS846" s="14"/>
      <c r="AT846" s="14">
        <v>0.38205833817016899</v>
      </c>
      <c r="AU846" s="14">
        <v>0.33614600515693899</v>
      </c>
      <c r="AV846" s="14">
        <v>0.37713977529671899</v>
      </c>
      <c r="AW846" s="14">
        <v>0.42095928278629302</v>
      </c>
      <c r="AX846" s="14">
        <v>0.39304509434016099</v>
      </c>
    </row>
    <row r="847" spans="2:50" x14ac:dyDescent="0.25">
      <c r="B847" t="s">
        <v>347</v>
      </c>
      <c r="C847" s="14">
        <v>0.22207709073926499</v>
      </c>
      <c r="D847" s="14">
        <v>0.25227598681945601</v>
      </c>
      <c r="E847" s="14">
        <v>0.19078342220189701</v>
      </c>
      <c r="F847" s="14"/>
      <c r="G847" s="14">
        <v>0.29028802091985401</v>
      </c>
      <c r="H847" s="14">
        <v>0.26577435815817801</v>
      </c>
      <c r="I847" s="14">
        <v>0.28204781489902098</v>
      </c>
      <c r="J847" s="14">
        <v>0.18028963717786001</v>
      </c>
      <c r="K847" s="14">
        <v>0.17525358264340099</v>
      </c>
      <c r="L847" s="14">
        <v>0.15729313996699301</v>
      </c>
      <c r="M847" s="14"/>
      <c r="N847" s="14">
        <v>0.23997577476488899</v>
      </c>
      <c r="O847" s="14">
        <v>0.218077429747629</v>
      </c>
      <c r="P847" s="14">
        <v>0.234371746209522</v>
      </c>
      <c r="Q847" s="14">
        <v>0.197782689139894</v>
      </c>
      <c r="R847" s="14"/>
      <c r="S847" s="14">
        <v>0.26670585463208102</v>
      </c>
      <c r="T847" s="14">
        <v>0.189612620266017</v>
      </c>
      <c r="U847" s="14">
        <v>0.208743703773483</v>
      </c>
      <c r="V847" s="14">
        <v>0.17191095897332101</v>
      </c>
      <c r="W847" s="14">
        <v>0.22904271877617199</v>
      </c>
      <c r="X847" s="14">
        <v>0.25143666379527302</v>
      </c>
      <c r="Y847" s="14">
        <v>0.26258517709604701</v>
      </c>
      <c r="Z847" s="14">
        <v>0.228507968545827</v>
      </c>
      <c r="AA847" s="14">
        <v>0.18895328164877101</v>
      </c>
      <c r="AB847" s="14">
        <v>0.21223153910259099</v>
      </c>
      <c r="AC847" s="14">
        <v>0.254927983068932</v>
      </c>
      <c r="AD847" s="14">
        <v>0.21558859570671399</v>
      </c>
      <c r="AE847" s="14"/>
      <c r="AF847" s="14">
        <v>0.195242764795033</v>
      </c>
      <c r="AG847" s="14">
        <v>0.22731330691982601</v>
      </c>
      <c r="AH847" s="14">
        <v>0.24115307566761199</v>
      </c>
      <c r="AI847" s="14"/>
      <c r="AJ847" s="14" t="s">
        <v>79</v>
      </c>
      <c r="AK847" s="14" t="s">
        <v>79</v>
      </c>
      <c r="AL847" s="14" t="s">
        <v>79</v>
      </c>
      <c r="AM847" s="14" t="s">
        <v>79</v>
      </c>
      <c r="AN847" s="14" t="s">
        <v>79</v>
      </c>
      <c r="AO847" s="14"/>
      <c r="AP847" s="14">
        <v>0.18707123987529001</v>
      </c>
      <c r="AQ847" s="14">
        <v>0.26350187310224699</v>
      </c>
      <c r="AR847" s="14">
        <v>0.240042956985767</v>
      </c>
      <c r="AS847" s="14"/>
      <c r="AT847" s="14">
        <v>0.20177117558895899</v>
      </c>
      <c r="AU847" s="14">
        <v>0.20578796523623799</v>
      </c>
      <c r="AV847" s="14">
        <v>0.246155096139549</v>
      </c>
      <c r="AW847" s="14">
        <v>0.23770669456951099</v>
      </c>
      <c r="AX847" s="14">
        <v>0.23575852192337701</v>
      </c>
    </row>
    <row r="848" spans="2:50" x14ac:dyDescent="0.25">
      <c r="B848" t="s">
        <v>348</v>
      </c>
      <c r="C848" s="14">
        <v>0.30241151015385798</v>
      </c>
      <c r="D848" s="14">
        <v>0.29962221853072801</v>
      </c>
      <c r="E848" s="14">
        <v>0.30666481258775002</v>
      </c>
      <c r="F848" s="14"/>
      <c r="G848" s="14">
        <v>0.23425016951177599</v>
      </c>
      <c r="H848" s="14">
        <v>0.206976357793589</v>
      </c>
      <c r="I848" s="14">
        <v>0.233443001334426</v>
      </c>
      <c r="J848" s="14">
        <v>0.34894812168485501</v>
      </c>
      <c r="K848" s="14">
        <v>0.382132290260494</v>
      </c>
      <c r="L848" s="14">
        <v>0.39111270945628301</v>
      </c>
      <c r="M848" s="14"/>
      <c r="N848" s="14">
        <v>0.31930225078833402</v>
      </c>
      <c r="O848" s="14">
        <v>0.33044747081347903</v>
      </c>
      <c r="P848" s="14">
        <v>0.27891334795560702</v>
      </c>
      <c r="Q848" s="14">
        <v>0.27617875117894602</v>
      </c>
      <c r="R848" s="14"/>
      <c r="S848" s="14">
        <v>0.22657430917306901</v>
      </c>
      <c r="T848" s="14">
        <v>0.33800540197031798</v>
      </c>
      <c r="U848" s="14">
        <v>0.32156305722784001</v>
      </c>
      <c r="V848" s="14">
        <v>0.32078329211621398</v>
      </c>
      <c r="W848" s="14">
        <v>0.32496154235691299</v>
      </c>
      <c r="X848" s="14">
        <v>0.32227116882155399</v>
      </c>
      <c r="Y848" s="14">
        <v>0.33987671396659802</v>
      </c>
      <c r="Z848" s="14">
        <v>0.32056813032889703</v>
      </c>
      <c r="AA848" s="14">
        <v>0.28942279718714597</v>
      </c>
      <c r="AB848" s="14">
        <v>0.321580140901916</v>
      </c>
      <c r="AC848" s="14">
        <v>0.27677760311363497</v>
      </c>
      <c r="AD848" s="14">
        <v>0.19425103237165101</v>
      </c>
      <c r="AE848" s="14"/>
      <c r="AF848" s="14">
        <v>0.32777914867202101</v>
      </c>
      <c r="AG848" s="14">
        <v>0.29376680281265599</v>
      </c>
      <c r="AH848" s="14">
        <v>0.28289467531402901</v>
      </c>
      <c r="AI848" s="14"/>
      <c r="AJ848" s="14" t="s">
        <v>79</v>
      </c>
      <c r="AK848" s="14" t="s">
        <v>79</v>
      </c>
      <c r="AL848" s="14" t="s">
        <v>79</v>
      </c>
      <c r="AM848" s="14" t="s">
        <v>79</v>
      </c>
      <c r="AN848" s="14" t="s">
        <v>79</v>
      </c>
      <c r="AO848" s="14"/>
      <c r="AP848" s="14">
        <v>0.32721308761449802</v>
      </c>
      <c r="AQ848" s="14">
        <v>0.25556073687999797</v>
      </c>
      <c r="AR848" s="14">
        <v>0.28844626082978297</v>
      </c>
      <c r="AS848" s="14"/>
      <c r="AT848" s="14">
        <v>0.288855434352981</v>
      </c>
      <c r="AU848" s="14">
        <v>0.32114940815291998</v>
      </c>
      <c r="AV848" s="14">
        <v>0.30749041407453498</v>
      </c>
      <c r="AW848" s="14">
        <v>0.26783074901446502</v>
      </c>
      <c r="AX848" s="14">
        <v>0.29530785582623598</v>
      </c>
    </row>
    <row r="849" spans="2:50" x14ac:dyDescent="0.25">
      <c r="B849" t="s">
        <v>70</v>
      </c>
      <c r="C849" s="14">
        <v>0.115905090999382</v>
      </c>
      <c r="D849" s="14">
        <v>0.100788309433227</v>
      </c>
      <c r="E849" s="14">
        <v>0.13150948133171</v>
      </c>
      <c r="F849" s="14"/>
      <c r="G849" s="14">
        <v>0.11842167930387</v>
      </c>
      <c r="H849" s="14">
        <v>0.116185973206165</v>
      </c>
      <c r="I849" s="14">
        <v>0.12606648977384799</v>
      </c>
      <c r="J849" s="14">
        <v>0.113998628499765</v>
      </c>
      <c r="K849" s="14">
        <v>0.10790710885287901</v>
      </c>
      <c r="L849" s="14">
        <v>0.11264840211619501</v>
      </c>
      <c r="M849" s="14"/>
      <c r="N849" s="14">
        <v>8.2059408318516602E-2</v>
      </c>
      <c r="O849" s="14">
        <v>8.5349872366589197E-2</v>
      </c>
      <c r="P849" s="14">
        <v>0.12929657139849701</v>
      </c>
      <c r="Q849" s="14">
        <v>0.169185484620792</v>
      </c>
      <c r="R849" s="14"/>
      <c r="S849" s="14">
        <v>9.8159599137243203E-2</v>
      </c>
      <c r="T849" s="14">
        <v>0.119600056891218</v>
      </c>
      <c r="U849" s="14">
        <v>0.14324645216696</v>
      </c>
      <c r="V849" s="14">
        <v>0.13334964011380501</v>
      </c>
      <c r="W849" s="14">
        <v>9.9737223581633505E-2</v>
      </c>
      <c r="X849" s="14">
        <v>0.11751298237923501</v>
      </c>
      <c r="Y849" s="14">
        <v>7.2491101655099296E-2</v>
      </c>
      <c r="Z849" s="14">
        <v>0.127526296009459</v>
      </c>
      <c r="AA849" s="14">
        <v>0.152542665320056</v>
      </c>
      <c r="AB849" s="14">
        <v>0.116322607731314</v>
      </c>
      <c r="AC849" s="14">
        <v>8.6785178681675304E-2</v>
      </c>
      <c r="AD849" s="14">
        <v>0.103681714041248</v>
      </c>
      <c r="AE849" s="14"/>
      <c r="AF849" s="14">
        <v>0.121150898152227</v>
      </c>
      <c r="AG849" s="14">
        <v>9.8769442242087502E-2</v>
      </c>
      <c r="AH849" s="14">
        <v>0.13910848669470399</v>
      </c>
      <c r="AI849" s="14"/>
      <c r="AJ849" s="14" t="s">
        <v>79</v>
      </c>
      <c r="AK849" s="14" t="s">
        <v>79</v>
      </c>
      <c r="AL849" s="14" t="s">
        <v>79</v>
      </c>
      <c r="AM849" s="14" t="s">
        <v>79</v>
      </c>
      <c r="AN849" s="14" t="s">
        <v>79</v>
      </c>
      <c r="AO849" s="14"/>
      <c r="AP849" s="14">
        <v>0.10308114698326699</v>
      </c>
      <c r="AQ849" s="14">
        <v>0.10619032731917299</v>
      </c>
      <c r="AR849" s="14">
        <v>8.4128756864625606E-2</v>
      </c>
      <c r="AS849" s="14"/>
      <c r="AT849" s="14">
        <v>0.127315051887891</v>
      </c>
      <c r="AU849" s="14">
        <v>0.13691662145390199</v>
      </c>
      <c r="AV849" s="14">
        <v>6.9214714489196694E-2</v>
      </c>
      <c r="AW849" s="14">
        <v>7.3503273629730595E-2</v>
      </c>
      <c r="AX849" s="14">
        <v>7.5888527910226405E-2</v>
      </c>
    </row>
    <row r="850" spans="2:50" x14ac:dyDescent="0.25">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row>
    <row r="851" spans="2:50" x14ac:dyDescent="0.25">
      <c r="B851" s="6" t="s">
        <v>360</v>
      </c>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row>
    <row r="852" spans="2:50" x14ac:dyDescent="0.25">
      <c r="B852" s="24" t="s">
        <v>77</v>
      </c>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row>
    <row r="853" spans="2:50" x14ac:dyDescent="0.25">
      <c r="B853" t="s">
        <v>346</v>
      </c>
      <c r="C853" s="14">
        <v>0.29681919851986399</v>
      </c>
      <c r="D853" s="14">
        <v>0.33341319441578299</v>
      </c>
      <c r="E853" s="14">
        <v>0.26024554577238801</v>
      </c>
      <c r="F853" s="14"/>
      <c r="G853" s="14">
        <v>0.31039512324923002</v>
      </c>
      <c r="H853" s="14">
        <v>0.32732881635915501</v>
      </c>
      <c r="I853" s="14">
        <v>0.30877550063360498</v>
      </c>
      <c r="J853" s="14">
        <v>0.27781336517042798</v>
      </c>
      <c r="K853" s="14">
        <v>0.26180883309374697</v>
      </c>
      <c r="L853" s="14">
        <v>0.29185094807379303</v>
      </c>
      <c r="M853" s="14"/>
      <c r="N853" s="14">
        <v>0.29091251242024102</v>
      </c>
      <c r="O853" s="14">
        <v>0.29345672142467899</v>
      </c>
      <c r="P853" s="14">
        <v>0.33349076752225898</v>
      </c>
      <c r="Q853" s="14">
        <v>0.27674151940192099</v>
      </c>
      <c r="R853" s="14"/>
      <c r="S853" s="14">
        <v>0.27989907492062499</v>
      </c>
      <c r="T853" s="14">
        <v>0.28827629492328999</v>
      </c>
      <c r="U853" s="14">
        <v>0.21897413141143399</v>
      </c>
      <c r="V853" s="14">
        <v>0.248592336784979</v>
      </c>
      <c r="W853" s="14">
        <v>0.32371545275318198</v>
      </c>
      <c r="X853" s="14">
        <v>0.33024572909359801</v>
      </c>
      <c r="Y853" s="14">
        <v>0.31395894923203799</v>
      </c>
      <c r="Z853" s="14">
        <v>0.25095725485319098</v>
      </c>
      <c r="AA853" s="14">
        <v>0.33475839995046203</v>
      </c>
      <c r="AB853" s="14">
        <v>0.29753059221543599</v>
      </c>
      <c r="AC853" s="14">
        <v>0.27213947242844999</v>
      </c>
      <c r="AD853" s="14">
        <v>0.51543188877567003</v>
      </c>
      <c r="AE853" s="14"/>
      <c r="AF853" s="14">
        <v>0.30620547896061501</v>
      </c>
      <c r="AG853" s="14">
        <v>0.29774820022850701</v>
      </c>
      <c r="AH853" s="14">
        <v>0.29494278091237702</v>
      </c>
      <c r="AI853" s="14"/>
      <c r="AJ853" s="14" t="s">
        <v>79</v>
      </c>
      <c r="AK853" s="14" t="s">
        <v>79</v>
      </c>
      <c r="AL853" s="14" t="s">
        <v>79</v>
      </c>
      <c r="AM853" s="14" t="s">
        <v>79</v>
      </c>
      <c r="AN853" s="14" t="s">
        <v>79</v>
      </c>
      <c r="AO853" s="14"/>
      <c r="AP853" s="14">
        <v>0.35028068979754401</v>
      </c>
      <c r="AQ853" s="14">
        <v>0.28901479647869899</v>
      </c>
      <c r="AR853" s="14">
        <v>0.28768503540301898</v>
      </c>
      <c r="AS853" s="14"/>
      <c r="AT853" s="14">
        <v>0.28673470940524898</v>
      </c>
      <c r="AU853" s="14">
        <v>0.271178888187112</v>
      </c>
      <c r="AV853" s="14">
        <v>0.312620788966952</v>
      </c>
      <c r="AW853" s="14">
        <v>0.33023648430551</v>
      </c>
      <c r="AX853" s="14">
        <v>0.34884988829295199</v>
      </c>
    </row>
    <row r="854" spans="2:50" x14ac:dyDescent="0.25">
      <c r="B854" t="s">
        <v>347</v>
      </c>
      <c r="C854" s="14">
        <v>0.369207112048407</v>
      </c>
      <c r="D854" s="14">
        <v>0.36742445998773698</v>
      </c>
      <c r="E854" s="14">
        <v>0.36932800826337198</v>
      </c>
      <c r="F854" s="14"/>
      <c r="G854" s="14">
        <v>0.42870640790518499</v>
      </c>
      <c r="H854" s="14">
        <v>0.36518186862707003</v>
      </c>
      <c r="I854" s="14">
        <v>0.38046421156313598</v>
      </c>
      <c r="J854" s="14">
        <v>0.34761720145935199</v>
      </c>
      <c r="K854" s="14">
        <v>0.35631449590164599</v>
      </c>
      <c r="L854" s="14">
        <v>0.34988567734446402</v>
      </c>
      <c r="M854" s="14"/>
      <c r="N854" s="14">
        <v>0.421447348264683</v>
      </c>
      <c r="O854" s="14">
        <v>0.40364260384570999</v>
      </c>
      <c r="P854" s="14">
        <v>0.33310214850888298</v>
      </c>
      <c r="Q854" s="14">
        <v>0.30698731835349402</v>
      </c>
      <c r="R854" s="14"/>
      <c r="S854" s="14">
        <v>0.452062791103925</v>
      </c>
      <c r="T854" s="14">
        <v>0.38113760711452699</v>
      </c>
      <c r="U854" s="14">
        <v>0.39558742346824799</v>
      </c>
      <c r="V854" s="14">
        <v>0.35877659362669001</v>
      </c>
      <c r="W854" s="14">
        <v>0.28168509348187498</v>
      </c>
      <c r="X854" s="14">
        <v>0.34824924805730101</v>
      </c>
      <c r="Y854" s="14">
        <v>0.389976108088537</v>
      </c>
      <c r="Z854" s="14">
        <v>0.38805362643122499</v>
      </c>
      <c r="AA854" s="14">
        <v>0.30393118001928299</v>
      </c>
      <c r="AB854" s="14">
        <v>0.39123509268813</v>
      </c>
      <c r="AC854" s="14">
        <v>0.37594936919310801</v>
      </c>
      <c r="AD854" s="14">
        <v>0.24091950654696201</v>
      </c>
      <c r="AE854" s="14"/>
      <c r="AF854" s="14">
        <v>0.34110330788876098</v>
      </c>
      <c r="AG854" s="14">
        <v>0.39218206236012998</v>
      </c>
      <c r="AH854" s="14">
        <v>0.322846777488067</v>
      </c>
      <c r="AI854" s="14"/>
      <c r="AJ854" s="14" t="s">
        <v>79</v>
      </c>
      <c r="AK854" s="14" t="s">
        <v>79</v>
      </c>
      <c r="AL854" s="14" t="s">
        <v>79</v>
      </c>
      <c r="AM854" s="14" t="s">
        <v>79</v>
      </c>
      <c r="AN854" s="14" t="s">
        <v>79</v>
      </c>
      <c r="AO854" s="14"/>
      <c r="AP854" s="14">
        <v>0.37309409133677301</v>
      </c>
      <c r="AQ854" s="14">
        <v>0.40352243612128802</v>
      </c>
      <c r="AR854" s="14">
        <v>0.39236771194403602</v>
      </c>
      <c r="AS854" s="14"/>
      <c r="AT854" s="14">
        <v>0.345250837523845</v>
      </c>
      <c r="AU854" s="14">
        <v>0.35528475263633202</v>
      </c>
      <c r="AV854" s="14">
        <v>0.41705282863031901</v>
      </c>
      <c r="AW854" s="14">
        <v>0.41302258097733102</v>
      </c>
      <c r="AX854" s="14">
        <v>0.26746986503178299</v>
      </c>
    </row>
    <row r="855" spans="2:50" x14ac:dyDescent="0.25">
      <c r="B855" t="s">
        <v>348</v>
      </c>
      <c r="C855" s="14">
        <v>0.22750599590389201</v>
      </c>
      <c r="D855" s="14">
        <v>0.21341364914586</v>
      </c>
      <c r="E855" s="14">
        <v>0.242976525232598</v>
      </c>
      <c r="F855" s="14"/>
      <c r="G855" s="14">
        <v>0.16918031468917699</v>
      </c>
      <c r="H855" s="14">
        <v>0.183310993684839</v>
      </c>
      <c r="I855" s="14">
        <v>0.20863956206916501</v>
      </c>
      <c r="J855" s="14">
        <v>0.26497524277013601</v>
      </c>
      <c r="K855" s="14">
        <v>0.27792045860470799</v>
      </c>
      <c r="L855" s="14">
        <v>0.253850367693079</v>
      </c>
      <c r="M855" s="14"/>
      <c r="N855" s="14">
        <v>0.22531173979114899</v>
      </c>
      <c r="O855" s="14">
        <v>0.21861819232862101</v>
      </c>
      <c r="P855" s="14">
        <v>0.215990496718103</v>
      </c>
      <c r="Q855" s="14">
        <v>0.24922945094378501</v>
      </c>
      <c r="R855" s="14"/>
      <c r="S855" s="14">
        <v>0.17187898851321001</v>
      </c>
      <c r="T855" s="14">
        <v>0.236221456116114</v>
      </c>
      <c r="U855" s="14">
        <v>0.27995996711550297</v>
      </c>
      <c r="V855" s="14">
        <v>0.26720891528172003</v>
      </c>
      <c r="W855" s="14">
        <v>0.27322600639299899</v>
      </c>
      <c r="X855" s="14">
        <v>0.22368888538308701</v>
      </c>
      <c r="Y855" s="14">
        <v>0.23660703331814001</v>
      </c>
      <c r="Z855" s="14">
        <v>0.23984536025811101</v>
      </c>
      <c r="AA855" s="14">
        <v>0.22357242714860301</v>
      </c>
      <c r="AB855" s="14">
        <v>0.19834481588736499</v>
      </c>
      <c r="AC855" s="14">
        <v>0.23829914622836901</v>
      </c>
      <c r="AD855" s="14">
        <v>0.13995091888810399</v>
      </c>
      <c r="AE855" s="14"/>
      <c r="AF855" s="14">
        <v>0.23971360424639701</v>
      </c>
      <c r="AG855" s="14">
        <v>0.22213209260016001</v>
      </c>
      <c r="AH855" s="14">
        <v>0.23817256054525501</v>
      </c>
      <c r="AI855" s="14"/>
      <c r="AJ855" s="14" t="s">
        <v>79</v>
      </c>
      <c r="AK855" s="14" t="s">
        <v>79</v>
      </c>
      <c r="AL855" s="14" t="s">
        <v>79</v>
      </c>
      <c r="AM855" s="14" t="s">
        <v>79</v>
      </c>
      <c r="AN855" s="14" t="s">
        <v>79</v>
      </c>
      <c r="AO855" s="14"/>
      <c r="AP855" s="14">
        <v>0.20747925901617201</v>
      </c>
      <c r="AQ855" s="14">
        <v>0.21815643977386101</v>
      </c>
      <c r="AR855" s="14">
        <v>0.22878497316236501</v>
      </c>
      <c r="AS855" s="14"/>
      <c r="AT855" s="14">
        <v>0.25254330517678902</v>
      </c>
      <c r="AU855" s="14">
        <v>0.23673831648638</v>
      </c>
      <c r="AV855" s="14">
        <v>0.21278334668540499</v>
      </c>
      <c r="AW855" s="14">
        <v>0.200917056008941</v>
      </c>
      <c r="AX855" s="14">
        <v>0.33412605968174802</v>
      </c>
    </row>
    <row r="856" spans="2:50" x14ac:dyDescent="0.25">
      <c r="B856" t="s">
        <v>70</v>
      </c>
      <c r="C856" s="14">
        <v>0.106467693527838</v>
      </c>
      <c r="D856" s="14">
        <v>8.5748696450620401E-2</v>
      </c>
      <c r="E856" s="14">
        <v>0.12744992073164099</v>
      </c>
      <c r="F856" s="14"/>
      <c r="G856" s="14">
        <v>9.1718154156407897E-2</v>
      </c>
      <c r="H856" s="14">
        <v>0.124178321328936</v>
      </c>
      <c r="I856" s="14">
        <v>0.102120725734094</v>
      </c>
      <c r="J856" s="14">
        <v>0.109594190600084</v>
      </c>
      <c r="K856" s="14">
        <v>0.103956212399898</v>
      </c>
      <c r="L856" s="14">
        <v>0.10441300688866501</v>
      </c>
      <c r="M856" s="14"/>
      <c r="N856" s="14">
        <v>6.2328399523926201E-2</v>
      </c>
      <c r="O856" s="14">
        <v>8.4282482400990705E-2</v>
      </c>
      <c r="P856" s="14">
        <v>0.117416587250754</v>
      </c>
      <c r="Q856" s="14">
        <v>0.16704171130080001</v>
      </c>
      <c r="R856" s="14"/>
      <c r="S856" s="14">
        <v>9.6159145462239901E-2</v>
      </c>
      <c r="T856" s="14">
        <v>9.4364641846069006E-2</v>
      </c>
      <c r="U856" s="14">
        <v>0.105478478004815</v>
      </c>
      <c r="V856" s="14">
        <v>0.12542215430661099</v>
      </c>
      <c r="W856" s="14">
        <v>0.121373447371943</v>
      </c>
      <c r="X856" s="14">
        <v>9.7816137466013503E-2</v>
      </c>
      <c r="Y856" s="14">
        <v>5.9457909361285803E-2</v>
      </c>
      <c r="Z856" s="14">
        <v>0.12114375845747299</v>
      </c>
      <c r="AA856" s="14">
        <v>0.137737992881653</v>
      </c>
      <c r="AB856" s="14">
        <v>0.112889499209068</v>
      </c>
      <c r="AC856" s="14">
        <v>0.11361201215007299</v>
      </c>
      <c r="AD856" s="14">
        <v>0.103697685789263</v>
      </c>
      <c r="AE856" s="14"/>
      <c r="AF856" s="14">
        <v>0.11297760890422701</v>
      </c>
      <c r="AG856" s="14">
        <v>8.7937644811204099E-2</v>
      </c>
      <c r="AH856" s="14">
        <v>0.14403788105429999</v>
      </c>
      <c r="AI856" s="14"/>
      <c r="AJ856" s="14" t="s">
        <v>79</v>
      </c>
      <c r="AK856" s="14" t="s">
        <v>79</v>
      </c>
      <c r="AL856" s="14" t="s">
        <v>79</v>
      </c>
      <c r="AM856" s="14" t="s">
        <v>79</v>
      </c>
      <c r="AN856" s="14" t="s">
        <v>79</v>
      </c>
      <c r="AO856" s="14"/>
      <c r="AP856" s="14">
        <v>6.9145959849510705E-2</v>
      </c>
      <c r="AQ856" s="14">
        <v>8.9306327626152399E-2</v>
      </c>
      <c r="AR856" s="14">
        <v>9.1162279490579506E-2</v>
      </c>
      <c r="AS856" s="14"/>
      <c r="AT856" s="14">
        <v>0.115471147894117</v>
      </c>
      <c r="AU856" s="14">
        <v>0.13679804269017701</v>
      </c>
      <c r="AV856" s="14">
        <v>5.7543035717323901E-2</v>
      </c>
      <c r="AW856" s="14">
        <v>5.5823878708218401E-2</v>
      </c>
      <c r="AX856" s="14">
        <v>4.9554186993516998E-2</v>
      </c>
    </row>
    <row r="857" spans="2:50" x14ac:dyDescent="0.25">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row>
    <row r="858" spans="2:50" x14ac:dyDescent="0.25">
      <c r="B858" s="6" t="s">
        <v>363</v>
      </c>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row>
    <row r="859" spans="2:50" x14ac:dyDescent="0.25">
      <c r="B859" s="24" t="s">
        <v>77</v>
      </c>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row>
    <row r="860" spans="2:50" x14ac:dyDescent="0.25">
      <c r="B860" t="s">
        <v>361</v>
      </c>
      <c r="C860" s="14">
        <v>0.76716515770171401</v>
      </c>
      <c r="D860" s="14">
        <v>0.75554754114060896</v>
      </c>
      <c r="E860" s="14">
        <v>0.78077240213481502</v>
      </c>
      <c r="F860" s="14"/>
      <c r="G860" s="14">
        <v>0.72068466989265101</v>
      </c>
      <c r="H860" s="14">
        <v>0.72461532079520796</v>
      </c>
      <c r="I860" s="14">
        <v>0.72133631629462103</v>
      </c>
      <c r="J860" s="14">
        <v>0.75976301057865303</v>
      </c>
      <c r="K860" s="14">
        <v>0.85574816606527604</v>
      </c>
      <c r="L860" s="14">
        <v>0.81703177544079997</v>
      </c>
      <c r="M860" s="14"/>
      <c r="N860" s="14">
        <v>0.73887248369620395</v>
      </c>
      <c r="O860" s="14">
        <v>0.77714244639502705</v>
      </c>
      <c r="P860" s="14">
        <v>0.77744431736348096</v>
      </c>
      <c r="Q860" s="14">
        <v>0.77652126322659998</v>
      </c>
      <c r="R860" s="14"/>
      <c r="S860" s="14">
        <v>0.72058935464296103</v>
      </c>
      <c r="T860" s="14">
        <v>0.83567481134264399</v>
      </c>
      <c r="U860" s="14">
        <v>0.79347667050183102</v>
      </c>
      <c r="V860" s="14">
        <v>0.81503846168550598</v>
      </c>
      <c r="W860" s="14">
        <v>0.804519380277255</v>
      </c>
      <c r="X860" s="14">
        <v>0.71786222502736596</v>
      </c>
      <c r="Y860" s="14">
        <v>0.74881733715258403</v>
      </c>
      <c r="Z860" s="14">
        <v>0.75750056237416996</v>
      </c>
      <c r="AA860" s="14">
        <v>0.70032053955534301</v>
      </c>
      <c r="AB860" s="14">
        <v>0.76470291880476504</v>
      </c>
      <c r="AC860" s="14">
        <v>0.80834659712319601</v>
      </c>
      <c r="AD860" s="14">
        <v>0.78126816114988296</v>
      </c>
      <c r="AE860" s="14"/>
      <c r="AF860" s="14">
        <v>0.80413203716548998</v>
      </c>
      <c r="AG860" s="14">
        <v>0.74851092640031802</v>
      </c>
      <c r="AH860" s="14">
        <v>0.75488303249431499</v>
      </c>
      <c r="AI860" s="14"/>
      <c r="AJ860" s="14" t="s">
        <v>79</v>
      </c>
      <c r="AK860" s="14" t="s">
        <v>79</v>
      </c>
      <c r="AL860" s="14" t="s">
        <v>79</v>
      </c>
      <c r="AM860" s="14" t="s">
        <v>79</v>
      </c>
      <c r="AN860" s="14" t="s">
        <v>79</v>
      </c>
      <c r="AO860" s="14"/>
      <c r="AP860" s="14">
        <v>0.80658651849271201</v>
      </c>
      <c r="AQ860" s="14">
        <v>0.72904994137800205</v>
      </c>
      <c r="AR860" s="14">
        <v>0.72277319252174899</v>
      </c>
      <c r="AS860" s="14"/>
      <c r="AT860" s="14">
        <v>0.81802147483668597</v>
      </c>
      <c r="AU860" s="14">
        <v>0.79586050628532101</v>
      </c>
      <c r="AV860" s="14">
        <v>0.72710217497187501</v>
      </c>
      <c r="AW860" s="14">
        <v>0.68162248472361597</v>
      </c>
      <c r="AX860" s="14">
        <v>0.69374480248477799</v>
      </c>
    </row>
    <row r="861" spans="2:50" x14ac:dyDescent="0.25">
      <c r="B861" t="s">
        <v>362</v>
      </c>
      <c r="C861" s="14">
        <v>0.23283484229828599</v>
      </c>
      <c r="D861" s="14">
        <v>0.24445245885939099</v>
      </c>
      <c r="E861" s="14">
        <v>0.219227597865185</v>
      </c>
      <c r="F861" s="14"/>
      <c r="G861" s="14">
        <v>0.27931533010734899</v>
      </c>
      <c r="H861" s="14">
        <v>0.27538467920479198</v>
      </c>
      <c r="I861" s="14">
        <v>0.27866368370537897</v>
      </c>
      <c r="J861" s="14">
        <v>0.240236989421347</v>
      </c>
      <c r="K861" s="14">
        <v>0.14425183393472399</v>
      </c>
      <c r="L861" s="14">
        <v>0.1829682245592</v>
      </c>
      <c r="M861" s="14"/>
      <c r="N861" s="14">
        <v>0.26112751630379599</v>
      </c>
      <c r="O861" s="14">
        <v>0.222857553604973</v>
      </c>
      <c r="P861" s="14">
        <v>0.22255568263651901</v>
      </c>
      <c r="Q861" s="14">
        <v>0.22347873677339999</v>
      </c>
      <c r="R861" s="14"/>
      <c r="S861" s="14">
        <v>0.27941064535703902</v>
      </c>
      <c r="T861" s="14">
        <v>0.16432518865735601</v>
      </c>
      <c r="U861" s="14">
        <v>0.20652332949816901</v>
      </c>
      <c r="V861" s="14">
        <v>0.18496153831449499</v>
      </c>
      <c r="W861" s="14">
        <v>0.195480619722745</v>
      </c>
      <c r="X861" s="14">
        <v>0.28213777497263298</v>
      </c>
      <c r="Y861" s="14">
        <v>0.25118266284741603</v>
      </c>
      <c r="Z861" s="14">
        <v>0.24249943762583001</v>
      </c>
      <c r="AA861" s="14">
        <v>0.29967946044465699</v>
      </c>
      <c r="AB861" s="14">
        <v>0.23529708119523501</v>
      </c>
      <c r="AC861" s="14">
        <v>0.19165340287680399</v>
      </c>
      <c r="AD861" s="14">
        <v>0.21873183885011699</v>
      </c>
      <c r="AE861" s="14"/>
      <c r="AF861" s="14">
        <v>0.19586796283451</v>
      </c>
      <c r="AG861" s="14">
        <v>0.25148907359968198</v>
      </c>
      <c r="AH861" s="14">
        <v>0.24511696750568501</v>
      </c>
      <c r="AI861" s="14"/>
      <c r="AJ861" s="14" t="s">
        <v>79</v>
      </c>
      <c r="AK861" s="14" t="s">
        <v>79</v>
      </c>
      <c r="AL861" s="14" t="s">
        <v>79</v>
      </c>
      <c r="AM861" s="14" t="s">
        <v>79</v>
      </c>
      <c r="AN861" s="14" t="s">
        <v>79</v>
      </c>
      <c r="AO861" s="14"/>
      <c r="AP861" s="14">
        <v>0.19341348150728799</v>
      </c>
      <c r="AQ861" s="14">
        <v>0.270950058621998</v>
      </c>
      <c r="AR861" s="14">
        <v>0.27722680747825101</v>
      </c>
      <c r="AS861" s="14"/>
      <c r="AT861" s="14">
        <v>0.181978525163314</v>
      </c>
      <c r="AU861" s="14">
        <v>0.20413949371467899</v>
      </c>
      <c r="AV861" s="14">
        <v>0.27289782502812499</v>
      </c>
      <c r="AW861" s="14">
        <v>0.31837751527638403</v>
      </c>
      <c r="AX861" s="14">
        <v>0.30625519751522301</v>
      </c>
    </row>
    <row r="862" spans="2:50" x14ac:dyDescent="0.25">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row>
    <row r="863" spans="2:50" x14ac:dyDescent="0.25">
      <c r="B863" s="6" t="s">
        <v>369</v>
      </c>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row>
    <row r="864" spans="2:50" x14ac:dyDescent="0.25">
      <c r="B864" s="24" t="s">
        <v>77</v>
      </c>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row>
    <row r="865" spans="2:50" x14ac:dyDescent="0.25">
      <c r="B865" t="s">
        <v>366</v>
      </c>
      <c r="C865" s="14">
        <v>0.64654438419029803</v>
      </c>
      <c r="D865" s="14">
        <v>0.62682968507705805</v>
      </c>
      <c r="E865" s="14">
        <v>0.66299337683331105</v>
      </c>
      <c r="F865" s="14"/>
      <c r="G865" s="14">
        <v>0.74855310399809405</v>
      </c>
      <c r="H865" s="14">
        <v>0.66821312254545995</v>
      </c>
      <c r="I865" s="14">
        <v>0.61409524011384398</v>
      </c>
      <c r="J865" s="14">
        <v>0.67622831040550302</v>
      </c>
      <c r="K865" s="14">
        <v>0.60252664563140101</v>
      </c>
      <c r="L865" s="14">
        <v>0.59247551496809203</v>
      </c>
      <c r="M865" s="14"/>
      <c r="N865" s="14">
        <v>0.65173147580064805</v>
      </c>
      <c r="O865" s="14">
        <v>0.68466915243426996</v>
      </c>
      <c r="P865" s="14">
        <v>0.60993934015436801</v>
      </c>
      <c r="Q865" s="14">
        <v>0.63532473970770498</v>
      </c>
      <c r="R865" s="14"/>
      <c r="S865" s="14">
        <v>0.67787704702712404</v>
      </c>
      <c r="T865" s="14">
        <v>0.63006348022354897</v>
      </c>
      <c r="U865" s="14">
        <v>0.58153724119421302</v>
      </c>
      <c r="V865" s="14">
        <v>0.67115846009222602</v>
      </c>
      <c r="W865" s="14">
        <v>0.64796118325803498</v>
      </c>
      <c r="X865" s="14">
        <v>0.56674084726842</v>
      </c>
      <c r="Y865" s="14">
        <v>0.70038166002114199</v>
      </c>
      <c r="Z865" s="14">
        <v>0.64634910192200101</v>
      </c>
      <c r="AA865" s="14">
        <v>0.62359168139537902</v>
      </c>
      <c r="AB865" s="14">
        <v>0.67022643520707403</v>
      </c>
      <c r="AC865" s="14">
        <v>0.64700780989100504</v>
      </c>
      <c r="AD865" s="14">
        <v>0.77476165985674295</v>
      </c>
      <c r="AE865" s="14"/>
      <c r="AF865" s="14">
        <v>0.65300077969513404</v>
      </c>
      <c r="AG865" s="14">
        <v>0.63167140082788498</v>
      </c>
      <c r="AH865" s="14">
        <v>0.60303084057092304</v>
      </c>
      <c r="AI865" s="14"/>
      <c r="AJ865" s="14" t="s">
        <v>79</v>
      </c>
      <c r="AK865" s="14" t="s">
        <v>79</v>
      </c>
      <c r="AL865" s="14" t="s">
        <v>79</v>
      </c>
      <c r="AM865" s="14" t="s">
        <v>79</v>
      </c>
      <c r="AN865" s="14" t="s">
        <v>79</v>
      </c>
      <c r="AO865" s="14"/>
      <c r="AP865" s="14">
        <v>0.63312428599161696</v>
      </c>
      <c r="AQ865" s="14">
        <v>0.66954586562809304</v>
      </c>
      <c r="AR865" s="14">
        <v>0.69673078715715497</v>
      </c>
      <c r="AS865" s="14"/>
      <c r="AT865" s="14">
        <v>0.66519288102568597</v>
      </c>
      <c r="AU865" s="14">
        <v>0.62192822994498997</v>
      </c>
      <c r="AV865" s="14">
        <v>0.66629908967715801</v>
      </c>
      <c r="AW865" s="14">
        <v>0.65244480288251805</v>
      </c>
      <c r="AX865" s="14">
        <v>0.57703999000825301</v>
      </c>
    </row>
    <row r="866" spans="2:50" x14ac:dyDescent="0.25">
      <c r="B866" t="s">
        <v>367</v>
      </c>
      <c r="C866" s="14">
        <v>0.23175854362130399</v>
      </c>
      <c r="D866" s="14">
        <v>0.25344549514292403</v>
      </c>
      <c r="E866" s="14">
        <v>0.21244965294846599</v>
      </c>
      <c r="F866" s="14"/>
      <c r="G866" s="14">
        <v>0.175259507701819</v>
      </c>
      <c r="H866" s="14">
        <v>0.217260741547843</v>
      </c>
      <c r="I866" s="14">
        <v>0.25766172897656098</v>
      </c>
      <c r="J866" s="14">
        <v>0.198791116989463</v>
      </c>
      <c r="K866" s="14">
        <v>0.25199325202102901</v>
      </c>
      <c r="L866" s="14">
        <v>0.27350618855894399</v>
      </c>
      <c r="M866" s="14"/>
      <c r="N866" s="14">
        <v>0.24307702818726701</v>
      </c>
      <c r="O866" s="14">
        <v>0.22262141428746701</v>
      </c>
      <c r="P866" s="14">
        <v>0.25960634384893899</v>
      </c>
      <c r="Q866" s="14">
        <v>0.20169631706531799</v>
      </c>
      <c r="R866" s="14"/>
      <c r="S866" s="14">
        <v>0.21775016387694199</v>
      </c>
      <c r="T866" s="14">
        <v>0.226456657359419</v>
      </c>
      <c r="U866" s="14">
        <v>0.26977222881323998</v>
      </c>
      <c r="V866" s="14">
        <v>0.214572112335289</v>
      </c>
      <c r="W866" s="14">
        <v>0.21616670800448301</v>
      </c>
      <c r="X866" s="14">
        <v>0.25916101105155098</v>
      </c>
      <c r="Y866" s="14">
        <v>0.22922068141579299</v>
      </c>
      <c r="Z866" s="14">
        <v>0.24897439530385099</v>
      </c>
      <c r="AA866" s="14">
        <v>0.22247902016456</v>
      </c>
      <c r="AB866" s="14">
        <v>0.23611149179881399</v>
      </c>
      <c r="AC866" s="14">
        <v>0.26481432887319001</v>
      </c>
      <c r="AD866" s="14">
        <v>0.17429950569556299</v>
      </c>
      <c r="AE866" s="14"/>
      <c r="AF866" s="14">
        <v>0.235392760374773</v>
      </c>
      <c r="AG866" s="14">
        <v>0.24881864064113901</v>
      </c>
      <c r="AH866" s="14">
        <v>0.20870862716670399</v>
      </c>
      <c r="AI866" s="14"/>
      <c r="AJ866" s="14" t="s">
        <v>79</v>
      </c>
      <c r="AK866" s="14" t="s">
        <v>79</v>
      </c>
      <c r="AL866" s="14" t="s">
        <v>79</v>
      </c>
      <c r="AM866" s="14" t="s">
        <v>79</v>
      </c>
      <c r="AN866" s="14" t="s">
        <v>79</v>
      </c>
      <c r="AO866" s="14"/>
      <c r="AP866" s="14">
        <v>0.25593634645619801</v>
      </c>
      <c r="AQ866" s="14">
        <v>0.24283630579929799</v>
      </c>
      <c r="AR866" s="14">
        <v>0.20302842405288299</v>
      </c>
      <c r="AS866" s="14"/>
      <c r="AT866" s="14">
        <v>0.20109238795635501</v>
      </c>
      <c r="AU866" s="14">
        <v>0.239762999874748</v>
      </c>
      <c r="AV866" s="14">
        <v>0.25283320601342102</v>
      </c>
      <c r="AW866" s="14">
        <v>0.25862254333978302</v>
      </c>
      <c r="AX866" s="14">
        <v>0.27518449376383303</v>
      </c>
    </row>
    <row r="867" spans="2:50" x14ac:dyDescent="0.25">
      <c r="B867" t="s">
        <v>70</v>
      </c>
      <c r="C867" s="14">
        <v>0.121697072188398</v>
      </c>
      <c r="D867" s="14">
        <v>0.119724819780019</v>
      </c>
      <c r="E867" s="14">
        <v>0.124556970218223</v>
      </c>
      <c r="F867" s="14"/>
      <c r="G867" s="14">
        <v>7.6187388300087006E-2</v>
      </c>
      <c r="H867" s="14">
        <v>0.114526135906697</v>
      </c>
      <c r="I867" s="14">
        <v>0.12824303090959499</v>
      </c>
      <c r="J867" s="14">
        <v>0.12498057260503399</v>
      </c>
      <c r="K867" s="14">
        <v>0.145480102347569</v>
      </c>
      <c r="L867" s="14">
        <v>0.13401829647296401</v>
      </c>
      <c r="M867" s="14"/>
      <c r="N867" s="14">
        <v>0.105191496012085</v>
      </c>
      <c r="O867" s="14">
        <v>9.2709433278262907E-2</v>
      </c>
      <c r="P867" s="14">
        <v>0.13045431599669299</v>
      </c>
      <c r="Q867" s="14">
        <v>0.16297894322697701</v>
      </c>
      <c r="R867" s="14"/>
      <c r="S867" s="14">
        <v>0.104372789095934</v>
      </c>
      <c r="T867" s="14">
        <v>0.14347986241703201</v>
      </c>
      <c r="U867" s="14">
        <v>0.148690529992547</v>
      </c>
      <c r="V867" s="14">
        <v>0.114269427572486</v>
      </c>
      <c r="W867" s="14">
        <v>0.13587210873748201</v>
      </c>
      <c r="X867" s="14">
        <v>0.17409814168002999</v>
      </c>
      <c r="Y867" s="14">
        <v>7.0397658563064805E-2</v>
      </c>
      <c r="Z867" s="14">
        <v>0.104676502774147</v>
      </c>
      <c r="AA867" s="14">
        <v>0.15392929844006001</v>
      </c>
      <c r="AB867" s="14">
        <v>9.3662072994112194E-2</v>
      </c>
      <c r="AC867" s="14">
        <v>8.8177861235805205E-2</v>
      </c>
      <c r="AD867" s="14">
        <v>5.0938834447694002E-2</v>
      </c>
      <c r="AE867" s="14"/>
      <c r="AF867" s="14">
        <v>0.11160645993009299</v>
      </c>
      <c r="AG867" s="14">
        <v>0.119509958530976</v>
      </c>
      <c r="AH867" s="14">
        <v>0.18826053226237299</v>
      </c>
      <c r="AI867" s="14"/>
      <c r="AJ867" s="14" t="s">
        <v>79</v>
      </c>
      <c r="AK867" s="14" t="s">
        <v>79</v>
      </c>
      <c r="AL867" s="14" t="s">
        <v>79</v>
      </c>
      <c r="AM867" s="14" t="s">
        <v>79</v>
      </c>
      <c r="AN867" s="14" t="s">
        <v>79</v>
      </c>
      <c r="AO867" s="14"/>
      <c r="AP867" s="14">
        <v>0.110939367552185</v>
      </c>
      <c r="AQ867" s="14">
        <v>8.76178285726089E-2</v>
      </c>
      <c r="AR867" s="14">
        <v>0.100240788789962</v>
      </c>
      <c r="AS867" s="14"/>
      <c r="AT867" s="14">
        <v>0.133714731017959</v>
      </c>
      <c r="AU867" s="14">
        <v>0.138308770180262</v>
      </c>
      <c r="AV867" s="14">
        <v>8.0867704309421098E-2</v>
      </c>
      <c r="AW867" s="14">
        <v>8.89326537776991E-2</v>
      </c>
      <c r="AX867" s="14">
        <v>0.14777551622791499</v>
      </c>
    </row>
    <row r="868" spans="2:50" x14ac:dyDescent="0.25">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row>
    <row r="869" spans="2:50" x14ac:dyDescent="0.25">
      <c r="B869" s="6" t="s">
        <v>370</v>
      </c>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row>
    <row r="870" spans="2:50" x14ac:dyDescent="0.25">
      <c r="B870" s="24" t="s">
        <v>77</v>
      </c>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row>
    <row r="871" spans="2:50" x14ac:dyDescent="0.25">
      <c r="B871" t="s">
        <v>366</v>
      </c>
      <c r="C871" s="14">
        <v>0.51299052331181105</v>
      </c>
      <c r="D871" s="14">
        <v>0.51947473524630094</v>
      </c>
      <c r="E871" s="14">
        <v>0.50637124911086795</v>
      </c>
      <c r="F871" s="14"/>
      <c r="G871" s="14">
        <v>0.63762031432484201</v>
      </c>
      <c r="H871" s="14">
        <v>0.56376219295977403</v>
      </c>
      <c r="I871" s="14">
        <v>0.493635041448722</v>
      </c>
      <c r="J871" s="14">
        <v>0.49271149777656897</v>
      </c>
      <c r="K871" s="14">
        <v>0.493416776012081</v>
      </c>
      <c r="L871" s="14">
        <v>0.43350431980656001</v>
      </c>
      <c r="M871" s="14"/>
      <c r="N871" s="14">
        <v>0.53872045780071298</v>
      </c>
      <c r="O871" s="14">
        <v>0.52284760388123197</v>
      </c>
      <c r="P871" s="14">
        <v>0.475867374499228</v>
      </c>
      <c r="Q871" s="14">
        <v>0.50986140105517397</v>
      </c>
      <c r="R871" s="14"/>
      <c r="S871" s="14">
        <v>0.58144870723507103</v>
      </c>
      <c r="T871" s="14">
        <v>0.466786383417018</v>
      </c>
      <c r="U871" s="14">
        <v>0.43404779926304299</v>
      </c>
      <c r="V871" s="14">
        <v>0.55721583108767603</v>
      </c>
      <c r="W871" s="14">
        <v>0.49239493341171803</v>
      </c>
      <c r="X871" s="14">
        <v>0.45883002612477702</v>
      </c>
      <c r="Y871" s="14">
        <v>0.553499405029515</v>
      </c>
      <c r="Z871" s="14">
        <v>0.49486347083729798</v>
      </c>
      <c r="AA871" s="14">
        <v>0.54752376279614001</v>
      </c>
      <c r="AB871" s="14">
        <v>0.53756586982934995</v>
      </c>
      <c r="AC871" s="14">
        <v>0.53427620890748595</v>
      </c>
      <c r="AD871" s="14">
        <v>0.36240785900167199</v>
      </c>
      <c r="AE871" s="14"/>
      <c r="AF871" s="14">
        <v>0.49596613239446802</v>
      </c>
      <c r="AG871" s="14">
        <v>0.50609570706839102</v>
      </c>
      <c r="AH871" s="14">
        <v>0.51892217946705599</v>
      </c>
      <c r="AI871" s="14"/>
      <c r="AJ871" s="14" t="s">
        <v>79</v>
      </c>
      <c r="AK871" s="14" t="s">
        <v>79</v>
      </c>
      <c r="AL871" s="14" t="s">
        <v>79</v>
      </c>
      <c r="AM871" s="14" t="s">
        <v>79</v>
      </c>
      <c r="AN871" s="14" t="s">
        <v>79</v>
      </c>
      <c r="AO871" s="14"/>
      <c r="AP871" s="14">
        <v>0.54482430702082696</v>
      </c>
      <c r="AQ871" s="14">
        <v>0.57023246163771901</v>
      </c>
      <c r="AR871" s="14">
        <v>0.53739117511357704</v>
      </c>
      <c r="AS871" s="14"/>
      <c r="AT871" s="14">
        <v>0.49615484508464303</v>
      </c>
      <c r="AU871" s="14">
        <v>0.49604219785958498</v>
      </c>
      <c r="AV871" s="14">
        <v>0.55318531659786296</v>
      </c>
      <c r="AW871" s="14">
        <v>0.56650099090415196</v>
      </c>
      <c r="AX871" s="14">
        <v>0.56425056113689898</v>
      </c>
    </row>
    <row r="872" spans="2:50" x14ac:dyDescent="0.25">
      <c r="B872" t="s">
        <v>367</v>
      </c>
      <c r="C872" s="14">
        <v>0.35548092061136199</v>
      </c>
      <c r="D872" s="14">
        <v>0.34873840557776098</v>
      </c>
      <c r="E872" s="14">
        <v>0.36133455161456701</v>
      </c>
      <c r="F872" s="14"/>
      <c r="G872" s="14">
        <v>0.30124548948518498</v>
      </c>
      <c r="H872" s="14">
        <v>0.291805125623399</v>
      </c>
      <c r="I872" s="14">
        <v>0.36834640885307302</v>
      </c>
      <c r="J872" s="14">
        <v>0.36172583013314402</v>
      </c>
      <c r="K872" s="14">
        <v>0.372035693365727</v>
      </c>
      <c r="L872" s="14">
        <v>0.41734905816831802</v>
      </c>
      <c r="M872" s="14"/>
      <c r="N872" s="14">
        <v>0.35947452849824602</v>
      </c>
      <c r="O872" s="14">
        <v>0.35277371677208402</v>
      </c>
      <c r="P872" s="14">
        <v>0.38715313396272899</v>
      </c>
      <c r="Q872" s="14">
        <v>0.32425204051859902</v>
      </c>
      <c r="R872" s="14"/>
      <c r="S872" s="14">
        <v>0.28736532999354097</v>
      </c>
      <c r="T872" s="14">
        <v>0.39720862340229601</v>
      </c>
      <c r="U872" s="14">
        <v>0.406999782704838</v>
      </c>
      <c r="V872" s="14">
        <v>0.30726568347468902</v>
      </c>
      <c r="W872" s="14">
        <v>0.38573366053217201</v>
      </c>
      <c r="X872" s="14">
        <v>0.37838605639997303</v>
      </c>
      <c r="Y872" s="14">
        <v>0.357873024946398</v>
      </c>
      <c r="Z872" s="14">
        <v>0.39892693142249602</v>
      </c>
      <c r="AA872" s="14">
        <v>0.314370352121422</v>
      </c>
      <c r="AB872" s="14">
        <v>0.33967979012085803</v>
      </c>
      <c r="AC872" s="14">
        <v>0.39088587305021699</v>
      </c>
      <c r="AD872" s="14">
        <v>0.43518938961237702</v>
      </c>
      <c r="AE872" s="14"/>
      <c r="AF872" s="14">
        <v>0.38340478241423698</v>
      </c>
      <c r="AG872" s="14">
        <v>0.355890259483849</v>
      </c>
      <c r="AH872" s="14">
        <v>0.299741559336418</v>
      </c>
      <c r="AI872" s="14"/>
      <c r="AJ872" s="14" t="s">
        <v>79</v>
      </c>
      <c r="AK872" s="14" t="s">
        <v>79</v>
      </c>
      <c r="AL872" s="14" t="s">
        <v>79</v>
      </c>
      <c r="AM872" s="14" t="s">
        <v>79</v>
      </c>
      <c r="AN872" s="14" t="s">
        <v>79</v>
      </c>
      <c r="AO872" s="14"/>
      <c r="AP872" s="14">
        <v>0.35622821340041699</v>
      </c>
      <c r="AQ872" s="14">
        <v>0.331072910318572</v>
      </c>
      <c r="AR872" s="14">
        <v>0.34947104041781901</v>
      </c>
      <c r="AS872" s="14"/>
      <c r="AT872" s="14">
        <v>0.37207432156075798</v>
      </c>
      <c r="AU872" s="14">
        <v>0.370823841173614</v>
      </c>
      <c r="AV872" s="14">
        <v>0.33473968562269701</v>
      </c>
      <c r="AW872" s="14">
        <v>0.34968750383068697</v>
      </c>
      <c r="AX872" s="14">
        <v>0.29483654275619497</v>
      </c>
    </row>
    <row r="873" spans="2:50" x14ac:dyDescent="0.25">
      <c r="B873" t="s">
        <v>70</v>
      </c>
      <c r="C873" s="14">
        <v>0.13152855607682601</v>
      </c>
      <c r="D873" s="14">
        <v>0.13178685917593699</v>
      </c>
      <c r="E873" s="14">
        <v>0.13229419927456501</v>
      </c>
      <c r="F873" s="14"/>
      <c r="G873" s="14">
        <v>6.1134196189973303E-2</v>
      </c>
      <c r="H873" s="14">
        <v>0.144432681416826</v>
      </c>
      <c r="I873" s="14">
        <v>0.13801854969820501</v>
      </c>
      <c r="J873" s="14">
        <v>0.145562672090287</v>
      </c>
      <c r="K873" s="14">
        <v>0.13454753062219199</v>
      </c>
      <c r="L873" s="14">
        <v>0.14914662202512199</v>
      </c>
      <c r="M873" s="14"/>
      <c r="N873" s="14">
        <v>0.10180501370104</v>
      </c>
      <c r="O873" s="14">
        <v>0.12437867934668401</v>
      </c>
      <c r="P873" s="14">
        <v>0.13697949153804301</v>
      </c>
      <c r="Q873" s="14">
        <v>0.16588655842622699</v>
      </c>
      <c r="R873" s="14"/>
      <c r="S873" s="14">
        <v>0.131185962771388</v>
      </c>
      <c r="T873" s="14">
        <v>0.13600499318068601</v>
      </c>
      <c r="U873" s="14">
        <v>0.15895241803211899</v>
      </c>
      <c r="V873" s="14">
        <v>0.13551848543763501</v>
      </c>
      <c r="W873" s="14">
        <v>0.12187140605610999</v>
      </c>
      <c r="X873" s="14">
        <v>0.16278391747525101</v>
      </c>
      <c r="Y873" s="14">
        <v>8.8627570024086305E-2</v>
      </c>
      <c r="Z873" s="14">
        <v>0.106209597740206</v>
      </c>
      <c r="AA873" s="14">
        <v>0.13810588508243801</v>
      </c>
      <c r="AB873" s="14">
        <v>0.12275434004979301</v>
      </c>
      <c r="AC873" s="14">
        <v>7.4837918042297405E-2</v>
      </c>
      <c r="AD873" s="14">
        <v>0.20240275138595101</v>
      </c>
      <c r="AE873" s="14"/>
      <c r="AF873" s="14">
        <v>0.120629085191295</v>
      </c>
      <c r="AG873" s="14">
        <v>0.13801403344776</v>
      </c>
      <c r="AH873" s="14">
        <v>0.18133626119652599</v>
      </c>
      <c r="AI873" s="14"/>
      <c r="AJ873" s="14" t="s">
        <v>79</v>
      </c>
      <c r="AK873" s="14" t="s">
        <v>79</v>
      </c>
      <c r="AL873" s="14" t="s">
        <v>79</v>
      </c>
      <c r="AM873" s="14" t="s">
        <v>79</v>
      </c>
      <c r="AN873" s="14" t="s">
        <v>79</v>
      </c>
      <c r="AO873" s="14"/>
      <c r="AP873" s="14">
        <v>9.8947479578756298E-2</v>
      </c>
      <c r="AQ873" s="14">
        <v>9.8694628043708502E-2</v>
      </c>
      <c r="AR873" s="14">
        <v>0.11313778446860399</v>
      </c>
      <c r="AS873" s="14"/>
      <c r="AT873" s="14">
        <v>0.13177083335459899</v>
      </c>
      <c r="AU873" s="14">
        <v>0.1331339609668</v>
      </c>
      <c r="AV873" s="14">
        <v>0.11207499777943999</v>
      </c>
      <c r="AW873" s="14">
        <v>8.3811505265160999E-2</v>
      </c>
      <c r="AX873" s="14">
        <v>0.14091289610690599</v>
      </c>
    </row>
    <row r="874" spans="2:50" x14ac:dyDescent="0.25">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row>
    <row r="875" spans="2:50" x14ac:dyDescent="0.25">
      <c r="B875" s="6" t="s">
        <v>371</v>
      </c>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row>
    <row r="876" spans="2:50" x14ac:dyDescent="0.25">
      <c r="B876" s="24" t="s">
        <v>77</v>
      </c>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row>
    <row r="877" spans="2:50" x14ac:dyDescent="0.25">
      <c r="B877" t="s">
        <v>366</v>
      </c>
      <c r="C877" s="14">
        <v>0.54629957198024903</v>
      </c>
      <c r="D877" s="14">
        <v>0.48883527857467701</v>
      </c>
      <c r="E877" s="14">
        <v>0.59870282767694105</v>
      </c>
      <c r="F877" s="14"/>
      <c r="G877" s="14">
        <v>0.63093190615343098</v>
      </c>
      <c r="H877" s="14">
        <v>0.60050303644344905</v>
      </c>
      <c r="I877" s="14">
        <v>0.53942002721297899</v>
      </c>
      <c r="J877" s="14">
        <v>0.52711158397874502</v>
      </c>
      <c r="K877" s="14">
        <v>0.52528252941368103</v>
      </c>
      <c r="L877" s="14">
        <v>0.48059499768680602</v>
      </c>
      <c r="M877" s="14"/>
      <c r="N877" s="14">
        <v>0.55405016322196599</v>
      </c>
      <c r="O877" s="14">
        <v>0.571570581637042</v>
      </c>
      <c r="P877" s="14">
        <v>0.52593386508412499</v>
      </c>
      <c r="Q877" s="14">
        <v>0.53198736860034401</v>
      </c>
      <c r="R877" s="14"/>
      <c r="S877" s="14">
        <v>0.62056342075322601</v>
      </c>
      <c r="T877" s="14">
        <v>0.52110977008442005</v>
      </c>
      <c r="U877" s="14">
        <v>0.55003109863888</v>
      </c>
      <c r="V877" s="14">
        <v>0.55321572521805795</v>
      </c>
      <c r="W877" s="14">
        <v>0.54507860292443799</v>
      </c>
      <c r="X877" s="14">
        <v>0.53947891282328697</v>
      </c>
      <c r="Y877" s="14">
        <v>0.57284345907810696</v>
      </c>
      <c r="Z877" s="14">
        <v>0.50030670683648604</v>
      </c>
      <c r="AA877" s="14">
        <v>0.51798289527312902</v>
      </c>
      <c r="AB877" s="14">
        <v>0.53026727856128997</v>
      </c>
      <c r="AC877" s="14">
        <v>0.45886496536381499</v>
      </c>
      <c r="AD877" s="14">
        <v>0.59022509559631398</v>
      </c>
      <c r="AE877" s="14"/>
      <c r="AF877" s="14">
        <v>0.52032318725613802</v>
      </c>
      <c r="AG877" s="14">
        <v>0.55464009621258503</v>
      </c>
      <c r="AH877" s="14">
        <v>0.560471111958319</v>
      </c>
      <c r="AI877" s="14"/>
      <c r="AJ877" s="14" t="s">
        <v>79</v>
      </c>
      <c r="AK877" s="14" t="s">
        <v>79</v>
      </c>
      <c r="AL877" s="14" t="s">
        <v>79</v>
      </c>
      <c r="AM877" s="14" t="s">
        <v>79</v>
      </c>
      <c r="AN877" s="14" t="s">
        <v>79</v>
      </c>
      <c r="AO877" s="14"/>
      <c r="AP877" s="14">
        <v>0.53193032518661498</v>
      </c>
      <c r="AQ877" s="14">
        <v>0.58065821026087705</v>
      </c>
      <c r="AR877" s="14">
        <v>0.55065033330482704</v>
      </c>
      <c r="AS877" s="14"/>
      <c r="AT877" s="14">
        <v>0.53332918115687999</v>
      </c>
      <c r="AU877" s="14">
        <v>0.52469628289896597</v>
      </c>
      <c r="AV877" s="14">
        <v>0.58832579495521198</v>
      </c>
      <c r="AW877" s="14">
        <v>0.58322842421871302</v>
      </c>
      <c r="AX877" s="14">
        <v>0.62311263785825699</v>
      </c>
    </row>
    <row r="878" spans="2:50" x14ac:dyDescent="0.25">
      <c r="B878" t="s">
        <v>367</v>
      </c>
      <c r="C878" s="14">
        <v>0.30996865477594199</v>
      </c>
      <c r="D878" s="14">
        <v>0.353966937077067</v>
      </c>
      <c r="E878" s="14">
        <v>0.26955614849879</v>
      </c>
      <c r="F878" s="14"/>
      <c r="G878" s="14">
        <v>0.27583583074210399</v>
      </c>
      <c r="H878" s="14">
        <v>0.26958564431575699</v>
      </c>
      <c r="I878" s="14">
        <v>0.31543929935096698</v>
      </c>
      <c r="J878" s="14">
        <v>0.32018239279912403</v>
      </c>
      <c r="K878" s="14">
        <v>0.32165114148590401</v>
      </c>
      <c r="L878" s="14">
        <v>0.34534508146491</v>
      </c>
      <c r="M878" s="14"/>
      <c r="N878" s="14">
        <v>0.31978006691695299</v>
      </c>
      <c r="O878" s="14">
        <v>0.30493830492137602</v>
      </c>
      <c r="P878" s="14">
        <v>0.32136123139971501</v>
      </c>
      <c r="Q878" s="14">
        <v>0.29270923886212102</v>
      </c>
      <c r="R878" s="14"/>
      <c r="S878" s="14">
        <v>0.24648070178526499</v>
      </c>
      <c r="T878" s="14">
        <v>0.31971913990502798</v>
      </c>
      <c r="U878" s="14">
        <v>0.31312337566471199</v>
      </c>
      <c r="V878" s="14">
        <v>0.29233584455804701</v>
      </c>
      <c r="W878" s="14">
        <v>0.32073309804783701</v>
      </c>
      <c r="X878" s="14">
        <v>0.29236218789863</v>
      </c>
      <c r="Y878" s="14">
        <v>0.28923804530198299</v>
      </c>
      <c r="Z878" s="14">
        <v>0.39908470692498699</v>
      </c>
      <c r="AA878" s="14">
        <v>0.308416338479434</v>
      </c>
      <c r="AB878" s="14">
        <v>0.31890768164569799</v>
      </c>
      <c r="AC878" s="14">
        <v>0.42482762533691898</v>
      </c>
      <c r="AD878" s="14">
        <v>0.35852300482376398</v>
      </c>
      <c r="AE878" s="14"/>
      <c r="AF878" s="14">
        <v>0.33649630812648401</v>
      </c>
      <c r="AG878" s="14">
        <v>0.29984068009823001</v>
      </c>
      <c r="AH878" s="14">
        <v>0.27859402791030302</v>
      </c>
      <c r="AI878" s="14"/>
      <c r="AJ878" s="14" t="s">
        <v>79</v>
      </c>
      <c r="AK878" s="14" t="s">
        <v>79</v>
      </c>
      <c r="AL878" s="14" t="s">
        <v>79</v>
      </c>
      <c r="AM878" s="14" t="s">
        <v>79</v>
      </c>
      <c r="AN878" s="14" t="s">
        <v>79</v>
      </c>
      <c r="AO878" s="14"/>
      <c r="AP878" s="14">
        <v>0.35789290848583599</v>
      </c>
      <c r="AQ878" s="14">
        <v>0.29509166851694102</v>
      </c>
      <c r="AR878" s="14">
        <v>0.30760727504262803</v>
      </c>
      <c r="AS878" s="14"/>
      <c r="AT878" s="14">
        <v>0.335778507401299</v>
      </c>
      <c r="AU878" s="14">
        <v>0.30841647557891499</v>
      </c>
      <c r="AV878" s="14">
        <v>0.311192022230184</v>
      </c>
      <c r="AW878" s="14">
        <v>0.28711631156355699</v>
      </c>
      <c r="AX878" s="14">
        <v>0.25383625157536599</v>
      </c>
    </row>
    <row r="879" spans="2:50" x14ac:dyDescent="0.25">
      <c r="B879" t="s">
        <v>70</v>
      </c>
      <c r="C879" s="14">
        <v>0.14373177324380901</v>
      </c>
      <c r="D879" s="14">
        <v>0.15719778434825701</v>
      </c>
      <c r="E879" s="14">
        <v>0.131741023824269</v>
      </c>
      <c r="F879" s="14"/>
      <c r="G879" s="14">
        <v>9.3232263104464697E-2</v>
      </c>
      <c r="H879" s="14">
        <v>0.12991131924079299</v>
      </c>
      <c r="I879" s="14">
        <v>0.145140673436054</v>
      </c>
      <c r="J879" s="14">
        <v>0.15270602322213001</v>
      </c>
      <c r="K879" s="14">
        <v>0.15306632910041501</v>
      </c>
      <c r="L879" s="14">
        <v>0.17405992084828401</v>
      </c>
      <c r="M879" s="14"/>
      <c r="N879" s="14">
        <v>0.126169769861082</v>
      </c>
      <c r="O879" s="14">
        <v>0.12349111344158201</v>
      </c>
      <c r="P879" s="14">
        <v>0.15270490351616001</v>
      </c>
      <c r="Q879" s="14">
        <v>0.17530339253753599</v>
      </c>
      <c r="R879" s="14"/>
      <c r="S879" s="14">
        <v>0.132955877461509</v>
      </c>
      <c r="T879" s="14">
        <v>0.15917109001055199</v>
      </c>
      <c r="U879" s="14">
        <v>0.13684552569640801</v>
      </c>
      <c r="V879" s="14">
        <v>0.15444843022389501</v>
      </c>
      <c r="W879" s="14">
        <v>0.134188299027725</v>
      </c>
      <c r="X879" s="14">
        <v>0.168158899278083</v>
      </c>
      <c r="Y879" s="14">
        <v>0.13791849561990999</v>
      </c>
      <c r="Z879" s="14">
        <v>0.100608586238527</v>
      </c>
      <c r="AA879" s="14">
        <v>0.17360076624743701</v>
      </c>
      <c r="AB879" s="14">
        <v>0.15082503979301201</v>
      </c>
      <c r="AC879" s="14">
        <v>0.116307409299266</v>
      </c>
      <c r="AD879" s="14">
        <v>5.12518995799216E-2</v>
      </c>
      <c r="AE879" s="14"/>
      <c r="AF879" s="14">
        <v>0.143180504617377</v>
      </c>
      <c r="AG879" s="14">
        <v>0.14551922368918499</v>
      </c>
      <c r="AH879" s="14">
        <v>0.16093486013137701</v>
      </c>
      <c r="AI879" s="14"/>
      <c r="AJ879" s="14" t="s">
        <v>79</v>
      </c>
      <c r="AK879" s="14" t="s">
        <v>79</v>
      </c>
      <c r="AL879" s="14" t="s">
        <v>79</v>
      </c>
      <c r="AM879" s="14" t="s">
        <v>79</v>
      </c>
      <c r="AN879" s="14" t="s">
        <v>79</v>
      </c>
      <c r="AO879" s="14"/>
      <c r="AP879" s="14">
        <v>0.110176766327549</v>
      </c>
      <c r="AQ879" s="14">
        <v>0.124250121222182</v>
      </c>
      <c r="AR879" s="14">
        <v>0.14174239165254501</v>
      </c>
      <c r="AS879" s="14"/>
      <c r="AT879" s="14">
        <v>0.13089231144182101</v>
      </c>
      <c r="AU879" s="14">
        <v>0.16688724152212001</v>
      </c>
      <c r="AV879" s="14">
        <v>0.100482182814604</v>
      </c>
      <c r="AW879" s="14">
        <v>0.12965526421772999</v>
      </c>
      <c r="AX879" s="14">
        <v>0.12305111056637701</v>
      </c>
    </row>
    <row r="880" spans="2:50" x14ac:dyDescent="0.25">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row>
    <row r="881" spans="2:50" x14ac:dyDescent="0.25">
      <c r="B881" s="6" t="s">
        <v>372</v>
      </c>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row>
    <row r="882" spans="2:50" x14ac:dyDescent="0.25">
      <c r="B882" s="24" t="s">
        <v>77</v>
      </c>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row>
    <row r="883" spans="2:50" x14ac:dyDescent="0.25">
      <c r="B883" t="s">
        <v>366</v>
      </c>
      <c r="C883" s="14">
        <v>0.58880857134042197</v>
      </c>
      <c r="D883" s="14">
        <v>0.58889755869667904</v>
      </c>
      <c r="E883" s="14">
        <v>0.58824425760536903</v>
      </c>
      <c r="F883" s="14"/>
      <c r="G883" s="14">
        <v>0.62117487419442896</v>
      </c>
      <c r="H883" s="14">
        <v>0.58648014293884598</v>
      </c>
      <c r="I883" s="14">
        <v>0.57585365003247302</v>
      </c>
      <c r="J883" s="14">
        <v>0.61848596860173899</v>
      </c>
      <c r="K883" s="14">
        <v>0.56520224724436197</v>
      </c>
      <c r="L883" s="14">
        <v>0.57138148190305904</v>
      </c>
      <c r="M883" s="14"/>
      <c r="N883" s="14">
        <v>0.62579306007400104</v>
      </c>
      <c r="O883" s="14">
        <v>0.61514080022463702</v>
      </c>
      <c r="P883" s="14">
        <v>0.56265556315323595</v>
      </c>
      <c r="Q883" s="14">
        <v>0.54266381078070802</v>
      </c>
      <c r="R883" s="14"/>
      <c r="S883" s="14">
        <v>0.63459310101551303</v>
      </c>
      <c r="T883" s="14">
        <v>0.57990106742738901</v>
      </c>
      <c r="U883" s="14">
        <v>0.59782450877257598</v>
      </c>
      <c r="V883" s="14">
        <v>0.60417175804133305</v>
      </c>
      <c r="W883" s="14">
        <v>0.528003809335445</v>
      </c>
      <c r="X883" s="14">
        <v>0.52481656395276099</v>
      </c>
      <c r="Y883" s="14">
        <v>0.55172486923769104</v>
      </c>
      <c r="Z883" s="14">
        <v>0.59085750165482598</v>
      </c>
      <c r="AA883" s="14">
        <v>0.62024111988972597</v>
      </c>
      <c r="AB883" s="14">
        <v>0.61999340634454603</v>
      </c>
      <c r="AC883" s="14">
        <v>0.54171969601191305</v>
      </c>
      <c r="AD883" s="14">
        <v>0.64181786002417895</v>
      </c>
      <c r="AE883" s="14"/>
      <c r="AF883" s="14">
        <v>0.59698037004742099</v>
      </c>
      <c r="AG883" s="14">
        <v>0.59145260301267399</v>
      </c>
      <c r="AH883" s="14">
        <v>0.56543605879306502</v>
      </c>
      <c r="AI883" s="14"/>
      <c r="AJ883" s="14" t="s">
        <v>79</v>
      </c>
      <c r="AK883" s="14" t="s">
        <v>79</v>
      </c>
      <c r="AL883" s="14" t="s">
        <v>79</v>
      </c>
      <c r="AM883" s="14" t="s">
        <v>79</v>
      </c>
      <c r="AN883" s="14" t="s">
        <v>79</v>
      </c>
      <c r="AO883" s="14"/>
      <c r="AP883" s="14">
        <v>0.61859857811332397</v>
      </c>
      <c r="AQ883" s="14">
        <v>0.60451639263899704</v>
      </c>
      <c r="AR883" s="14">
        <v>0.59290386453820698</v>
      </c>
      <c r="AS883" s="14"/>
      <c r="AT883" s="14">
        <v>0.56978159293087505</v>
      </c>
      <c r="AU883" s="14">
        <v>0.57615824357049605</v>
      </c>
      <c r="AV883" s="14">
        <v>0.62607628079891198</v>
      </c>
      <c r="AW883" s="14">
        <v>0.59400056950282798</v>
      </c>
      <c r="AX883" s="14">
        <v>0.55156694304740195</v>
      </c>
    </row>
    <row r="884" spans="2:50" x14ac:dyDescent="0.25">
      <c r="B884" t="s">
        <v>367</v>
      </c>
      <c r="C884" s="14">
        <v>0.28186093355910402</v>
      </c>
      <c r="D884" s="14">
        <v>0.27910057717279002</v>
      </c>
      <c r="E884" s="14">
        <v>0.28402444788690401</v>
      </c>
      <c r="F884" s="14"/>
      <c r="G884" s="14">
        <v>0.300958218470535</v>
      </c>
      <c r="H884" s="14">
        <v>0.28858172507573598</v>
      </c>
      <c r="I884" s="14">
        <v>0.29354891137945399</v>
      </c>
      <c r="J884" s="14">
        <v>0.26009506523190001</v>
      </c>
      <c r="K884" s="14">
        <v>0.28603248972628198</v>
      </c>
      <c r="L884" s="14">
        <v>0.26900245600589801</v>
      </c>
      <c r="M884" s="14"/>
      <c r="N884" s="14">
        <v>0.285759638930912</v>
      </c>
      <c r="O884" s="14">
        <v>0.26042783876570402</v>
      </c>
      <c r="P884" s="14">
        <v>0.30212842265226297</v>
      </c>
      <c r="Q884" s="14">
        <v>0.28283233978480099</v>
      </c>
      <c r="R884" s="14"/>
      <c r="S884" s="14">
        <v>0.245032407390571</v>
      </c>
      <c r="T884" s="14">
        <v>0.28315279516452402</v>
      </c>
      <c r="U884" s="14">
        <v>0.27326382662863902</v>
      </c>
      <c r="V884" s="14">
        <v>0.25774287110343302</v>
      </c>
      <c r="W884" s="14">
        <v>0.33058421110652197</v>
      </c>
      <c r="X884" s="14">
        <v>0.31126477599896202</v>
      </c>
      <c r="Y884" s="14">
        <v>0.365282520766122</v>
      </c>
      <c r="Z884" s="14">
        <v>0.30970264888729099</v>
      </c>
      <c r="AA884" s="14">
        <v>0.21685879467795599</v>
      </c>
      <c r="AB884" s="14">
        <v>0.28615299755852702</v>
      </c>
      <c r="AC884" s="14">
        <v>0.29763724086595</v>
      </c>
      <c r="AD884" s="14">
        <v>0.28188072425993199</v>
      </c>
      <c r="AE884" s="14"/>
      <c r="AF884" s="14">
        <v>0.278369855128069</v>
      </c>
      <c r="AG884" s="14">
        <v>0.28260876371983801</v>
      </c>
      <c r="AH884" s="14">
        <v>0.26465208985677602</v>
      </c>
      <c r="AI884" s="14"/>
      <c r="AJ884" s="14" t="s">
        <v>79</v>
      </c>
      <c r="AK884" s="14" t="s">
        <v>79</v>
      </c>
      <c r="AL884" s="14" t="s">
        <v>79</v>
      </c>
      <c r="AM884" s="14" t="s">
        <v>79</v>
      </c>
      <c r="AN884" s="14" t="s">
        <v>79</v>
      </c>
      <c r="AO884" s="14"/>
      <c r="AP884" s="14">
        <v>0.27912622654983998</v>
      </c>
      <c r="AQ884" s="14">
        <v>0.28286326736919098</v>
      </c>
      <c r="AR884" s="14">
        <v>0.30613795149671202</v>
      </c>
      <c r="AS884" s="14"/>
      <c r="AT884" s="14">
        <v>0.29152670954964399</v>
      </c>
      <c r="AU884" s="14">
        <v>0.28041570150704997</v>
      </c>
      <c r="AV884" s="14">
        <v>0.27658075468821097</v>
      </c>
      <c r="AW884" s="14">
        <v>0.30138901653239603</v>
      </c>
      <c r="AX884" s="14">
        <v>0.336431815026841</v>
      </c>
    </row>
    <row r="885" spans="2:50" x14ac:dyDescent="0.25">
      <c r="B885" t="s">
        <v>70</v>
      </c>
      <c r="C885" s="14">
        <v>0.12933049510047401</v>
      </c>
      <c r="D885" s="14">
        <v>0.132001864130532</v>
      </c>
      <c r="E885" s="14">
        <v>0.12773129450772699</v>
      </c>
      <c r="F885" s="14"/>
      <c r="G885" s="14">
        <v>7.7866907335035596E-2</v>
      </c>
      <c r="H885" s="14">
        <v>0.12493813198541801</v>
      </c>
      <c r="I885" s="14">
        <v>0.13059743858807299</v>
      </c>
      <c r="J885" s="14">
        <v>0.121418966166361</v>
      </c>
      <c r="K885" s="14">
        <v>0.148765263029355</v>
      </c>
      <c r="L885" s="14">
        <v>0.15961606209104301</v>
      </c>
      <c r="M885" s="14"/>
      <c r="N885" s="14">
        <v>8.8447300995086298E-2</v>
      </c>
      <c r="O885" s="14">
        <v>0.124431361009659</v>
      </c>
      <c r="P885" s="14">
        <v>0.13521601419449999</v>
      </c>
      <c r="Q885" s="14">
        <v>0.17450384943449099</v>
      </c>
      <c r="R885" s="14"/>
      <c r="S885" s="14">
        <v>0.120374491593917</v>
      </c>
      <c r="T885" s="14">
        <v>0.136946137408087</v>
      </c>
      <c r="U885" s="14">
        <v>0.128911664598785</v>
      </c>
      <c r="V885" s="14">
        <v>0.13808537085523401</v>
      </c>
      <c r="W885" s="14">
        <v>0.141411979558033</v>
      </c>
      <c r="X885" s="14">
        <v>0.16391866004827699</v>
      </c>
      <c r="Y885" s="14">
        <v>8.2992609996187502E-2</v>
      </c>
      <c r="Z885" s="14">
        <v>9.9439849457883298E-2</v>
      </c>
      <c r="AA885" s="14">
        <v>0.16290008543231799</v>
      </c>
      <c r="AB885" s="14">
        <v>9.3853596096927699E-2</v>
      </c>
      <c r="AC885" s="14">
        <v>0.160643063122137</v>
      </c>
      <c r="AD885" s="14">
        <v>7.6301415715888901E-2</v>
      </c>
      <c r="AE885" s="14"/>
      <c r="AF885" s="14">
        <v>0.12464977482451001</v>
      </c>
      <c r="AG885" s="14">
        <v>0.125938633267489</v>
      </c>
      <c r="AH885" s="14">
        <v>0.16991185135015999</v>
      </c>
      <c r="AI885" s="14"/>
      <c r="AJ885" s="14" t="s">
        <v>79</v>
      </c>
      <c r="AK885" s="14" t="s">
        <v>79</v>
      </c>
      <c r="AL885" s="14" t="s">
        <v>79</v>
      </c>
      <c r="AM885" s="14" t="s">
        <v>79</v>
      </c>
      <c r="AN885" s="14" t="s">
        <v>79</v>
      </c>
      <c r="AO885" s="14"/>
      <c r="AP885" s="14">
        <v>0.102275195336837</v>
      </c>
      <c r="AQ885" s="14">
        <v>0.11262033999181199</v>
      </c>
      <c r="AR885" s="14">
        <v>0.10095818396508099</v>
      </c>
      <c r="AS885" s="14"/>
      <c r="AT885" s="14">
        <v>0.13869169751948099</v>
      </c>
      <c r="AU885" s="14">
        <v>0.143426054922454</v>
      </c>
      <c r="AV885" s="14">
        <v>9.73429645128778E-2</v>
      </c>
      <c r="AW885" s="14">
        <v>0.10461041396477599</v>
      </c>
      <c r="AX885" s="14">
        <v>0.112001241925757</v>
      </c>
    </row>
    <row r="886" spans="2:50" x14ac:dyDescent="0.25">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row>
    <row r="887" spans="2:50" x14ac:dyDescent="0.25">
      <c r="B887" s="6" t="s">
        <v>385</v>
      </c>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row>
    <row r="888" spans="2:50" x14ac:dyDescent="0.25">
      <c r="B888" s="24" t="s">
        <v>77</v>
      </c>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row>
    <row r="889" spans="2:50" x14ac:dyDescent="0.25">
      <c r="B889" t="s">
        <v>373</v>
      </c>
      <c r="C889" s="14">
        <v>0.35041524674283597</v>
      </c>
      <c r="D889" s="14">
        <v>0.32444573051186998</v>
      </c>
      <c r="E889" s="14">
        <v>0.37559983627284999</v>
      </c>
      <c r="F889" s="14"/>
      <c r="G889" s="14">
        <v>0.43315047956083502</v>
      </c>
      <c r="H889" s="14">
        <v>0.39119592437348799</v>
      </c>
      <c r="I889" s="14">
        <v>0.34565502431709799</v>
      </c>
      <c r="J889" s="14">
        <v>0.35234359767210099</v>
      </c>
      <c r="K889" s="14">
        <v>0.30164880485566897</v>
      </c>
      <c r="L889" s="14">
        <v>0.29671243526531799</v>
      </c>
      <c r="M889" s="14"/>
      <c r="N889" s="14">
        <v>0.32824541081193298</v>
      </c>
      <c r="O889" s="14">
        <v>0.361320255565306</v>
      </c>
      <c r="P889" s="14">
        <v>0.331792496660471</v>
      </c>
      <c r="Q889" s="14">
        <v>0.38046732737593802</v>
      </c>
      <c r="R889" s="14"/>
      <c r="S889" s="14">
        <v>0.37225536907649398</v>
      </c>
      <c r="T889" s="14">
        <v>0.34792045830965401</v>
      </c>
      <c r="U889" s="14">
        <v>0.33208824686817301</v>
      </c>
      <c r="V889" s="14">
        <v>0.31078039013407599</v>
      </c>
      <c r="W889" s="14">
        <v>0.28221097694171199</v>
      </c>
      <c r="X889" s="14">
        <v>0.35344031813938698</v>
      </c>
      <c r="Y889" s="14">
        <v>0.41583289113056399</v>
      </c>
      <c r="Z889" s="14">
        <v>0.43172062776167403</v>
      </c>
      <c r="AA889" s="14">
        <v>0.37186979647162999</v>
      </c>
      <c r="AB889" s="14">
        <v>0.30761397313584199</v>
      </c>
      <c r="AC889" s="14">
        <v>0.31337008764156299</v>
      </c>
      <c r="AD889" s="14">
        <v>0.40488693100494599</v>
      </c>
      <c r="AE889" s="14"/>
      <c r="AF889" s="14">
        <v>0.33259204635839301</v>
      </c>
      <c r="AG889" s="14">
        <v>0.32915710047733898</v>
      </c>
      <c r="AH889" s="14">
        <v>0.388368203005649</v>
      </c>
      <c r="AI889" s="14"/>
      <c r="AJ889" s="14" t="s">
        <v>79</v>
      </c>
      <c r="AK889" s="14" t="s">
        <v>79</v>
      </c>
      <c r="AL889" s="14" t="s">
        <v>79</v>
      </c>
      <c r="AM889" s="14" t="s">
        <v>79</v>
      </c>
      <c r="AN889" s="14" t="s">
        <v>79</v>
      </c>
      <c r="AO889" s="14"/>
      <c r="AP889" s="14">
        <v>0.36758176606537502</v>
      </c>
      <c r="AQ889" s="14">
        <v>0.348649335012716</v>
      </c>
      <c r="AR889" s="14">
        <v>0.41420913065229298</v>
      </c>
      <c r="AS889" s="14"/>
      <c r="AT889" s="14">
        <v>0.38915729714999803</v>
      </c>
      <c r="AU889" s="14">
        <v>0.376188063455417</v>
      </c>
      <c r="AV889" s="14">
        <v>0.35698800727993102</v>
      </c>
      <c r="AW889" s="14">
        <v>0.28264718530071797</v>
      </c>
      <c r="AX889" s="14">
        <v>0.306391222420555</v>
      </c>
    </row>
    <row r="890" spans="2:50" x14ac:dyDescent="0.25">
      <c r="B890" t="s">
        <v>374</v>
      </c>
      <c r="C890" s="14">
        <v>0.303101838541535</v>
      </c>
      <c r="D890" s="14">
        <v>0.28399682582130897</v>
      </c>
      <c r="E890" s="14">
        <v>0.317941253677471</v>
      </c>
      <c r="F890" s="14"/>
      <c r="G890" s="14">
        <v>0.27312174557170699</v>
      </c>
      <c r="H890" s="14">
        <v>0.30552414082450502</v>
      </c>
      <c r="I890" s="14">
        <v>0.27543964819883898</v>
      </c>
      <c r="J890" s="14">
        <v>0.26986861702519199</v>
      </c>
      <c r="K890" s="14">
        <v>0.34474302236042198</v>
      </c>
      <c r="L890" s="14">
        <v>0.34264995354364503</v>
      </c>
      <c r="M890" s="14"/>
      <c r="N890" s="14">
        <v>0.326408710214387</v>
      </c>
      <c r="O890" s="14">
        <v>0.33442443438610397</v>
      </c>
      <c r="P890" s="14">
        <v>0.28704274123922402</v>
      </c>
      <c r="Q890" s="14">
        <v>0.26178418710476098</v>
      </c>
      <c r="R890" s="14"/>
      <c r="S890" s="14">
        <v>0.336819768042463</v>
      </c>
      <c r="T890" s="14">
        <v>0.298216305124549</v>
      </c>
      <c r="U890" s="14">
        <v>0.259127990795949</v>
      </c>
      <c r="V890" s="14">
        <v>0.38076090459272899</v>
      </c>
      <c r="W890" s="14">
        <v>0.33608700285128501</v>
      </c>
      <c r="X890" s="14">
        <v>0.27491254016605798</v>
      </c>
      <c r="Y890" s="14">
        <v>0.28342677403948902</v>
      </c>
      <c r="Z890" s="14">
        <v>0.29748655643615002</v>
      </c>
      <c r="AA890" s="14">
        <v>0.28157631011409801</v>
      </c>
      <c r="AB890" s="14">
        <v>0.28846814913548802</v>
      </c>
      <c r="AC890" s="14">
        <v>0.25025395334506301</v>
      </c>
      <c r="AD890" s="14">
        <v>0.33083240310996997</v>
      </c>
      <c r="AE890" s="14"/>
      <c r="AF890" s="14">
        <v>0.30533200968160801</v>
      </c>
      <c r="AG890" s="14">
        <v>0.31715107651411001</v>
      </c>
      <c r="AH890" s="14">
        <v>0.29520282923929603</v>
      </c>
      <c r="AI890" s="14"/>
      <c r="AJ890" s="14" t="s">
        <v>79</v>
      </c>
      <c r="AK890" s="14" t="s">
        <v>79</v>
      </c>
      <c r="AL890" s="14" t="s">
        <v>79</v>
      </c>
      <c r="AM890" s="14" t="s">
        <v>79</v>
      </c>
      <c r="AN890" s="14" t="s">
        <v>79</v>
      </c>
      <c r="AO890" s="14"/>
      <c r="AP890" s="14">
        <v>0.34485886782054298</v>
      </c>
      <c r="AQ890" s="14">
        <v>0.29799851322911403</v>
      </c>
      <c r="AR890" s="14">
        <v>0.35126193808813599</v>
      </c>
      <c r="AS890" s="14"/>
      <c r="AT890" s="14">
        <v>0.30772391271055299</v>
      </c>
      <c r="AU890" s="14">
        <v>0.29065291574148999</v>
      </c>
      <c r="AV890" s="14">
        <v>0.292125750361656</v>
      </c>
      <c r="AW890" s="14">
        <v>0.37855683117347599</v>
      </c>
      <c r="AX890" s="14">
        <v>0.35259872058337399</v>
      </c>
    </row>
    <row r="891" spans="2:50" x14ac:dyDescent="0.25">
      <c r="B891" t="s">
        <v>375</v>
      </c>
      <c r="C891" s="14">
        <v>0.278574330784844</v>
      </c>
      <c r="D891" s="14">
        <v>0.300775667147059</v>
      </c>
      <c r="E891" s="14">
        <v>0.25740164472962102</v>
      </c>
      <c r="F891" s="14"/>
      <c r="G891" s="14">
        <v>0.28842435207585199</v>
      </c>
      <c r="H891" s="14">
        <v>0.26450252910701599</v>
      </c>
      <c r="I891" s="14">
        <v>0.235392043845255</v>
      </c>
      <c r="J891" s="14">
        <v>0.32271627165713401</v>
      </c>
      <c r="K891" s="14">
        <v>0.28871201547613701</v>
      </c>
      <c r="L891" s="14">
        <v>0.27601565926435201</v>
      </c>
      <c r="M891" s="14"/>
      <c r="N891" s="14">
        <v>0.257197832062317</v>
      </c>
      <c r="O891" s="14">
        <v>0.31076646537587699</v>
      </c>
      <c r="P891" s="14">
        <v>0.25853968274065597</v>
      </c>
      <c r="Q891" s="14">
        <v>0.28653474118345401</v>
      </c>
      <c r="R891" s="14"/>
      <c r="S891" s="14">
        <v>0.30330701811709798</v>
      </c>
      <c r="T891" s="14">
        <v>0.25615975051472401</v>
      </c>
      <c r="U891" s="14">
        <v>0.24915649144736199</v>
      </c>
      <c r="V891" s="14">
        <v>0.29435350270692601</v>
      </c>
      <c r="W891" s="14">
        <v>0.24709611651171001</v>
      </c>
      <c r="X891" s="14">
        <v>0.28175928513965898</v>
      </c>
      <c r="Y891" s="14">
        <v>0.242240367510935</v>
      </c>
      <c r="Z891" s="14">
        <v>0.37816440751678398</v>
      </c>
      <c r="AA891" s="14">
        <v>0.286862809261761</v>
      </c>
      <c r="AB891" s="14">
        <v>0.22990628793743001</v>
      </c>
      <c r="AC891" s="14">
        <v>0.31145629651232398</v>
      </c>
      <c r="AD891" s="14">
        <v>0.37911234617756501</v>
      </c>
      <c r="AE891" s="14"/>
      <c r="AF891" s="14">
        <v>0.27013985113605599</v>
      </c>
      <c r="AG891" s="14">
        <v>0.280396905841438</v>
      </c>
      <c r="AH891" s="14">
        <v>0.31096032357912001</v>
      </c>
      <c r="AI891" s="14"/>
      <c r="AJ891" s="14" t="s">
        <v>79</v>
      </c>
      <c r="AK891" s="14" t="s">
        <v>79</v>
      </c>
      <c r="AL891" s="14" t="s">
        <v>79</v>
      </c>
      <c r="AM891" s="14" t="s">
        <v>79</v>
      </c>
      <c r="AN891" s="14" t="s">
        <v>79</v>
      </c>
      <c r="AO891" s="14"/>
      <c r="AP891" s="14">
        <v>0.30479065864086102</v>
      </c>
      <c r="AQ891" s="14">
        <v>0.26240272627243899</v>
      </c>
      <c r="AR891" s="14">
        <v>0.33747654707660302</v>
      </c>
      <c r="AS891" s="14"/>
      <c r="AT891" s="14">
        <v>0.28088998565916601</v>
      </c>
      <c r="AU891" s="14">
        <v>0.28140424179361101</v>
      </c>
      <c r="AV891" s="14">
        <v>0.29133785056817502</v>
      </c>
      <c r="AW891" s="14">
        <v>0.27198310369606399</v>
      </c>
      <c r="AX891" s="14">
        <v>0.42780958132478197</v>
      </c>
    </row>
    <row r="892" spans="2:50" x14ac:dyDescent="0.25">
      <c r="B892" t="s">
        <v>376</v>
      </c>
      <c r="C892" s="14">
        <v>0.245566918309194</v>
      </c>
      <c r="D892" s="14">
        <v>0.26547221516996</v>
      </c>
      <c r="E892" s="14">
        <v>0.22726793511333501</v>
      </c>
      <c r="F892" s="14"/>
      <c r="G892" s="14">
        <v>0.23487926131171299</v>
      </c>
      <c r="H892" s="14">
        <v>0.19314642231649701</v>
      </c>
      <c r="I892" s="14">
        <v>0.23802385839357901</v>
      </c>
      <c r="J892" s="14">
        <v>0.26362914400533699</v>
      </c>
      <c r="K892" s="14">
        <v>0.27076180266658501</v>
      </c>
      <c r="L892" s="14">
        <v>0.27036628585968298</v>
      </c>
      <c r="M892" s="14"/>
      <c r="N892" s="14">
        <v>0.26614993083114602</v>
      </c>
      <c r="O892" s="14">
        <v>0.24942906033360099</v>
      </c>
      <c r="P892" s="14">
        <v>0.22089609237302901</v>
      </c>
      <c r="Q892" s="14">
        <v>0.241093387269392</v>
      </c>
      <c r="R892" s="14"/>
      <c r="S892" s="14">
        <v>0.34041130241418099</v>
      </c>
      <c r="T892" s="14">
        <v>0.26384201581312799</v>
      </c>
      <c r="U892" s="14">
        <v>0.22139783005366601</v>
      </c>
      <c r="V892" s="14">
        <v>0.26529982833617799</v>
      </c>
      <c r="W892" s="14">
        <v>0.23187238615212299</v>
      </c>
      <c r="X892" s="14">
        <v>0.24620995152509501</v>
      </c>
      <c r="Y892" s="14">
        <v>0.22336383218797401</v>
      </c>
      <c r="Z892" s="14">
        <v>0.16014056668065799</v>
      </c>
      <c r="AA892" s="14">
        <v>0.230082659315306</v>
      </c>
      <c r="AB892" s="14">
        <v>0.228995512265804</v>
      </c>
      <c r="AC892" s="14">
        <v>0.196629512637088</v>
      </c>
      <c r="AD892" s="14">
        <v>0.12215055796862299</v>
      </c>
      <c r="AE892" s="14"/>
      <c r="AF892" s="14">
        <v>0.24893689047411899</v>
      </c>
      <c r="AG892" s="14">
        <v>0.26299978710752198</v>
      </c>
      <c r="AH892" s="14">
        <v>0.213798400174154</v>
      </c>
      <c r="AI892" s="14"/>
      <c r="AJ892" s="14" t="s">
        <v>79</v>
      </c>
      <c r="AK892" s="14" t="s">
        <v>79</v>
      </c>
      <c r="AL892" s="14" t="s">
        <v>79</v>
      </c>
      <c r="AM892" s="14" t="s">
        <v>79</v>
      </c>
      <c r="AN892" s="14" t="s">
        <v>79</v>
      </c>
      <c r="AO892" s="14"/>
      <c r="AP892" s="14">
        <v>0.28821107870018797</v>
      </c>
      <c r="AQ892" s="14">
        <v>0.24592605654663599</v>
      </c>
      <c r="AR892" s="14">
        <v>0.29886897586727701</v>
      </c>
      <c r="AS892" s="14"/>
      <c r="AT892" s="14">
        <v>0.22228105157160899</v>
      </c>
      <c r="AU892" s="14">
        <v>0.25208826315245503</v>
      </c>
      <c r="AV892" s="14">
        <v>0.24304710838910701</v>
      </c>
      <c r="AW892" s="14">
        <v>0.30484327757424801</v>
      </c>
      <c r="AX892" s="14">
        <v>0.31254746250627502</v>
      </c>
    </row>
    <row r="893" spans="2:50" x14ac:dyDescent="0.25">
      <c r="B893" t="s">
        <v>377</v>
      </c>
      <c r="C893" s="14">
        <v>0.21999769801057201</v>
      </c>
      <c r="D893" s="14">
        <v>0.21531736950528901</v>
      </c>
      <c r="E893" s="14">
        <v>0.22372842615378</v>
      </c>
      <c r="F893" s="14"/>
      <c r="G893" s="14">
        <v>0.23706314081663499</v>
      </c>
      <c r="H893" s="14">
        <v>0.20757621718765401</v>
      </c>
      <c r="I893" s="14">
        <v>0.23547455552476401</v>
      </c>
      <c r="J893" s="14">
        <v>0.23659236115256599</v>
      </c>
      <c r="K893" s="14">
        <v>0.196727643690676</v>
      </c>
      <c r="L893" s="14">
        <v>0.20837335002148599</v>
      </c>
      <c r="M893" s="14"/>
      <c r="N893" s="14">
        <v>0.225660154231829</v>
      </c>
      <c r="O893" s="14">
        <v>0.21068019644979799</v>
      </c>
      <c r="P893" s="14">
        <v>0.197935627745216</v>
      </c>
      <c r="Q893" s="14">
        <v>0.24323916088917699</v>
      </c>
      <c r="R893" s="14"/>
      <c r="S893" s="14">
        <v>0.23797217972516599</v>
      </c>
      <c r="T893" s="14">
        <v>0.20268237907468101</v>
      </c>
      <c r="U893" s="14">
        <v>0.20834506278669099</v>
      </c>
      <c r="V893" s="14">
        <v>0.26708887639128198</v>
      </c>
      <c r="W893" s="14">
        <v>0.21360660365881801</v>
      </c>
      <c r="X893" s="14">
        <v>0.20976930309617001</v>
      </c>
      <c r="Y893" s="14">
        <v>0.22064293284372199</v>
      </c>
      <c r="Z893" s="14">
        <v>0.26839093266969</v>
      </c>
      <c r="AA893" s="14">
        <v>0.18686832364063999</v>
      </c>
      <c r="AB893" s="14">
        <v>0.17864619271627999</v>
      </c>
      <c r="AC893" s="14">
        <v>0.25781219131626798</v>
      </c>
      <c r="AD893" s="14">
        <v>0.26284325125170699</v>
      </c>
      <c r="AE893" s="14"/>
      <c r="AF893" s="14">
        <v>0.25358953800253398</v>
      </c>
      <c r="AG893" s="14">
        <v>0.19718543132241001</v>
      </c>
      <c r="AH893" s="14">
        <v>0.20147979697734</v>
      </c>
      <c r="AI893" s="14"/>
      <c r="AJ893" s="14" t="s">
        <v>79</v>
      </c>
      <c r="AK893" s="14" t="s">
        <v>79</v>
      </c>
      <c r="AL893" s="14" t="s">
        <v>79</v>
      </c>
      <c r="AM893" s="14" t="s">
        <v>79</v>
      </c>
      <c r="AN893" s="14" t="s">
        <v>79</v>
      </c>
      <c r="AO893" s="14"/>
      <c r="AP893" s="14">
        <v>0.27424569637568802</v>
      </c>
      <c r="AQ893" s="14">
        <v>0.21175985337764899</v>
      </c>
      <c r="AR893" s="14">
        <v>0.26688432487896102</v>
      </c>
      <c r="AS893" s="14"/>
      <c r="AT893" s="14">
        <v>0.208313064183626</v>
      </c>
      <c r="AU893" s="14">
        <v>0.21756433946180301</v>
      </c>
      <c r="AV893" s="14">
        <v>0.22777942655825101</v>
      </c>
      <c r="AW893" s="14">
        <v>0.244098614367938</v>
      </c>
      <c r="AX893" s="14">
        <v>0.21461212469922999</v>
      </c>
    </row>
    <row r="894" spans="2:50" x14ac:dyDescent="0.25">
      <c r="B894" t="s">
        <v>378</v>
      </c>
      <c r="C894" s="14">
        <v>0.218043267758771</v>
      </c>
      <c r="D894" s="14">
        <v>0.23491020765401399</v>
      </c>
      <c r="E894" s="14">
        <v>0.20159278686582899</v>
      </c>
      <c r="F894" s="14"/>
      <c r="G894" s="14">
        <v>0.21363753833930299</v>
      </c>
      <c r="H894" s="14">
        <v>0.23160901233842199</v>
      </c>
      <c r="I894" s="14">
        <v>0.21931458074743901</v>
      </c>
      <c r="J894" s="14">
        <v>0.24141066079464099</v>
      </c>
      <c r="K894" s="14">
        <v>0.17966139382810201</v>
      </c>
      <c r="L894" s="14">
        <v>0.21551544220973401</v>
      </c>
      <c r="M894" s="14"/>
      <c r="N894" s="14">
        <v>0.206961530511623</v>
      </c>
      <c r="O894" s="14">
        <v>0.20755926922423901</v>
      </c>
      <c r="P894" s="14">
        <v>0.221314002342405</v>
      </c>
      <c r="Q894" s="14">
        <v>0.239777182487621</v>
      </c>
      <c r="R894" s="14"/>
      <c r="S894" s="14">
        <v>0.26228509763059799</v>
      </c>
      <c r="T894" s="14">
        <v>0.17475025341947201</v>
      </c>
      <c r="U894" s="14">
        <v>0.17963991434160501</v>
      </c>
      <c r="V894" s="14">
        <v>0.25847568574565299</v>
      </c>
      <c r="W894" s="14">
        <v>0.19817139449488799</v>
      </c>
      <c r="X894" s="14">
        <v>0.19764924702363501</v>
      </c>
      <c r="Y894" s="14">
        <v>0.18981742751915101</v>
      </c>
      <c r="Z894" s="14">
        <v>0.27225302772559601</v>
      </c>
      <c r="AA894" s="14">
        <v>0.189674975313881</v>
      </c>
      <c r="AB894" s="14">
        <v>0.228062327448525</v>
      </c>
      <c r="AC894" s="14">
        <v>0.248905204392917</v>
      </c>
      <c r="AD894" s="14">
        <v>0.312121593095882</v>
      </c>
      <c r="AE894" s="14"/>
      <c r="AF894" s="14">
        <v>0.24087482720036499</v>
      </c>
      <c r="AG894" s="14">
        <v>0.18741280102214899</v>
      </c>
      <c r="AH894" s="14">
        <v>0.26401738081428799</v>
      </c>
      <c r="AI894" s="14"/>
      <c r="AJ894" s="14" t="s">
        <v>79</v>
      </c>
      <c r="AK894" s="14" t="s">
        <v>79</v>
      </c>
      <c r="AL894" s="14" t="s">
        <v>79</v>
      </c>
      <c r="AM894" s="14" t="s">
        <v>79</v>
      </c>
      <c r="AN894" s="14" t="s">
        <v>79</v>
      </c>
      <c r="AO894" s="14"/>
      <c r="AP894" s="14">
        <v>0.26288409238534899</v>
      </c>
      <c r="AQ894" s="14">
        <v>0.205754792503092</v>
      </c>
      <c r="AR894" s="14">
        <v>0.30462171380126501</v>
      </c>
      <c r="AS894" s="14"/>
      <c r="AT894" s="14">
        <v>0.237302986147303</v>
      </c>
      <c r="AU894" s="14">
        <v>0.21154467745248601</v>
      </c>
      <c r="AV894" s="14">
        <v>0.23191211648556501</v>
      </c>
      <c r="AW894" s="14">
        <v>0.193998026591369</v>
      </c>
      <c r="AX894" s="14">
        <v>0.158127192012119</v>
      </c>
    </row>
    <row r="895" spans="2:50" x14ac:dyDescent="0.25">
      <c r="B895" t="s">
        <v>272</v>
      </c>
      <c r="C895" s="14">
        <v>0.17831513540888599</v>
      </c>
      <c r="D895" s="14">
        <v>0.203008205498031</v>
      </c>
      <c r="E895" s="14">
        <v>0.15320332225442901</v>
      </c>
      <c r="F895" s="14"/>
      <c r="G895" s="14">
        <v>0.18479415231422799</v>
      </c>
      <c r="H895" s="14">
        <v>0.217877965587262</v>
      </c>
      <c r="I895" s="14">
        <v>0.19448465729233</v>
      </c>
      <c r="J895" s="14">
        <v>0.168533186389388</v>
      </c>
      <c r="K895" s="14">
        <v>0.16019224771933699</v>
      </c>
      <c r="L895" s="14">
        <v>0.14843028398589</v>
      </c>
      <c r="M895" s="14"/>
      <c r="N895" s="14">
        <v>0.19089809552931</v>
      </c>
      <c r="O895" s="14">
        <v>0.18026789971037699</v>
      </c>
      <c r="P895" s="14">
        <v>0.177982985035917</v>
      </c>
      <c r="Q895" s="14">
        <v>0.16435325802039799</v>
      </c>
      <c r="R895" s="14"/>
      <c r="S895" s="14">
        <v>0.246214584395511</v>
      </c>
      <c r="T895" s="14">
        <v>0.17820573423282099</v>
      </c>
      <c r="U895" s="14">
        <v>0.17319689376283401</v>
      </c>
      <c r="V895" s="14">
        <v>0.209717495689074</v>
      </c>
      <c r="W895" s="14">
        <v>0.12793148433520601</v>
      </c>
      <c r="X895" s="14">
        <v>0.19553411827914299</v>
      </c>
      <c r="Y895" s="14">
        <v>0.133643146612833</v>
      </c>
      <c r="Z895" s="14">
        <v>0.218376571638245</v>
      </c>
      <c r="AA895" s="14">
        <v>0.15067026991560201</v>
      </c>
      <c r="AB895" s="14">
        <v>0.188747067189377</v>
      </c>
      <c r="AC895" s="14">
        <v>0.10571573647885101</v>
      </c>
      <c r="AD895" s="14">
        <v>0.10540390085838899</v>
      </c>
      <c r="AE895" s="14"/>
      <c r="AF895" s="14">
        <v>0.165740052925405</v>
      </c>
      <c r="AG895" s="14">
        <v>0.19174009008072099</v>
      </c>
      <c r="AH895" s="14">
        <v>0.19813132210308601</v>
      </c>
      <c r="AI895" s="14"/>
      <c r="AJ895" s="14" t="s">
        <v>79</v>
      </c>
      <c r="AK895" s="14" t="s">
        <v>79</v>
      </c>
      <c r="AL895" s="14" t="s">
        <v>79</v>
      </c>
      <c r="AM895" s="14" t="s">
        <v>79</v>
      </c>
      <c r="AN895" s="14" t="s">
        <v>79</v>
      </c>
      <c r="AO895" s="14"/>
      <c r="AP895" s="14">
        <v>0.197204905901081</v>
      </c>
      <c r="AQ895" s="14">
        <v>0.19708296056793201</v>
      </c>
      <c r="AR895" s="14">
        <v>0.23719767041911199</v>
      </c>
      <c r="AS895" s="14"/>
      <c r="AT895" s="14">
        <v>0.175553535101834</v>
      </c>
      <c r="AU895" s="14">
        <v>0.167153624876824</v>
      </c>
      <c r="AV895" s="14">
        <v>0.17777578237529901</v>
      </c>
      <c r="AW895" s="14">
        <v>0.21524567431418701</v>
      </c>
      <c r="AX895" s="14">
        <v>0.29638109844250299</v>
      </c>
    </row>
    <row r="896" spans="2:50" x14ac:dyDescent="0.25">
      <c r="B896" t="s">
        <v>379</v>
      </c>
      <c r="C896" s="14">
        <v>0.107297865496625</v>
      </c>
      <c r="D896" s="14">
        <v>0.118751502018817</v>
      </c>
      <c r="E896" s="14">
        <v>9.3522963934081493E-2</v>
      </c>
      <c r="F896" s="14"/>
      <c r="G896" s="14">
        <v>9.56541575409669E-2</v>
      </c>
      <c r="H896" s="14">
        <v>6.0036744074628598E-2</v>
      </c>
      <c r="I896" s="14">
        <v>9.2248333051208206E-2</v>
      </c>
      <c r="J896" s="14">
        <v>0.111718081622912</v>
      </c>
      <c r="K896" s="14">
        <v>0.12533768585828001</v>
      </c>
      <c r="L896" s="14">
        <v>0.150447613922574</v>
      </c>
      <c r="M896" s="14"/>
      <c r="N896" s="14">
        <v>0.125653557890263</v>
      </c>
      <c r="O896" s="14">
        <v>0.113164338715056</v>
      </c>
      <c r="P896" s="14">
        <v>0.10120539719548501</v>
      </c>
      <c r="Q896" s="14">
        <v>8.7531017261032795E-2</v>
      </c>
      <c r="R896" s="14"/>
      <c r="S896" s="14">
        <v>7.2532707111607406E-2</v>
      </c>
      <c r="T896" s="14">
        <v>0.10966796473941499</v>
      </c>
      <c r="U896" s="14">
        <v>0.13296434446779001</v>
      </c>
      <c r="V896" s="14">
        <v>0.111259451043432</v>
      </c>
      <c r="W896" s="14">
        <v>0.163990403974902</v>
      </c>
      <c r="X896" s="14">
        <v>5.8781028857176003E-2</v>
      </c>
      <c r="Y896" s="14">
        <v>0.148900988127461</v>
      </c>
      <c r="Z896" s="14">
        <v>8.4391879902600497E-2</v>
      </c>
      <c r="AA896" s="14">
        <v>0.104845203544027</v>
      </c>
      <c r="AB896" s="14">
        <v>0.12813869464577199</v>
      </c>
      <c r="AC896" s="14">
        <v>7.7935960106490398E-2</v>
      </c>
      <c r="AD896" s="14">
        <v>0.107437706269625</v>
      </c>
      <c r="AE896" s="14"/>
      <c r="AF896" s="14">
        <v>0.11628338858213599</v>
      </c>
      <c r="AG896" s="14">
        <v>0.10832694025423301</v>
      </c>
      <c r="AH896" s="14">
        <v>5.7191886828886797E-2</v>
      </c>
      <c r="AI896" s="14"/>
      <c r="AJ896" s="14" t="s">
        <v>79</v>
      </c>
      <c r="AK896" s="14" t="s">
        <v>79</v>
      </c>
      <c r="AL896" s="14" t="s">
        <v>79</v>
      </c>
      <c r="AM896" s="14" t="s">
        <v>79</v>
      </c>
      <c r="AN896" s="14" t="s">
        <v>79</v>
      </c>
      <c r="AO896" s="14"/>
      <c r="AP896" s="14">
        <v>9.7022623593002302E-2</v>
      </c>
      <c r="AQ896" s="14">
        <v>0.107116801896098</v>
      </c>
      <c r="AR896" s="14">
        <v>0.108161236520033</v>
      </c>
      <c r="AS896" s="14"/>
      <c r="AT896" s="14">
        <v>0.104562470623762</v>
      </c>
      <c r="AU896" s="14">
        <v>0.10579413866501899</v>
      </c>
      <c r="AV896" s="14">
        <v>0.10995984575829899</v>
      </c>
      <c r="AW896" s="14">
        <v>0.104307177489943</v>
      </c>
      <c r="AX896" s="14">
        <v>3.2686839856442503E-2</v>
      </c>
    </row>
    <row r="897" spans="2:50" x14ac:dyDescent="0.25">
      <c r="B897" t="s">
        <v>240</v>
      </c>
      <c r="C897" s="14">
        <v>0.106687430955497</v>
      </c>
      <c r="D897" s="14">
        <v>0.10454242918076199</v>
      </c>
      <c r="E897" s="14">
        <v>0.108763758676461</v>
      </c>
      <c r="F897" s="14"/>
      <c r="G897" s="14">
        <v>0.153276113723254</v>
      </c>
      <c r="H897" s="14">
        <v>0.11430899109760501</v>
      </c>
      <c r="I897" s="14">
        <v>0.144590709642856</v>
      </c>
      <c r="J897" s="14">
        <v>8.7251134503594896E-2</v>
      </c>
      <c r="K897" s="14">
        <v>9.6063733610962307E-2</v>
      </c>
      <c r="L897" s="14">
        <v>6.1502463577361097E-2</v>
      </c>
      <c r="M897" s="14"/>
      <c r="N897" s="14">
        <v>0.119447499265876</v>
      </c>
      <c r="O897" s="14">
        <v>0.107573371062346</v>
      </c>
      <c r="P897" s="14">
        <v>8.6903361107961694E-2</v>
      </c>
      <c r="Q897" s="14">
        <v>0.11021373867121</v>
      </c>
      <c r="R897" s="14"/>
      <c r="S897" s="14">
        <v>9.0571306529199896E-2</v>
      </c>
      <c r="T897" s="14">
        <v>0.10543327442275099</v>
      </c>
      <c r="U897" s="14">
        <v>0.103993464244258</v>
      </c>
      <c r="V897" s="14">
        <v>7.6844710535845406E-2</v>
      </c>
      <c r="W897" s="14">
        <v>0.11454676784960501</v>
      </c>
      <c r="X897" s="14">
        <v>0.10139499439279</v>
      </c>
      <c r="Y897" s="14">
        <v>0.118671219090677</v>
      </c>
      <c r="Z897" s="14">
        <v>0.13719550082079901</v>
      </c>
      <c r="AA897" s="14">
        <v>9.7940920918584307E-2</v>
      </c>
      <c r="AB897" s="14">
        <v>9.6009188284871996E-2</v>
      </c>
      <c r="AC897" s="14">
        <v>0.154221247140478</v>
      </c>
      <c r="AD897" s="14">
        <v>0.19263085633404101</v>
      </c>
      <c r="AE897" s="14"/>
      <c r="AF897" s="14">
        <v>9.6855877990237996E-2</v>
      </c>
      <c r="AG897" s="14">
        <v>9.5139190084466002E-2</v>
      </c>
      <c r="AH897" s="14">
        <v>0.11267934011094501</v>
      </c>
      <c r="AI897" s="14"/>
      <c r="AJ897" s="14" t="s">
        <v>79</v>
      </c>
      <c r="AK897" s="14" t="s">
        <v>79</v>
      </c>
      <c r="AL897" s="14" t="s">
        <v>79</v>
      </c>
      <c r="AM897" s="14" t="s">
        <v>79</v>
      </c>
      <c r="AN897" s="14" t="s">
        <v>79</v>
      </c>
      <c r="AO897" s="14"/>
      <c r="AP897" s="14">
        <v>9.62712295166228E-2</v>
      </c>
      <c r="AQ897" s="14">
        <v>9.8319762155097801E-2</v>
      </c>
      <c r="AR897" s="14">
        <v>0.103093348130465</v>
      </c>
      <c r="AS897" s="14"/>
      <c r="AT897" s="14">
        <v>9.9693032283443395E-2</v>
      </c>
      <c r="AU897" s="14">
        <v>0.11287148701781401</v>
      </c>
      <c r="AV897" s="14">
        <v>0.108146350176317</v>
      </c>
      <c r="AW897" s="14">
        <v>0.11731927572810601</v>
      </c>
      <c r="AX897" s="14">
        <v>2.59601869125612E-2</v>
      </c>
    </row>
    <row r="898" spans="2:50" x14ac:dyDescent="0.25">
      <c r="B898" t="s">
        <v>380</v>
      </c>
      <c r="C898" s="14">
        <v>9.3967262376031493E-2</v>
      </c>
      <c r="D898" s="14">
        <v>9.7470229458161806E-2</v>
      </c>
      <c r="E898" s="14">
        <v>9.0385964027619795E-2</v>
      </c>
      <c r="F898" s="14"/>
      <c r="G898" s="14">
        <v>0.107612372867726</v>
      </c>
      <c r="H898" s="14">
        <v>6.7271178709106802E-2</v>
      </c>
      <c r="I898" s="14">
        <v>8.8913376546902401E-2</v>
      </c>
      <c r="J898" s="14">
        <v>9.4353171909327294E-2</v>
      </c>
      <c r="K898" s="14">
        <v>0.115871343584403</v>
      </c>
      <c r="L898" s="14">
        <v>9.5945356170228299E-2</v>
      </c>
      <c r="M898" s="14"/>
      <c r="N898" s="14">
        <v>9.4780227333829403E-2</v>
      </c>
      <c r="O898" s="14">
        <v>8.6563773088824902E-2</v>
      </c>
      <c r="P898" s="14">
        <v>0.112910601450427</v>
      </c>
      <c r="Q898" s="14">
        <v>8.3119343096973303E-2</v>
      </c>
      <c r="R898" s="14"/>
      <c r="S898" s="14">
        <v>6.0307662859078098E-2</v>
      </c>
      <c r="T898" s="14">
        <v>0.10652620374887201</v>
      </c>
      <c r="U898" s="14">
        <v>0.11106253140522999</v>
      </c>
      <c r="V898" s="14">
        <v>7.3916360731774697E-2</v>
      </c>
      <c r="W898" s="14">
        <v>0.10918765699352601</v>
      </c>
      <c r="X898" s="14">
        <v>6.2288941140067298E-2</v>
      </c>
      <c r="Y898" s="14">
        <v>0.13224137008523701</v>
      </c>
      <c r="Z898" s="14">
        <v>0.105627950185537</v>
      </c>
      <c r="AA898" s="14">
        <v>0.110981631012241</v>
      </c>
      <c r="AB898" s="14">
        <v>9.4343182554634406E-2</v>
      </c>
      <c r="AC898" s="14">
        <v>0.11731833906762699</v>
      </c>
      <c r="AD898" s="14">
        <v>5.0489024391437799E-2</v>
      </c>
      <c r="AE898" s="14"/>
      <c r="AF898" s="14">
        <v>9.9160265309470502E-2</v>
      </c>
      <c r="AG898" s="14">
        <v>8.3451216292199204E-2</v>
      </c>
      <c r="AH898" s="14">
        <v>7.1317924051850001E-2</v>
      </c>
      <c r="AI898" s="14"/>
      <c r="AJ898" s="14" t="s">
        <v>79</v>
      </c>
      <c r="AK898" s="14" t="s">
        <v>79</v>
      </c>
      <c r="AL898" s="14" t="s">
        <v>79</v>
      </c>
      <c r="AM898" s="14" t="s">
        <v>79</v>
      </c>
      <c r="AN898" s="14" t="s">
        <v>79</v>
      </c>
      <c r="AO898" s="14"/>
      <c r="AP898" s="14">
        <v>7.5125938668731101E-2</v>
      </c>
      <c r="AQ898" s="14">
        <v>9.7909960334653004E-2</v>
      </c>
      <c r="AR898" s="14">
        <v>0.116806456712313</v>
      </c>
      <c r="AS898" s="14"/>
      <c r="AT898" s="14">
        <v>7.2631484773578295E-2</v>
      </c>
      <c r="AU898" s="14">
        <v>0.113324349697419</v>
      </c>
      <c r="AV898" s="14">
        <v>9.2853227244366204E-2</v>
      </c>
      <c r="AW898" s="14">
        <v>0.100973353741868</v>
      </c>
      <c r="AX898" s="14">
        <v>3.1940194354415703E-2</v>
      </c>
    </row>
    <row r="899" spans="2:50" x14ac:dyDescent="0.25">
      <c r="B899" t="s">
        <v>381</v>
      </c>
      <c r="C899" s="14">
        <v>8.2797287578614501E-2</v>
      </c>
      <c r="D899" s="14">
        <v>0.101426887639611</v>
      </c>
      <c r="E899" s="14">
        <v>6.5311365064723306E-2</v>
      </c>
      <c r="F899" s="14"/>
      <c r="G899" s="14">
        <v>3.9611814558129697E-2</v>
      </c>
      <c r="H899" s="14">
        <v>6.0906312750020002E-2</v>
      </c>
      <c r="I899" s="14">
        <v>5.87840821710972E-2</v>
      </c>
      <c r="J899" s="14">
        <v>9.8011678672499394E-2</v>
      </c>
      <c r="K899" s="14">
        <v>0.109104235041332</v>
      </c>
      <c r="L899" s="14">
        <v>0.119098283751067</v>
      </c>
      <c r="M899" s="14"/>
      <c r="N899" s="14">
        <v>8.6928760681697595E-2</v>
      </c>
      <c r="O899" s="14">
        <v>7.6774725235515096E-2</v>
      </c>
      <c r="P899" s="14">
        <v>8.9543232816992502E-2</v>
      </c>
      <c r="Q899" s="14">
        <v>7.6512958566895606E-2</v>
      </c>
      <c r="R899" s="14"/>
      <c r="S899" s="14">
        <v>4.6091450479993301E-2</v>
      </c>
      <c r="T899" s="14">
        <v>0.111689362269009</v>
      </c>
      <c r="U899" s="14">
        <v>7.0763121907243806E-2</v>
      </c>
      <c r="V899" s="14">
        <v>5.0043077747811499E-2</v>
      </c>
      <c r="W899" s="14">
        <v>0.13576353051253001</v>
      </c>
      <c r="X899" s="14">
        <v>5.7261058228179999E-2</v>
      </c>
      <c r="Y899" s="14">
        <v>8.8126157412949394E-2</v>
      </c>
      <c r="Z899" s="14">
        <v>9.4877530989772099E-2</v>
      </c>
      <c r="AA899" s="14">
        <v>8.7196056549107295E-2</v>
      </c>
      <c r="AB899" s="14">
        <v>0.110075198347202</v>
      </c>
      <c r="AC899" s="14">
        <v>9.7506783753849496E-2</v>
      </c>
      <c r="AD899" s="14">
        <v>5.9479959968075598E-2</v>
      </c>
      <c r="AE899" s="14"/>
      <c r="AF899" s="14">
        <v>0.101176841164593</v>
      </c>
      <c r="AG899" s="14">
        <v>8.0641971259379996E-2</v>
      </c>
      <c r="AH899" s="14">
        <v>6.3146667326529501E-2</v>
      </c>
      <c r="AI899" s="14"/>
      <c r="AJ899" s="14" t="s">
        <v>79</v>
      </c>
      <c r="AK899" s="14" t="s">
        <v>79</v>
      </c>
      <c r="AL899" s="14" t="s">
        <v>79</v>
      </c>
      <c r="AM899" s="14" t="s">
        <v>79</v>
      </c>
      <c r="AN899" s="14" t="s">
        <v>79</v>
      </c>
      <c r="AO899" s="14"/>
      <c r="AP899" s="14">
        <v>9.0782839961197695E-2</v>
      </c>
      <c r="AQ899" s="14">
        <v>6.5168790244611099E-2</v>
      </c>
      <c r="AR899" s="14">
        <v>9.0381431063456696E-2</v>
      </c>
      <c r="AS899" s="14"/>
      <c r="AT899" s="14">
        <v>9.2114927201578295E-2</v>
      </c>
      <c r="AU899" s="14">
        <v>7.9214316787749706E-2</v>
      </c>
      <c r="AV899" s="14">
        <v>7.0206605353283602E-2</v>
      </c>
      <c r="AW899" s="14">
        <v>7.3810855694854197E-2</v>
      </c>
      <c r="AX899" s="14">
        <v>0.22863211036845499</v>
      </c>
    </row>
    <row r="900" spans="2:50" x14ac:dyDescent="0.25">
      <c r="B900" t="s">
        <v>382</v>
      </c>
      <c r="C900" s="14">
        <v>4.2883297714482398E-2</v>
      </c>
      <c r="D900" s="14">
        <v>5.50222462669617E-2</v>
      </c>
      <c r="E900" s="14">
        <v>2.8779156920903499E-2</v>
      </c>
      <c r="F900" s="14"/>
      <c r="G900" s="14">
        <v>5.0961990622147998E-2</v>
      </c>
      <c r="H900" s="14">
        <v>4.51460875700537E-2</v>
      </c>
      <c r="I900" s="14">
        <v>4.0364023499469402E-2</v>
      </c>
      <c r="J900" s="14">
        <v>4.2417788475247402E-2</v>
      </c>
      <c r="K900" s="14">
        <v>3.7641095225564303E-2</v>
      </c>
      <c r="L900" s="14">
        <v>4.1571892147486703E-2</v>
      </c>
      <c r="M900" s="14"/>
      <c r="N900" s="14">
        <v>5.7617967622364798E-2</v>
      </c>
      <c r="O900" s="14">
        <v>4.5609173988440499E-2</v>
      </c>
      <c r="P900" s="14">
        <v>3.0726133594367599E-2</v>
      </c>
      <c r="Q900" s="14">
        <v>3.5141259374178703E-2</v>
      </c>
      <c r="R900" s="14"/>
      <c r="S900" s="14">
        <v>4.7438612687540203E-2</v>
      </c>
      <c r="T900" s="14">
        <v>5.4053315445138798E-2</v>
      </c>
      <c r="U900" s="14">
        <v>5.6035933368655103E-2</v>
      </c>
      <c r="V900" s="14">
        <v>1.8304599371272001E-2</v>
      </c>
      <c r="W900" s="14">
        <v>4.1326082267344202E-2</v>
      </c>
      <c r="X900" s="14">
        <v>5.00082067794047E-2</v>
      </c>
      <c r="Y900" s="14">
        <v>3.25853701950862E-2</v>
      </c>
      <c r="Z900" s="14">
        <v>1.29257660423287E-2</v>
      </c>
      <c r="AA900" s="14">
        <v>3.4880162187939399E-2</v>
      </c>
      <c r="AB900" s="14">
        <v>4.9107564546497597E-2</v>
      </c>
      <c r="AC900" s="14">
        <v>3.5816954278384598E-2</v>
      </c>
      <c r="AD900" s="14">
        <v>8.3679276154617399E-2</v>
      </c>
      <c r="AE900" s="14"/>
      <c r="AF900" s="14">
        <v>3.6991434149499597E-2</v>
      </c>
      <c r="AG900" s="14">
        <v>4.6593984541803198E-2</v>
      </c>
      <c r="AH900" s="14">
        <v>4.2042921422467898E-2</v>
      </c>
      <c r="AI900" s="14"/>
      <c r="AJ900" s="14" t="s">
        <v>79</v>
      </c>
      <c r="AK900" s="14" t="s">
        <v>79</v>
      </c>
      <c r="AL900" s="14" t="s">
        <v>79</v>
      </c>
      <c r="AM900" s="14" t="s">
        <v>79</v>
      </c>
      <c r="AN900" s="14" t="s">
        <v>79</v>
      </c>
      <c r="AO900" s="14"/>
      <c r="AP900" s="14">
        <v>4.1366214184067898E-2</v>
      </c>
      <c r="AQ900" s="14">
        <v>4.0395459592586197E-2</v>
      </c>
      <c r="AR900" s="14">
        <v>4.4664448755146503E-2</v>
      </c>
      <c r="AS900" s="14"/>
      <c r="AT900" s="14">
        <v>3.0658277296901799E-2</v>
      </c>
      <c r="AU900" s="14">
        <v>4.9426134213685899E-2</v>
      </c>
      <c r="AV900" s="14">
        <v>4.3394132869806701E-2</v>
      </c>
      <c r="AW900" s="14">
        <v>5.1148687945341102E-2</v>
      </c>
      <c r="AX900" s="14">
        <v>4.7199868630435203E-2</v>
      </c>
    </row>
    <row r="901" spans="2:50" x14ac:dyDescent="0.25">
      <c r="B901" t="s">
        <v>383</v>
      </c>
      <c r="C901" s="14">
        <v>3.7961148378173999E-2</v>
      </c>
      <c r="D901" s="14">
        <v>3.6065474814161599E-2</v>
      </c>
      <c r="E901" s="14">
        <v>3.8373812211125E-2</v>
      </c>
      <c r="F901" s="14"/>
      <c r="G901" s="14">
        <v>2.33604271568181E-2</v>
      </c>
      <c r="H901" s="14">
        <v>3.4737976954529598E-2</v>
      </c>
      <c r="I901" s="14">
        <v>3.04019450913014E-2</v>
      </c>
      <c r="J901" s="14">
        <v>4.1158662944236701E-2</v>
      </c>
      <c r="K901" s="14">
        <v>3.8382306380192001E-2</v>
      </c>
      <c r="L901" s="14">
        <v>5.3596150528278E-2</v>
      </c>
      <c r="M901" s="14"/>
      <c r="N901" s="14">
        <v>3.3927539996349003E-2</v>
      </c>
      <c r="O901" s="14">
        <v>2.3479676471309701E-2</v>
      </c>
      <c r="P901" s="14">
        <v>6.0388439480954501E-2</v>
      </c>
      <c r="Q901" s="14">
        <v>3.7949978293756098E-2</v>
      </c>
      <c r="R901" s="14"/>
      <c r="S901" s="14">
        <v>2.8782678405719599E-2</v>
      </c>
      <c r="T901" s="14">
        <v>4.8443341687518501E-2</v>
      </c>
      <c r="U901" s="14">
        <v>3.4977697635894603E-2</v>
      </c>
      <c r="V901" s="14">
        <v>1.4808711717677401E-2</v>
      </c>
      <c r="W901" s="14">
        <v>5.3525358369384303E-2</v>
      </c>
      <c r="X901" s="14">
        <v>3.6463374832558897E-2</v>
      </c>
      <c r="Y901" s="14">
        <v>4.72898997326461E-2</v>
      </c>
      <c r="Z901" s="14">
        <v>5.9877521945459401E-2</v>
      </c>
      <c r="AA901" s="14">
        <v>3.5464269163729502E-2</v>
      </c>
      <c r="AB901" s="14">
        <v>4.1469787072896301E-2</v>
      </c>
      <c r="AC901" s="14">
        <v>0</v>
      </c>
      <c r="AD901" s="14">
        <v>8.8653589074448494E-2</v>
      </c>
      <c r="AE901" s="14"/>
      <c r="AF901" s="14">
        <v>5.1319022255698697E-2</v>
      </c>
      <c r="AG901" s="14">
        <v>3.6875207461053001E-2</v>
      </c>
      <c r="AH901" s="14">
        <v>2.3753805662803499E-2</v>
      </c>
      <c r="AI901" s="14"/>
      <c r="AJ901" s="14" t="s">
        <v>79</v>
      </c>
      <c r="AK901" s="14" t="s">
        <v>79</v>
      </c>
      <c r="AL901" s="14" t="s">
        <v>79</v>
      </c>
      <c r="AM901" s="14" t="s">
        <v>79</v>
      </c>
      <c r="AN901" s="14" t="s">
        <v>79</v>
      </c>
      <c r="AO901" s="14"/>
      <c r="AP901" s="14">
        <v>2.75224329069098E-2</v>
      </c>
      <c r="AQ901" s="14">
        <v>4.5333260910810101E-2</v>
      </c>
      <c r="AR901" s="14">
        <v>6.4367491713932801E-2</v>
      </c>
      <c r="AS901" s="14"/>
      <c r="AT901" s="14">
        <v>4.6525772143519703E-2</v>
      </c>
      <c r="AU901" s="14">
        <v>3.0456124578058501E-2</v>
      </c>
      <c r="AV901" s="14">
        <v>2.66851882221378E-2</v>
      </c>
      <c r="AW901" s="14">
        <v>3.7265064131446299E-2</v>
      </c>
      <c r="AX901" s="14">
        <v>4.0533567746783801E-2</v>
      </c>
    </row>
    <row r="902" spans="2:50" x14ac:dyDescent="0.25">
      <c r="B902" t="s">
        <v>384</v>
      </c>
      <c r="C902" s="14">
        <v>1.3051565907079199E-2</v>
      </c>
      <c r="D902" s="14">
        <v>1.7764812650432799E-2</v>
      </c>
      <c r="E902" s="14">
        <v>8.5666162468159696E-3</v>
      </c>
      <c r="F902" s="14"/>
      <c r="G902" s="14">
        <v>3.0263958487095399E-2</v>
      </c>
      <c r="H902" s="14">
        <v>1.63466485159913E-2</v>
      </c>
      <c r="I902" s="14">
        <v>1.7129614138491098E-2</v>
      </c>
      <c r="J902" s="14">
        <v>6.1649922597452698E-3</v>
      </c>
      <c r="K902" s="14">
        <v>5.0740632564308498E-3</v>
      </c>
      <c r="L902" s="14">
        <v>6.4933056898496501E-3</v>
      </c>
      <c r="M902" s="14"/>
      <c r="N902" s="14">
        <v>1.6335514150665999E-2</v>
      </c>
      <c r="O902" s="14">
        <v>5.4902887046809597E-3</v>
      </c>
      <c r="P902" s="14">
        <v>1.7984228210079702E-2</v>
      </c>
      <c r="Q902" s="14">
        <v>1.3128051856688701E-2</v>
      </c>
      <c r="R902" s="14"/>
      <c r="S902" s="14">
        <v>2.6597662688506499E-2</v>
      </c>
      <c r="T902" s="14">
        <v>7.3518656416605996E-3</v>
      </c>
      <c r="U902" s="14">
        <v>1.72643792224772E-2</v>
      </c>
      <c r="V902" s="14">
        <v>1.5565439890774401E-2</v>
      </c>
      <c r="W902" s="14">
        <v>0</v>
      </c>
      <c r="X902" s="14">
        <v>1.0836035253605001E-2</v>
      </c>
      <c r="Y902" s="14">
        <v>9.5220515893224104E-3</v>
      </c>
      <c r="Z902" s="14">
        <v>1.2237229593034299E-2</v>
      </c>
      <c r="AA902" s="14">
        <v>3.95562612185667E-3</v>
      </c>
      <c r="AB902" s="14">
        <v>1.60365065784976E-2</v>
      </c>
      <c r="AC902" s="14">
        <v>1.07363526878553E-2</v>
      </c>
      <c r="AD902" s="14">
        <v>3.1385258609655999E-2</v>
      </c>
      <c r="AE902" s="14"/>
      <c r="AF902" s="14">
        <v>1.64280261602795E-2</v>
      </c>
      <c r="AG902" s="14">
        <v>1.1692479462792201E-2</v>
      </c>
      <c r="AH902" s="14">
        <v>1.33662215119021E-2</v>
      </c>
      <c r="AI902" s="14"/>
      <c r="AJ902" s="14" t="s">
        <v>79</v>
      </c>
      <c r="AK902" s="14" t="s">
        <v>79</v>
      </c>
      <c r="AL902" s="14" t="s">
        <v>79</v>
      </c>
      <c r="AM902" s="14" t="s">
        <v>79</v>
      </c>
      <c r="AN902" s="14" t="s">
        <v>79</v>
      </c>
      <c r="AO902" s="14"/>
      <c r="AP902" s="14">
        <v>1.20428842168949E-2</v>
      </c>
      <c r="AQ902" s="14">
        <v>2.05739143017898E-2</v>
      </c>
      <c r="AR902" s="14">
        <v>4.8952531192944697E-3</v>
      </c>
      <c r="AS902" s="14"/>
      <c r="AT902" s="14">
        <v>6.1757045899492203E-3</v>
      </c>
      <c r="AU902" s="14">
        <v>1.9697358170533499E-2</v>
      </c>
      <c r="AV902" s="14">
        <v>8.8502930808377102E-3</v>
      </c>
      <c r="AW902" s="14">
        <v>2.69013144094505E-2</v>
      </c>
      <c r="AX902" s="14">
        <v>0</v>
      </c>
    </row>
    <row r="903" spans="2:50" x14ac:dyDescent="0.25">
      <c r="B903" t="s">
        <v>70</v>
      </c>
      <c r="C903" s="14">
        <v>6.6653103001656305E-2</v>
      </c>
      <c r="D903" s="14">
        <v>6.7347564903312507E-2</v>
      </c>
      <c r="E903" s="14">
        <v>6.6492765050682606E-2</v>
      </c>
      <c r="F903" s="14"/>
      <c r="G903" s="14">
        <v>2.3669270764139601E-2</v>
      </c>
      <c r="H903" s="14">
        <v>6.67267921401591E-2</v>
      </c>
      <c r="I903" s="14">
        <v>6.8922354548016401E-2</v>
      </c>
      <c r="J903" s="14">
        <v>8.2076599137616196E-2</v>
      </c>
      <c r="K903" s="14">
        <v>8.3247672963625396E-2</v>
      </c>
      <c r="L903" s="14">
        <v>6.9766612677617801E-2</v>
      </c>
      <c r="M903" s="14"/>
      <c r="N903" s="14">
        <v>3.9296639376632601E-2</v>
      </c>
      <c r="O903" s="14">
        <v>5.4972359968592198E-2</v>
      </c>
      <c r="P903" s="14">
        <v>8.8200879391817394E-2</v>
      </c>
      <c r="Q903" s="14">
        <v>8.9965026122326097E-2</v>
      </c>
      <c r="R903" s="14"/>
      <c r="S903" s="14">
        <v>4.57727667855743E-2</v>
      </c>
      <c r="T903" s="14">
        <v>6.3264754103817905E-2</v>
      </c>
      <c r="U903" s="14">
        <v>8.5556350414668095E-2</v>
      </c>
      <c r="V903" s="14">
        <v>7.7526953325810902E-2</v>
      </c>
      <c r="W903" s="14">
        <v>8.2499413616560394E-2</v>
      </c>
      <c r="X903" s="14">
        <v>9.5753564625824295E-2</v>
      </c>
      <c r="Y903" s="14">
        <v>1.4008430828482899E-2</v>
      </c>
      <c r="Z903" s="14">
        <v>2.8762068252034E-2</v>
      </c>
      <c r="AA903" s="14">
        <v>7.1999248946027605E-2</v>
      </c>
      <c r="AB903" s="14">
        <v>8.9594925946992504E-2</v>
      </c>
      <c r="AC903" s="14">
        <v>6.2102127102580999E-2</v>
      </c>
      <c r="AD903" s="14">
        <v>8.1656051247951805E-2</v>
      </c>
      <c r="AE903" s="14"/>
      <c r="AF903" s="14">
        <v>6.5367064965423993E-2</v>
      </c>
      <c r="AG903" s="14">
        <v>6.7142989108056106E-2</v>
      </c>
      <c r="AH903" s="14">
        <v>8.2038854154562302E-2</v>
      </c>
      <c r="AI903" s="14"/>
      <c r="AJ903" s="14" t="s">
        <v>79</v>
      </c>
      <c r="AK903" s="14" t="s">
        <v>79</v>
      </c>
      <c r="AL903" s="14" t="s">
        <v>79</v>
      </c>
      <c r="AM903" s="14" t="s">
        <v>79</v>
      </c>
      <c r="AN903" s="14" t="s">
        <v>79</v>
      </c>
      <c r="AO903" s="14"/>
      <c r="AP903" s="14">
        <v>3.8967891956898801E-2</v>
      </c>
      <c r="AQ903" s="14">
        <v>4.2498648578881498E-2</v>
      </c>
      <c r="AR903" s="14">
        <v>2.8618402363557099E-2</v>
      </c>
      <c r="AS903" s="14"/>
      <c r="AT903" s="14">
        <v>7.36272138652425E-2</v>
      </c>
      <c r="AU903" s="14">
        <v>6.8267562375173493E-2</v>
      </c>
      <c r="AV903" s="14">
        <v>4.5556697874620397E-2</v>
      </c>
      <c r="AW903" s="14">
        <v>4.5873221732396101E-2</v>
      </c>
      <c r="AX903" s="14">
        <v>6.6137029851887796E-2</v>
      </c>
    </row>
    <row r="904" spans="2:50" x14ac:dyDescent="0.25">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row>
    <row r="905" spans="2:50" x14ac:dyDescent="0.25">
      <c r="B905" s="6" t="s">
        <v>369</v>
      </c>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row>
    <row r="906" spans="2:50" x14ac:dyDescent="0.25">
      <c r="B906" s="24" t="s">
        <v>77</v>
      </c>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row>
    <row r="907" spans="2:50" x14ac:dyDescent="0.25">
      <c r="B907" t="s">
        <v>366</v>
      </c>
      <c r="C907" s="14">
        <v>0.62373633122501104</v>
      </c>
      <c r="D907" s="14">
        <v>0.60715707260282303</v>
      </c>
      <c r="E907" s="14">
        <v>0.63778863440458</v>
      </c>
      <c r="F907" s="14"/>
      <c r="G907" s="14">
        <v>0.71674897208733401</v>
      </c>
      <c r="H907" s="14">
        <v>0.65513372679985804</v>
      </c>
      <c r="I907" s="14">
        <v>0.642967238390173</v>
      </c>
      <c r="J907" s="14">
        <v>0.64002056568367904</v>
      </c>
      <c r="K907" s="14">
        <v>0.55050310424519999</v>
      </c>
      <c r="L907" s="14">
        <v>0.55614189934156699</v>
      </c>
      <c r="M907" s="14"/>
      <c r="N907" s="14">
        <v>0.67624430684230796</v>
      </c>
      <c r="O907" s="14">
        <v>0.64586364257896101</v>
      </c>
      <c r="P907" s="14">
        <v>0.59018120703543997</v>
      </c>
      <c r="Q907" s="14">
        <v>0.57403554683072999</v>
      </c>
      <c r="R907" s="14"/>
      <c r="S907" s="14">
        <v>0.71288094583753803</v>
      </c>
      <c r="T907" s="14">
        <v>0.64560974042465102</v>
      </c>
      <c r="U907" s="14">
        <v>0.55425168829318605</v>
      </c>
      <c r="V907" s="14">
        <v>0.643804169767901</v>
      </c>
      <c r="W907" s="14">
        <v>0.57599859136851195</v>
      </c>
      <c r="X907" s="14">
        <v>0.57808498755469895</v>
      </c>
      <c r="Y907" s="14">
        <v>0.632746327477684</v>
      </c>
      <c r="Z907" s="14">
        <v>0.570632478574295</v>
      </c>
      <c r="AA907" s="14">
        <v>0.57937663103173898</v>
      </c>
      <c r="AB907" s="14">
        <v>0.62577888678711702</v>
      </c>
      <c r="AC907" s="14">
        <v>0.67955055582880897</v>
      </c>
      <c r="AD907" s="14">
        <v>0.59638371161197501</v>
      </c>
      <c r="AE907" s="14"/>
      <c r="AF907" s="14">
        <v>0.62898013366389505</v>
      </c>
      <c r="AG907" s="14">
        <v>0.61800307445843505</v>
      </c>
      <c r="AH907" s="14">
        <v>0.566727052183574</v>
      </c>
      <c r="AI907" s="14"/>
      <c r="AJ907" s="14" t="s">
        <v>79</v>
      </c>
      <c r="AK907" s="14" t="s">
        <v>79</v>
      </c>
      <c r="AL907" s="14" t="s">
        <v>79</v>
      </c>
      <c r="AM907" s="14" t="s">
        <v>79</v>
      </c>
      <c r="AN907" s="14" t="s">
        <v>79</v>
      </c>
      <c r="AO907" s="14"/>
      <c r="AP907" s="14">
        <v>0.64793681046645901</v>
      </c>
      <c r="AQ907" s="14">
        <v>0.64411501786091596</v>
      </c>
      <c r="AR907" s="14">
        <v>0.66731097408842199</v>
      </c>
      <c r="AS907" s="14"/>
      <c r="AT907" s="14">
        <v>0.60292021302742904</v>
      </c>
      <c r="AU907" s="14">
        <v>0.61206927112903697</v>
      </c>
      <c r="AV907" s="14">
        <v>0.68631854421446403</v>
      </c>
      <c r="AW907" s="14">
        <v>0.62115930251241502</v>
      </c>
      <c r="AX907" s="14">
        <v>0.64329150860355799</v>
      </c>
    </row>
    <row r="908" spans="2:50" x14ac:dyDescent="0.25">
      <c r="B908" t="s">
        <v>367</v>
      </c>
      <c r="C908" s="14">
        <v>0.24101458278735099</v>
      </c>
      <c r="D908" s="14">
        <v>0.262996702179709</v>
      </c>
      <c r="E908" s="14">
        <v>0.220659708627785</v>
      </c>
      <c r="F908" s="14"/>
      <c r="G908" s="14">
        <v>0.182842246755892</v>
      </c>
      <c r="H908" s="14">
        <v>0.223793695233687</v>
      </c>
      <c r="I908" s="14">
        <v>0.222239809086344</v>
      </c>
      <c r="J908" s="14">
        <v>0.242193838159001</v>
      </c>
      <c r="K908" s="14">
        <v>0.26834905504504297</v>
      </c>
      <c r="L908" s="14">
        <v>0.28991490305366502</v>
      </c>
      <c r="M908" s="14"/>
      <c r="N908" s="14">
        <v>0.215820151607761</v>
      </c>
      <c r="O908" s="14">
        <v>0.24628736561346401</v>
      </c>
      <c r="P908" s="14">
        <v>0.26572981754534702</v>
      </c>
      <c r="Q908" s="14">
        <v>0.23935668562079601</v>
      </c>
      <c r="R908" s="14"/>
      <c r="S908" s="14">
        <v>0.186932204646584</v>
      </c>
      <c r="T908" s="14">
        <v>0.23240588156997199</v>
      </c>
      <c r="U908" s="14">
        <v>0.29133781301457001</v>
      </c>
      <c r="V908" s="14">
        <v>0.2123162031768</v>
      </c>
      <c r="W908" s="14">
        <v>0.25424197228803203</v>
      </c>
      <c r="X908" s="14">
        <v>0.24250095990527901</v>
      </c>
      <c r="Y908" s="14">
        <v>0.28443565592046599</v>
      </c>
      <c r="Z908" s="14">
        <v>0.27687530534164601</v>
      </c>
      <c r="AA908" s="14">
        <v>0.25822947350868197</v>
      </c>
      <c r="AB908" s="14">
        <v>0.228058535737097</v>
      </c>
      <c r="AC908" s="14">
        <v>0.221999387074829</v>
      </c>
      <c r="AD908" s="14">
        <v>0.29061425057269702</v>
      </c>
      <c r="AE908" s="14"/>
      <c r="AF908" s="14">
        <v>0.23569901567086701</v>
      </c>
      <c r="AG908" s="14">
        <v>0.26118574942941197</v>
      </c>
      <c r="AH908" s="14">
        <v>0.226017613016056</v>
      </c>
      <c r="AI908" s="14"/>
      <c r="AJ908" s="14" t="s">
        <v>79</v>
      </c>
      <c r="AK908" s="14" t="s">
        <v>79</v>
      </c>
      <c r="AL908" s="14" t="s">
        <v>79</v>
      </c>
      <c r="AM908" s="14" t="s">
        <v>79</v>
      </c>
      <c r="AN908" s="14" t="s">
        <v>79</v>
      </c>
      <c r="AO908" s="14"/>
      <c r="AP908" s="14">
        <v>0.22983730040060199</v>
      </c>
      <c r="AQ908" s="14">
        <v>0.240675129600182</v>
      </c>
      <c r="AR908" s="14">
        <v>0.219842557151018</v>
      </c>
      <c r="AS908" s="14"/>
      <c r="AT908" s="14">
        <v>0.25152159635363902</v>
      </c>
      <c r="AU908" s="14">
        <v>0.235487917508727</v>
      </c>
      <c r="AV908" s="14">
        <v>0.21031386837642099</v>
      </c>
      <c r="AW908" s="14">
        <v>0.29971381918128698</v>
      </c>
      <c r="AX908" s="14">
        <v>0.24788825054483499</v>
      </c>
    </row>
    <row r="909" spans="2:50" x14ac:dyDescent="0.25">
      <c r="B909" t="s">
        <v>70</v>
      </c>
      <c r="C909" s="14">
        <v>0.13524908598763799</v>
      </c>
      <c r="D909" s="14">
        <v>0.129846225217468</v>
      </c>
      <c r="E909" s="14">
        <v>0.141551656967635</v>
      </c>
      <c r="F909" s="14"/>
      <c r="G909" s="14">
        <v>0.100408781156775</v>
      </c>
      <c r="H909" s="14">
        <v>0.121072577966454</v>
      </c>
      <c r="I909" s="14">
        <v>0.134792952523483</v>
      </c>
      <c r="J909" s="14">
        <v>0.11778559615732</v>
      </c>
      <c r="K909" s="14">
        <v>0.18114784070975601</v>
      </c>
      <c r="L909" s="14">
        <v>0.15394319760476799</v>
      </c>
      <c r="M909" s="14"/>
      <c r="N909" s="14">
        <v>0.107935541549931</v>
      </c>
      <c r="O909" s="14">
        <v>0.107848991807575</v>
      </c>
      <c r="P909" s="14">
        <v>0.14408897541921301</v>
      </c>
      <c r="Q909" s="14">
        <v>0.186607767548474</v>
      </c>
      <c r="R909" s="14"/>
      <c r="S909" s="14">
        <v>0.100186849515878</v>
      </c>
      <c r="T909" s="14">
        <v>0.121984378005376</v>
      </c>
      <c r="U909" s="14">
        <v>0.15441049869224399</v>
      </c>
      <c r="V909" s="14">
        <v>0.143879627055299</v>
      </c>
      <c r="W909" s="14">
        <v>0.169759436343456</v>
      </c>
      <c r="X909" s="14">
        <v>0.17941405254002099</v>
      </c>
      <c r="Y909" s="14">
        <v>8.28180166018498E-2</v>
      </c>
      <c r="Z909" s="14">
        <v>0.152492216084058</v>
      </c>
      <c r="AA909" s="14">
        <v>0.162393895459579</v>
      </c>
      <c r="AB909" s="14">
        <v>0.14616257747578601</v>
      </c>
      <c r="AC909" s="14">
        <v>9.8450057096362203E-2</v>
      </c>
      <c r="AD909" s="14">
        <v>0.113002037815329</v>
      </c>
      <c r="AE909" s="14"/>
      <c r="AF909" s="14">
        <v>0.135320850665238</v>
      </c>
      <c r="AG909" s="14">
        <v>0.120811176112153</v>
      </c>
      <c r="AH909" s="14">
        <v>0.20725533480037001</v>
      </c>
      <c r="AI909" s="14"/>
      <c r="AJ909" s="14" t="s">
        <v>79</v>
      </c>
      <c r="AK909" s="14" t="s">
        <v>79</v>
      </c>
      <c r="AL909" s="14" t="s">
        <v>79</v>
      </c>
      <c r="AM909" s="14" t="s">
        <v>79</v>
      </c>
      <c r="AN909" s="14" t="s">
        <v>79</v>
      </c>
      <c r="AO909" s="14"/>
      <c r="AP909" s="14">
        <v>0.122225889132939</v>
      </c>
      <c r="AQ909" s="14">
        <v>0.11520985253890199</v>
      </c>
      <c r="AR909" s="14">
        <v>0.112846468760559</v>
      </c>
      <c r="AS909" s="14"/>
      <c r="AT909" s="14">
        <v>0.14555819061893199</v>
      </c>
      <c r="AU909" s="14">
        <v>0.152442811362236</v>
      </c>
      <c r="AV909" s="14">
        <v>0.103367587409115</v>
      </c>
      <c r="AW909" s="14">
        <v>7.9126878306297999E-2</v>
      </c>
      <c r="AX909" s="14">
        <v>0.108820240851608</v>
      </c>
    </row>
    <row r="910" spans="2:50" x14ac:dyDescent="0.25">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row>
    <row r="911" spans="2:50" x14ac:dyDescent="0.25">
      <c r="B911" s="6" t="s">
        <v>370</v>
      </c>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row>
    <row r="912" spans="2:50" x14ac:dyDescent="0.25">
      <c r="B912" s="24" t="s">
        <v>77</v>
      </c>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row>
    <row r="913" spans="2:50" x14ac:dyDescent="0.25">
      <c r="B913" t="s">
        <v>366</v>
      </c>
      <c r="C913" s="14">
        <v>0.50072540308933</v>
      </c>
      <c r="D913" s="14">
        <v>0.50545365726908198</v>
      </c>
      <c r="E913" s="14">
        <v>0.49655539400300402</v>
      </c>
      <c r="F913" s="14"/>
      <c r="G913" s="14">
        <v>0.5894276029819</v>
      </c>
      <c r="H913" s="14">
        <v>0.58776451041086597</v>
      </c>
      <c r="I913" s="14">
        <v>0.491717415358296</v>
      </c>
      <c r="J913" s="14">
        <v>0.46243598274995301</v>
      </c>
      <c r="K913" s="14">
        <v>0.45882703255666701</v>
      </c>
      <c r="L913" s="14">
        <v>0.436531091836525</v>
      </c>
      <c r="M913" s="14"/>
      <c r="N913" s="14">
        <v>0.56161446590797603</v>
      </c>
      <c r="O913" s="14">
        <v>0.51037941609193505</v>
      </c>
      <c r="P913" s="14">
        <v>0.46956913766372399</v>
      </c>
      <c r="Q913" s="14">
        <v>0.456137603476378</v>
      </c>
      <c r="R913" s="14"/>
      <c r="S913" s="14">
        <v>0.56508869779747195</v>
      </c>
      <c r="T913" s="14">
        <v>0.52681772028047902</v>
      </c>
      <c r="U913" s="14">
        <v>0.44564875103081297</v>
      </c>
      <c r="V913" s="14">
        <v>0.50162841612006503</v>
      </c>
      <c r="W913" s="14">
        <v>0.44768099308457399</v>
      </c>
      <c r="X913" s="14">
        <v>0.47807207873379198</v>
      </c>
      <c r="Y913" s="14">
        <v>0.50879069544089495</v>
      </c>
      <c r="Z913" s="14">
        <v>0.45177115894106101</v>
      </c>
      <c r="AA913" s="14">
        <v>0.50836673489667406</v>
      </c>
      <c r="AB913" s="14">
        <v>0.52339115175145201</v>
      </c>
      <c r="AC913" s="14">
        <v>0.52117983545362201</v>
      </c>
      <c r="AD913" s="14">
        <v>0.33741694922844201</v>
      </c>
      <c r="AE913" s="14"/>
      <c r="AF913" s="14">
        <v>0.47791250330984397</v>
      </c>
      <c r="AG913" s="14">
        <v>0.50770660277952295</v>
      </c>
      <c r="AH913" s="14">
        <v>0.50545852152635196</v>
      </c>
      <c r="AI913" s="14"/>
      <c r="AJ913" s="14" t="s">
        <v>79</v>
      </c>
      <c r="AK913" s="14" t="s">
        <v>79</v>
      </c>
      <c r="AL913" s="14" t="s">
        <v>79</v>
      </c>
      <c r="AM913" s="14" t="s">
        <v>79</v>
      </c>
      <c r="AN913" s="14" t="s">
        <v>79</v>
      </c>
      <c r="AO913" s="14"/>
      <c r="AP913" s="14">
        <v>0.55168952343814404</v>
      </c>
      <c r="AQ913" s="14">
        <v>0.52752529667490999</v>
      </c>
      <c r="AR913" s="14">
        <v>0.50926518151003597</v>
      </c>
      <c r="AS913" s="14"/>
      <c r="AT913" s="14">
        <v>0.47609574578636998</v>
      </c>
      <c r="AU913" s="14">
        <v>0.487806175141066</v>
      </c>
      <c r="AV913" s="14">
        <v>0.54156223229941303</v>
      </c>
      <c r="AW913" s="14">
        <v>0.53234659104288695</v>
      </c>
      <c r="AX913" s="14">
        <v>0.65294709880496704</v>
      </c>
    </row>
    <row r="914" spans="2:50" x14ac:dyDescent="0.25">
      <c r="B914" t="s">
        <v>367</v>
      </c>
      <c r="C914" s="14">
        <v>0.35989964932973301</v>
      </c>
      <c r="D914" s="14">
        <v>0.35890953141137899</v>
      </c>
      <c r="E914" s="14">
        <v>0.35935491912231299</v>
      </c>
      <c r="F914" s="14"/>
      <c r="G914" s="14">
        <v>0.29631851229218997</v>
      </c>
      <c r="H914" s="14">
        <v>0.29972336237903602</v>
      </c>
      <c r="I914" s="14">
        <v>0.36098990189137398</v>
      </c>
      <c r="J914" s="14">
        <v>0.39909133415914699</v>
      </c>
      <c r="K914" s="14">
        <v>0.38070014318768902</v>
      </c>
      <c r="L914" s="14">
        <v>0.40509523861275198</v>
      </c>
      <c r="M914" s="14"/>
      <c r="N914" s="14">
        <v>0.339240219638487</v>
      </c>
      <c r="O914" s="14">
        <v>0.35077048214569401</v>
      </c>
      <c r="P914" s="14">
        <v>0.38728659657780401</v>
      </c>
      <c r="Q914" s="14">
        <v>0.36263321859950598</v>
      </c>
      <c r="R914" s="14"/>
      <c r="S914" s="14">
        <v>0.295626308531662</v>
      </c>
      <c r="T914" s="14">
        <v>0.34832714425246702</v>
      </c>
      <c r="U914" s="14">
        <v>0.40112609356569501</v>
      </c>
      <c r="V914" s="14">
        <v>0.36847113689443001</v>
      </c>
      <c r="W914" s="14">
        <v>0.39278507123963302</v>
      </c>
      <c r="X914" s="14">
        <v>0.376829598018322</v>
      </c>
      <c r="Y914" s="14">
        <v>0.39157523456511301</v>
      </c>
      <c r="Z914" s="14">
        <v>0.39325828655635497</v>
      </c>
      <c r="AA914" s="14">
        <v>0.32527246784581898</v>
      </c>
      <c r="AB914" s="14">
        <v>0.35123447983502498</v>
      </c>
      <c r="AC914" s="14">
        <v>0.32583201224269398</v>
      </c>
      <c r="AD914" s="14">
        <v>0.52721375773899204</v>
      </c>
      <c r="AE914" s="14"/>
      <c r="AF914" s="14">
        <v>0.38172024940194099</v>
      </c>
      <c r="AG914" s="14">
        <v>0.36173867204374099</v>
      </c>
      <c r="AH914" s="14">
        <v>0.310133533670781</v>
      </c>
      <c r="AI914" s="14"/>
      <c r="AJ914" s="14" t="s">
        <v>79</v>
      </c>
      <c r="AK914" s="14" t="s">
        <v>79</v>
      </c>
      <c r="AL914" s="14" t="s">
        <v>79</v>
      </c>
      <c r="AM914" s="14" t="s">
        <v>79</v>
      </c>
      <c r="AN914" s="14" t="s">
        <v>79</v>
      </c>
      <c r="AO914" s="14"/>
      <c r="AP914" s="14">
        <v>0.339176924854661</v>
      </c>
      <c r="AQ914" s="14">
        <v>0.35369976333561598</v>
      </c>
      <c r="AR914" s="14">
        <v>0.37352308826049702</v>
      </c>
      <c r="AS914" s="14"/>
      <c r="AT914" s="14">
        <v>0.38428466498522201</v>
      </c>
      <c r="AU914" s="14">
        <v>0.36859754331035499</v>
      </c>
      <c r="AV914" s="14">
        <v>0.33837542129957099</v>
      </c>
      <c r="AW914" s="14">
        <v>0.38038796618057102</v>
      </c>
      <c r="AX914" s="14">
        <v>0.194094123966773</v>
      </c>
    </row>
    <row r="915" spans="2:50" x14ac:dyDescent="0.25">
      <c r="B915" t="s">
        <v>70</v>
      </c>
      <c r="C915" s="14">
        <v>0.13937494758093799</v>
      </c>
      <c r="D915" s="14">
        <v>0.135636811319539</v>
      </c>
      <c r="E915" s="14">
        <v>0.14408968687468299</v>
      </c>
      <c r="F915" s="14"/>
      <c r="G915" s="14">
        <v>0.114253884725909</v>
      </c>
      <c r="H915" s="14">
        <v>0.112512127210098</v>
      </c>
      <c r="I915" s="14">
        <v>0.147292682750331</v>
      </c>
      <c r="J915" s="14">
        <v>0.1384726830909</v>
      </c>
      <c r="K915" s="14">
        <v>0.16047282425564399</v>
      </c>
      <c r="L915" s="14">
        <v>0.15837366955072299</v>
      </c>
      <c r="M915" s="14"/>
      <c r="N915" s="14">
        <v>9.9145314453536998E-2</v>
      </c>
      <c r="O915" s="14">
        <v>0.138850101762371</v>
      </c>
      <c r="P915" s="14">
        <v>0.143144265758471</v>
      </c>
      <c r="Q915" s="14">
        <v>0.181229177924116</v>
      </c>
      <c r="R915" s="14"/>
      <c r="S915" s="14">
        <v>0.139284993670866</v>
      </c>
      <c r="T915" s="14">
        <v>0.124855135467054</v>
      </c>
      <c r="U915" s="14">
        <v>0.15322515540349199</v>
      </c>
      <c r="V915" s="14">
        <v>0.12990044698550501</v>
      </c>
      <c r="W915" s="14">
        <v>0.15953393567579299</v>
      </c>
      <c r="X915" s="14">
        <v>0.14509832324788499</v>
      </c>
      <c r="Y915" s="14">
        <v>9.9634069993992103E-2</v>
      </c>
      <c r="Z915" s="14">
        <v>0.15497055450258301</v>
      </c>
      <c r="AA915" s="14">
        <v>0.16636079725750699</v>
      </c>
      <c r="AB915" s="14">
        <v>0.12537436841352301</v>
      </c>
      <c r="AC915" s="14">
        <v>0.15298815230368401</v>
      </c>
      <c r="AD915" s="14">
        <v>0.13536929303256601</v>
      </c>
      <c r="AE915" s="14"/>
      <c r="AF915" s="14">
        <v>0.14036724728821501</v>
      </c>
      <c r="AG915" s="14">
        <v>0.130554725176736</v>
      </c>
      <c r="AH915" s="14">
        <v>0.18440794480286701</v>
      </c>
      <c r="AI915" s="14"/>
      <c r="AJ915" s="14" t="s">
        <v>79</v>
      </c>
      <c r="AK915" s="14" t="s">
        <v>79</v>
      </c>
      <c r="AL915" s="14" t="s">
        <v>79</v>
      </c>
      <c r="AM915" s="14" t="s">
        <v>79</v>
      </c>
      <c r="AN915" s="14" t="s">
        <v>79</v>
      </c>
      <c r="AO915" s="14"/>
      <c r="AP915" s="14">
        <v>0.10913355170719501</v>
      </c>
      <c r="AQ915" s="14">
        <v>0.118774939989475</v>
      </c>
      <c r="AR915" s="14">
        <v>0.117211730229467</v>
      </c>
      <c r="AS915" s="14"/>
      <c r="AT915" s="14">
        <v>0.139619589228408</v>
      </c>
      <c r="AU915" s="14">
        <v>0.14359628154857901</v>
      </c>
      <c r="AV915" s="14">
        <v>0.120062346401016</v>
      </c>
      <c r="AW915" s="14">
        <v>8.7265442776542801E-2</v>
      </c>
      <c r="AX915" s="14">
        <v>0.15295877722826001</v>
      </c>
    </row>
    <row r="916" spans="2:50" x14ac:dyDescent="0.25">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row>
    <row r="917" spans="2:50" x14ac:dyDescent="0.25">
      <c r="B917" s="6" t="s">
        <v>371</v>
      </c>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row>
    <row r="918" spans="2:50" x14ac:dyDescent="0.25">
      <c r="B918" s="24" t="s">
        <v>77</v>
      </c>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row>
    <row r="919" spans="2:50" x14ac:dyDescent="0.25">
      <c r="B919" t="s">
        <v>366</v>
      </c>
      <c r="C919" s="14">
        <v>0.50107632639494304</v>
      </c>
      <c r="D919" s="14">
        <v>0.48238271211980399</v>
      </c>
      <c r="E919" s="14">
        <v>0.51540708680935099</v>
      </c>
      <c r="F919" s="14"/>
      <c r="G919" s="14">
        <v>0.58500309746883306</v>
      </c>
      <c r="H919" s="14">
        <v>0.580295408758983</v>
      </c>
      <c r="I919" s="14">
        <v>0.52172185796985904</v>
      </c>
      <c r="J919" s="14">
        <v>0.49733422935101401</v>
      </c>
      <c r="K919" s="14">
        <v>0.41122824700690103</v>
      </c>
      <c r="L919" s="14">
        <v>0.42646307901680902</v>
      </c>
      <c r="M919" s="14"/>
      <c r="N919" s="14">
        <v>0.53896991155983798</v>
      </c>
      <c r="O919" s="14">
        <v>0.49864178414641303</v>
      </c>
      <c r="P919" s="14">
        <v>0.50125035406001905</v>
      </c>
      <c r="Q919" s="14">
        <v>0.46454593209377198</v>
      </c>
      <c r="R919" s="14"/>
      <c r="S919" s="14">
        <v>0.63181706070726096</v>
      </c>
      <c r="T919" s="14">
        <v>0.49147657697049002</v>
      </c>
      <c r="U919" s="14">
        <v>0.53784538274609806</v>
      </c>
      <c r="V919" s="14">
        <v>0.49366233745447002</v>
      </c>
      <c r="W919" s="14">
        <v>0.47392344567683597</v>
      </c>
      <c r="X919" s="14">
        <v>0.47363663314117199</v>
      </c>
      <c r="Y919" s="14">
        <v>0.45472372131787803</v>
      </c>
      <c r="Z919" s="14">
        <v>0.39543301253753899</v>
      </c>
      <c r="AA919" s="14">
        <v>0.47897655177783899</v>
      </c>
      <c r="AB919" s="14">
        <v>0.45762260857772102</v>
      </c>
      <c r="AC919" s="14">
        <v>0.51518922707417403</v>
      </c>
      <c r="AD919" s="14">
        <v>0.45504252563911002</v>
      </c>
      <c r="AE919" s="14"/>
      <c r="AF919" s="14">
        <v>0.48413469252799401</v>
      </c>
      <c r="AG919" s="14">
        <v>0.50650303044372502</v>
      </c>
      <c r="AH919" s="14">
        <v>0.50515551818579196</v>
      </c>
      <c r="AI919" s="14"/>
      <c r="AJ919" s="14" t="s">
        <v>79</v>
      </c>
      <c r="AK919" s="14" t="s">
        <v>79</v>
      </c>
      <c r="AL919" s="14" t="s">
        <v>79</v>
      </c>
      <c r="AM919" s="14" t="s">
        <v>79</v>
      </c>
      <c r="AN919" s="14" t="s">
        <v>79</v>
      </c>
      <c r="AO919" s="14"/>
      <c r="AP919" s="14">
        <v>0.51788680696146505</v>
      </c>
      <c r="AQ919" s="14">
        <v>0.51185724581879599</v>
      </c>
      <c r="AR919" s="14">
        <v>0.48035782407990102</v>
      </c>
      <c r="AS919" s="14"/>
      <c r="AT919" s="14">
        <v>0.47770584304178398</v>
      </c>
      <c r="AU919" s="14">
        <v>0.484760722681363</v>
      </c>
      <c r="AV919" s="14">
        <v>0.56339287825053597</v>
      </c>
      <c r="AW919" s="14">
        <v>0.58679283541576899</v>
      </c>
      <c r="AX919" s="14">
        <v>0.50679360601058399</v>
      </c>
    </row>
    <row r="920" spans="2:50" x14ac:dyDescent="0.25">
      <c r="B920" t="s">
        <v>367</v>
      </c>
      <c r="C920" s="14">
        <v>0.33754305290713299</v>
      </c>
      <c r="D920" s="14">
        <v>0.34830279667998298</v>
      </c>
      <c r="E920" s="14">
        <v>0.32968395800601102</v>
      </c>
      <c r="F920" s="14"/>
      <c r="G920" s="14">
        <v>0.293139380932116</v>
      </c>
      <c r="H920" s="14">
        <v>0.28061269217669099</v>
      </c>
      <c r="I920" s="14">
        <v>0.33357919417520399</v>
      </c>
      <c r="J920" s="14">
        <v>0.33649443903753501</v>
      </c>
      <c r="K920" s="14">
        <v>0.36754116388844699</v>
      </c>
      <c r="L920" s="14">
        <v>0.39790322445480097</v>
      </c>
      <c r="M920" s="14"/>
      <c r="N920" s="14">
        <v>0.32688847722363601</v>
      </c>
      <c r="O920" s="14">
        <v>0.35378754981242699</v>
      </c>
      <c r="P920" s="14">
        <v>0.34201720840501099</v>
      </c>
      <c r="Q920" s="14">
        <v>0.32634318183399702</v>
      </c>
      <c r="R920" s="14"/>
      <c r="S920" s="14">
        <v>0.21502183213492099</v>
      </c>
      <c r="T920" s="14">
        <v>0.32497044376508599</v>
      </c>
      <c r="U920" s="14">
        <v>0.30146712809909798</v>
      </c>
      <c r="V920" s="14">
        <v>0.36405829857215299</v>
      </c>
      <c r="W920" s="14">
        <v>0.349994010719687</v>
      </c>
      <c r="X920" s="14">
        <v>0.33459288571566498</v>
      </c>
      <c r="Y920" s="14">
        <v>0.410025365867073</v>
      </c>
      <c r="Z920" s="14">
        <v>0.48569237376949498</v>
      </c>
      <c r="AA920" s="14">
        <v>0.34765648197642302</v>
      </c>
      <c r="AB920" s="14">
        <v>0.36629556228549798</v>
      </c>
      <c r="AC920" s="14">
        <v>0.37248929016589999</v>
      </c>
      <c r="AD920" s="14">
        <v>0.38693643842206799</v>
      </c>
      <c r="AE920" s="14"/>
      <c r="AF920" s="14">
        <v>0.35496132775184702</v>
      </c>
      <c r="AG920" s="14">
        <v>0.34585552048444201</v>
      </c>
      <c r="AH920" s="14">
        <v>0.27326357993441402</v>
      </c>
      <c r="AI920" s="14"/>
      <c r="AJ920" s="14" t="s">
        <v>79</v>
      </c>
      <c r="AK920" s="14" t="s">
        <v>79</v>
      </c>
      <c r="AL920" s="14" t="s">
        <v>79</v>
      </c>
      <c r="AM920" s="14" t="s">
        <v>79</v>
      </c>
      <c r="AN920" s="14" t="s">
        <v>79</v>
      </c>
      <c r="AO920" s="14"/>
      <c r="AP920" s="14">
        <v>0.34231745982898998</v>
      </c>
      <c r="AQ920" s="14">
        <v>0.34460762089160601</v>
      </c>
      <c r="AR920" s="14">
        <v>0.37930149908490302</v>
      </c>
      <c r="AS920" s="14"/>
      <c r="AT920" s="14">
        <v>0.35854116175956202</v>
      </c>
      <c r="AU920" s="14">
        <v>0.33341380607350701</v>
      </c>
      <c r="AV920" s="14">
        <v>0.30494669574657302</v>
      </c>
      <c r="AW920" s="14">
        <v>0.31159256098647098</v>
      </c>
      <c r="AX920" s="14">
        <v>0.333176772689593</v>
      </c>
    </row>
    <row r="921" spans="2:50" x14ac:dyDescent="0.25">
      <c r="B921" t="s">
        <v>70</v>
      </c>
      <c r="C921" s="14">
        <v>0.161380620697924</v>
      </c>
      <c r="D921" s="14">
        <v>0.169314491200213</v>
      </c>
      <c r="E921" s="14">
        <v>0.15490895518463799</v>
      </c>
      <c r="F921" s="14"/>
      <c r="G921" s="14">
        <v>0.12185752159905</v>
      </c>
      <c r="H921" s="14">
        <v>0.13909189906432501</v>
      </c>
      <c r="I921" s="14">
        <v>0.144698947854938</v>
      </c>
      <c r="J921" s="14">
        <v>0.16617133161145101</v>
      </c>
      <c r="K921" s="14">
        <v>0.22123058910465199</v>
      </c>
      <c r="L921" s="14">
        <v>0.17563369652839</v>
      </c>
      <c r="M921" s="14"/>
      <c r="N921" s="14">
        <v>0.13414161121652499</v>
      </c>
      <c r="O921" s="14">
        <v>0.14757066604116001</v>
      </c>
      <c r="P921" s="14">
        <v>0.15673243753496999</v>
      </c>
      <c r="Q921" s="14">
        <v>0.20911088607223199</v>
      </c>
      <c r="R921" s="14"/>
      <c r="S921" s="14">
        <v>0.153161107157817</v>
      </c>
      <c r="T921" s="14">
        <v>0.18355297926442399</v>
      </c>
      <c r="U921" s="14">
        <v>0.16068748915480399</v>
      </c>
      <c r="V921" s="14">
        <v>0.14227936397337701</v>
      </c>
      <c r="W921" s="14">
        <v>0.176082543603477</v>
      </c>
      <c r="X921" s="14">
        <v>0.191770481143163</v>
      </c>
      <c r="Y921" s="14">
        <v>0.135250912815049</v>
      </c>
      <c r="Z921" s="14">
        <v>0.11887461369296599</v>
      </c>
      <c r="AA921" s="14">
        <v>0.173366966245738</v>
      </c>
      <c r="AB921" s="14">
        <v>0.176081829136781</v>
      </c>
      <c r="AC921" s="14">
        <v>0.112321482759926</v>
      </c>
      <c r="AD921" s="14">
        <v>0.158021035938822</v>
      </c>
      <c r="AE921" s="14"/>
      <c r="AF921" s="14">
        <v>0.16090397972015899</v>
      </c>
      <c r="AG921" s="14">
        <v>0.14764144907183299</v>
      </c>
      <c r="AH921" s="14">
        <v>0.22158090187979401</v>
      </c>
      <c r="AI921" s="14"/>
      <c r="AJ921" s="14" t="s">
        <v>79</v>
      </c>
      <c r="AK921" s="14" t="s">
        <v>79</v>
      </c>
      <c r="AL921" s="14" t="s">
        <v>79</v>
      </c>
      <c r="AM921" s="14" t="s">
        <v>79</v>
      </c>
      <c r="AN921" s="14" t="s">
        <v>79</v>
      </c>
      <c r="AO921" s="14"/>
      <c r="AP921" s="14">
        <v>0.139795733209544</v>
      </c>
      <c r="AQ921" s="14">
        <v>0.14353513328959799</v>
      </c>
      <c r="AR921" s="14">
        <v>0.14034067683519599</v>
      </c>
      <c r="AS921" s="14"/>
      <c r="AT921" s="14">
        <v>0.16375299519865399</v>
      </c>
      <c r="AU921" s="14">
        <v>0.18182547124512899</v>
      </c>
      <c r="AV921" s="14">
        <v>0.13166042600289199</v>
      </c>
      <c r="AW921" s="14">
        <v>0.10161460359776101</v>
      </c>
      <c r="AX921" s="14">
        <v>0.16002962129982301</v>
      </c>
    </row>
    <row r="922" spans="2:50" x14ac:dyDescent="0.25">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row>
    <row r="923" spans="2:50" x14ac:dyDescent="0.25">
      <c r="B923" s="6" t="s">
        <v>372</v>
      </c>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row>
    <row r="924" spans="2:50" x14ac:dyDescent="0.25">
      <c r="B924" s="24" t="s">
        <v>77</v>
      </c>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row>
    <row r="925" spans="2:50" x14ac:dyDescent="0.25">
      <c r="B925" t="s">
        <v>366</v>
      </c>
      <c r="C925" s="14">
        <v>0.57310862095898396</v>
      </c>
      <c r="D925" s="14">
        <v>0.55934979171940302</v>
      </c>
      <c r="E925" s="14">
        <v>0.58399373203944305</v>
      </c>
      <c r="F925" s="14"/>
      <c r="G925" s="14">
        <v>0.55425692482332101</v>
      </c>
      <c r="H925" s="14">
        <v>0.64419123869717299</v>
      </c>
      <c r="I925" s="14">
        <v>0.578976815365287</v>
      </c>
      <c r="J925" s="14">
        <v>0.59612436580717298</v>
      </c>
      <c r="K925" s="14">
        <v>0.52108436382414702</v>
      </c>
      <c r="L925" s="14">
        <v>0.53862596586418399</v>
      </c>
      <c r="M925" s="14"/>
      <c r="N925" s="14">
        <v>0.63040335652044399</v>
      </c>
      <c r="O925" s="14">
        <v>0.59783982333256702</v>
      </c>
      <c r="P925" s="14">
        <v>0.52111970244394601</v>
      </c>
      <c r="Q925" s="14">
        <v>0.531009416858372</v>
      </c>
      <c r="R925" s="14"/>
      <c r="S925" s="14">
        <v>0.62408621410057696</v>
      </c>
      <c r="T925" s="14">
        <v>0.57453946611040896</v>
      </c>
      <c r="U925" s="14">
        <v>0.52375814513480101</v>
      </c>
      <c r="V925" s="14">
        <v>0.56029747339421399</v>
      </c>
      <c r="W925" s="14">
        <v>0.50932296484062101</v>
      </c>
      <c r="X925" s="14">
        <v>0.58498447570394896</v>
      </c>
      <c r="Y925" s="14">
        <v>0.55061825519071805</v>
      </c>
      <c r="Z925" s="14">
        <v>0.485420754496387</v>
      </c>
      <c r="AA925" s="14">
        <v>0.60710119971384802</v>
      </c>
      <c r="AB925" s="14">
        <v>0.57521338239856401</v>
      </c>
      <c r="AC925" s="14">
        <v>0.62026589826442402</v>
      </c>
      <c r="AD925" s="14">
        <v>0.57836200822044004</v>
      </c>
      <c r="AE925" s="14"/>
      <c r="AF925" s="14">
        <v>0.56808091133731697</v>
      </c>
      <c r="AG925" s="14">
        <v>0.59575862480678299</v>
      </c>
      <c r="AH925" s="14">
        <v>0.52128094587737495</v>
      </c>
      <c r="AI925" s="14"/>
      <c r="AJ925" s="14" t="s">
        <v>79</v>
      </c>
      <c r="AK925" s="14" t="s">
        <v>79</v>
      </c>
      <c r="AL925" s="14" t="s">
        <v>79</v>
      </c>
      <c r="AM925" s="14" t="s">
        <v>79</v>
      </c>
      <c r="AN925" s="14" t="s">
        <v>79</v>
      </c>
      <c r="AO925" s="14"/>
      <c r="AP925" s="14">
        <v>0.61531608362628298</v>
      </c>
      <c r="AQ925" s="14">
        <v>0.58488670179651303</v>
      </c>
      <c r="AR925" s="14">
        <v>0.53729541549141302</v>
      </c>
      <c r="AS925" s="14"/>
      <c r="AT925" s="14">
        <v>0.54193314798658498</v>
      </c>
      <c r="AU925" s="14">
        <v>0.55955287430348699</v>
      </c>
      <c r="AV925" s="14">
        <v>0.61897817990437098</v>
      </c>
      <c r="AW925" s="14">
        <v>0.64390126269077497</v>
      </c>
      <c r="AX925" s="14">
        <v>0.68520116973141598</v>
      </c>
    </row>
    <row r="926" spans="2:50" x14ac:dyDescent="0.25">
      <c r="B926" t="s">
        <v>367</v>
      </c>
      <c r="C926" s="14">
        <v>0.27453386710647998</v>
      </c>
      <c r="D926" s="14">
        <v>0.29539251078094397</v>
      </c>
      <c r="E926" s="14">
        <v>0.25556281393596902</v>
      </c>
      <c r="F926" s="14"/>
      <c r="G926" s="14">
        <v>0.29202286772699498</v>
      </c>
      <c r="H926" s="14">
        <v>0.23576250307447</v>
      </c>
      <c r="I926" s="14">
        <v>0.28081952307320202</v>
      </c>
      <c r="J926" s="14">
        <v>0.260519915762151</v>
      </c>
      <c r="K926" s="14">
        <v>0.31014487608524199</v>
      </c>
      <c r="L926" s="14">
        <v>0.27718489772974397</v>
      </c>
      <c r="M926" s="14"/>
      <c r="N926" s="14">
        <v>0.25804323669132301</v>
      </c>
      <c r="O926" s="14">
        <v>0.265996368543229</v>
      </c>
      <c r="P926" s="14">
        <v>0.32537783152187999</v>
      </c>
      <c r="Q926" s="14">
        <v>0.25543165970826098</v>
      </c>
      <c r="R926" s="14"/>
      <c r="S926" s="14">
        <v>0.22874433573556499</v>
      </c>
      <c r="T926" s="14">
        <v>0.27939500739644202</v>
      </c>
      <c r="U926" s="14">
        <v>0.32008108515035599</v>
      </c>
      <c r="V926" s="14">
        <v>0.26129990027743</v>
      </c>
      <c r="W926" s="14">
        <v>0.327180184529903</v>
      </c>
      <c r="X926" s="14">
        <v>0.24884194242930999</v>
      </c>
      <c r="Y926" s="14">
        <v>0.32345936016278698</v>
      </c>
      <c r="Z926" s="14">
        <v>0.36945248294817601</v>
      </c>
      <c r="AA926" s="14">
        <v>0.22044454230930499</v>
      </c>
      <c r="AB926" s="14">
        <v>0.288506574169546</v>
      </c>
      <c r="AC926" s="14">
        <v>0.23127517249145499</v>
      </c>
      <c r="AD926" s="14">
        <v>0.31163128001518903</v>
      </c>
      <c r="AE926" s="14"/>
      <c r="AF926" s="14">
        <v>0.28122505193941899</v>
      </c>
      <c r="AG926" s="14">
        <v>0.26800234132169998</v>
      </c>
      <c r="AH926" s="14">
        <v>0.271478510485609</v>
      </c>
      <c r="AI926" s="14"/>
      <c r="AJ926" s="14" t="s">
        <v>79</v>
      </c>
      <c r="AK926" s="14" t="s">
        <v>79</v>
      </c>
      <c r="AL926" s="14" t="s">
        <v>79</v>
      </c>
      <c r="AM926" s="14" t="s">
        <v>79</v>
      </c>
      <c r="AN926" s="14" t="s">
        <v>79</v>
      </c>
      <c r="AO926" s="14"/>
      <c r="AP926" s="14">
        <v>0.26668960556111798</v>
      </c>
      <c r="AQ926" s="14">
        <v>0.27565623047757798</v>
      </c>
      <c r="AR926" s="14">
        <v>0.32128867752590801</v>
      </c>
      <c r="AS926" s="14"/>
      <c r="AT926" s="14">
        <v>0.29039794477997599</v>
      </c>
      <c r="AU926" s="14">
        <v>0.27484445906709098</v>
      </c>
      <c r="AV926" s="14">
        <v>0.25886134162346203</v>
      </c>
      <c r="AW926" s="14">
        <v>0.26403343298639398</v>
      </c>
      <c r="AX926" s="14">
        <v>0.205978589416976</v>
      </c>
    </row>
    <row r="927" spans="2:50" x14ac:dyDescent="0.25">
      <c r="B927" t="s">
        <v>70</v>
      </c>
      <c r="C927" s="14">
        <v>0.15235751193453601</v>
      </c>
      <c r="D927" s="14">
        <v>0.145257697499653</v>
      </c>
      <c r="E927" s="14">
        <v>0.16044345402458801</v>
      </c>
      <c r="F927" s="14"/>
      <c r="G927" s="14">
        <v>0.15372020744968401</v>
      </c>
      <c r="H927" s="14">
        <v>0.120046258228358</v>
      </c>
      <c r="I927" s="14">
        <v>0.14020366156151101</v>
      </c>
      <c r="J927" s="14">
        <v>0.14335571843067599</v>
      </c>
      <c r="K927" s="14">
        <v>0.16877076009061101</v>
      </c>
      <c r="L927" s="14">
        <v>0.18418913640607201</v>
      </c>
      <c r="M927" s="14"/>
      <c r="N927" s="14">
        <v>0.111553406788232</v>
      </c>
      <c r="O927" s="14">
        <v>0.13616380812420301</v>
      </c>
      <c r="P927" s="14">
        <v>0.153502466034175</v>
      </c>
      <c r="Q927" s="14">
        <v>0.21355892343336799</v>
      </c>
      <c r="R927" s="14"/>
      <c r="S927" s="14">
        <v>0.14716945016385799</v>
      </c>
      <c r="T927" s="14">
        <v>0.14606552649314899</v>
      </c>
      <c r="U927" s="14">
        <v>0.156160769714843</v>
      </c>
      <c r="V927" s="14">
        <v>0.17840262632835599</v>
      </c>
      <c r="W927" s="14">
        <v>0.163496850629476</v>
      </c>
      <c r="X927" s="14">
        <v>0.166173581866741</v>
      </c>
      <c r="Y927" s="14">
        <v>0.12592238464649499</v>
      </c>
      <c r="Z927" s="14">
        <v>0.14512676255543699</v>
      </c>
      <c r="AA927" s="14">
        <v>0.17245425797684699</v>
      </c>
      <c r="AB927" s="14">
        <v>0.13628004343189001</v>
      </c>
      <c r="AC927" s="14">
        <v>0.14845892924412099</v>
      </c>
      <c r="AD927" s="14">
        <v>0.110006711764371</v>
      </c>
      <c r="AE927" s="14"/>
      <c r="AF927" s="14">
        <v>0.15069403672326301</v>
      </c>
      <c r="AG927" s="14">
        <v>0.13623903387151701</v>
      </c>
      <c r="AH927" s="14">
        <v>0.20724054363701599</v>
      </c>
      <c r="AI927" s="14"/>
      <c r="AJ927" s="14" t="s">
        <v>79</v>
      </c>
      <c r="AK927" s="14" t="s">
        <v>79</v>
      </c>
      <c r="AL927" s="14" t="s">
        <v>79</v>
      </c>
      <c r="AM927" s="14" t="s">
        <v>79</v>
      </c>
      <c r="AN927" s="14" t="s">
        <v>79</v>
      </c>
      <c r="AO927" s="14"/>
      <c r="AP927" s="14">
        <v>0.11799431081259899</v>
      </c>
      <c r="AQ927" s="14">
        <v>0.13945706772590999</v>
      </c>
      <c r="AR927" s="14">
        <v>0.141415906982679</v>
      </c>
      <c r="AS927" s="14"/>
      <c r="AT927" s="14">
        <v>0.16766890723344</v>
      </c>
      <c r="AU927" s="14">
        <v>0.165602666629422</v>
      </c>
      <c r="AV927" s="14">
        <v>0.122160478472167</v>
      </c>
      <c r="AW927" s="14">
        <v>9.2065304322830999E-2</v>
      </c>
      <c r="AX927" s="14">
        <v>0.108820240851608</v>
      </c>
    </row>
    <row r="928" spans="2:50" x14ac:dyDescent="0.25">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row>
    <row r="929" spans="2:50" x14ac:dyDescent="0.25">
      <c r="B929" s="6" t="s">
        <v>385</v>
      </c>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row>
    <row r="930" spans="2:50" x14ac:dyDescent="0.25">
      <c r="B930" s="24" t="s">
        <v>77</v>
      </c>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row>
    <row r="931" spans="2:50" x14ac:dyDescent="0.25">
      <c r="B931" t="s">
        <v>373</v>
      </c>
      <c r="C931" s="14">
        <v>0.31693053164188301</v>
      </c>
      <c r="D931" s="14">
        <v>0.31042484520549501</v>
      </c>
      <c r="E931" s="14">
        <v>0.32231961953530402</v>
      </c>
      <c r="F931" s="14"/>
      <c r="G931" s="14">
        <v>0.36675819041184798</v>
      </c>
      <c r="H931" s="14">
        <v>0.38198864346201999</v>
      </c>
      <c r="I931" s="14">
        <v>0.29255118916073503</v>
      </c>
      <c r="J931" s="14">
        <v>0.31434420755745501</v>
      </c>
      <c r="K931" s="14">
        <v>0.30023462864932199</v>
      </c>
      <c r="L931" s="14">
        <v>0.26333407473937298</v>
      </c>
      <c r="M931" s="14"/>
      <c r="N931" s="14">
        <v>0.29819479173387597</v>
      </c>
      <c r="O931" s="14">
        <v>0.33300713386257103</v>
      </c>
      <c r="P931" s="14">
        <v>0.303346465668837</v>
      </c>
      <c r="Q931" s="14">
        <v>0.33343064158649699</v>
      </c>
      <c r="R931" s="14"/>
      <c r="S931" s="14">
        <v>0.320278096047037</v>
      </c>
      <c r="T931" s="14">
        <v>0.28547773804968102</v>
      </c>
      <c r="U931" s="14">
        <v>0.28873560940950699</v>
      </c>
      <c r="V931" s="14">
        <v>0.29161906309891</v>
      </c>
      <c r="W931" s="14">
        <v>0.32583600818374397</v>
      </c>
      <c r="X931" s="14">
        <v>0.36363323930206898</v>
      </c>
      <c r="Y931" s="14">
        <v>0.344380664441861</v>
      </c>
      <c r="Z931" s="14">
        <v>0.338865624704691</v>
      </c>
      <c r="AA931" s="14">
        <v>0.28539994600711899</v>
      </c>
      <c r="AB931" s="14">
        <v>0.35996626630065098</v>
      </c>
      <c r="AC931" s="14">
        <v>0.29937491292868701</v>
      </c>
      <c r="AD931" s="14">
        <v>0.34097095818585599</v>
      </c>
      <c r="AE931" s="14"/>
      <c r="AF931" s="14">
        <v>0.31599153560257698</v>
      </c>
      <c r="AG931" s="14">
        <v>0.29025219858923401</v>
      </c>
      <c r="AH931" s="14">
        <v>0.334003712218926</v>
      </c>
      <c r="AI931" s="14"/>
      <c r="AJ931" s="14" t="s">
        <v>79</v>
      </c>
      <c r="AK931" s="14" t="s">
        <v>79</v>
      </c>
      <c r="AL931" s="14" t="s">
        <v>79</v>
      </c>
      <c r="AM931" s="14" t="s">
        <v>79</v>
      </c>
      <c r="AN931" s="14" t="s">
        <v>79</v>
      </c>
      <c r="AO931" s="14"/>
      <c r="AP931" s="14">
        <v>0.307757836539512</v>
      </c>
      <c r="AQ931" s="14">
        <v>0.322253879266794</v>
      </c>
      <c r="AR931" s="14">
        <v>0.33114803945268101</v>
      </c>
      <c r="AS931" s="14"/>
      <c r="AT931" s="14">
        <v>0.32495592968840598</v>
      </c>
      <c r="AU931" s="14">
        <v>0.33660360810809398</v>
      </c>
      <c r="AV931" s="14">
        <v>0.311000435697321</v>
      </c>
      <c r="AW931" s="14">
        <v>0.30558424554350699</v>
      </c>
      <c r="AX931" s="14">
        <v>0.20605859986212399</v>
      </c>
    </row>
    <row r="932" spans="2:50" x14ac:dyDescent="0.25">
      <c r="B932" t="s">
        <v>374</v>
      </c>
      <c r="C932" s="14">
        <v>0.299163791118434</v>
      </c>
      <c r="D932" s="14">
        <v>0.29138059522488702</v>
      </c>
      <c r="E932" s="14">
        <v>0.30378729250489001</v>
      </c>
      <c r="F932" s="14"/>
      <c r="G932" s="14">
        <v>0.269135412286229</v>
      </c>
      <c r="H932" s="14">
        <v>0.27770084826626201</v>
      </c>
      <c r="I932" s="14">
        <v>0.304848585924621</v>
      </c>
      <c r="J932" s="14">
        <v>0.309177303123429</v>
      </c>
      <c r="K932" s="14">
        <v>0.32079601332427099</v>
      </c>
      <c r="L932" s="14">
        <v>0.30959024499424698</v>
      </c>
      <c r="M932" s="14"/>
      <c r="N932" s="14">
        <v>0.28945027132307799</v>
      </c>
      <c r="O932" s="14">
        <v>0.35047207519082002</v>
      </c>
      <c r="P932" s="14">
        <v>0.28147684580141002</v>
      </c>
      <c r="Q932" s="14">
        <v>0.27235029141829897</v>
      </c>
      <c r="R932" s="14"/>
      <c r="S932" s="14">
        <v>0.31128485926725502</v>
      </c>
      <c r="T932" s="14">
        <v>0.28373155047267401</v>
      </c>
      <c r="U932" s="14">
        <v>0.23546510388025599</v>
      </c>
      <c r="V932" s="14">
        <v>0.34318636772731298</v>
      </c>
      <c r="W932" s="14">
        <v>0.33129357658698599</v>
      </c>
      <c r="X932" s="14">
        <v>0.24743001509028101</v>
      </c>
      <c r="Y932" s="14">
        <v>0.280783793744798</v>
      </c>
      <c r="Z932" s="14">
        <v>0.32904173704169298</v>
      </c>
      <c r="AA932" s="14">
        <v>0.32237160984891</v>
      </c>
      <c r="AB932" s="14">
        <v>0.29706353266941798</v>
      </c>
      <c r="AC932" s="14">
        <v>0.30676210739894599</v>
      </c>
      <c r="AD932" s="14">
        <v>0.34468158883870897</v>
      </c>
      <c r="AE932" s="14"/>
      <c r="AF932" s="14">
        <v>0.32193139922671199</v>
      </c>
      <c r="AG932" s="14">
        <v>0.29710883787343101</v>
      </c>
      <c r="AH932" s="14">
        <v>0.27190778940890598</v>
      </c>
      <c r="AI932" s="14"/>
      <c r="AJ932" s="14" t="s">
        <v>79</v>
      </c>
      <c r="AK932" s="14" t="s">
        <v>79</v>
      </c>
      <c r="AL932" s="14" t="s">
        <v>79</v>
      </c>
      <c r="AM932" s="14" t="s">
        <v>79</v>
      </c>
      <c r="AN932" s="14" t="s">
        <v>79</v>
      </c>
      <c r="AO932" s="14"/>
      <c r="AP932" s="14">
        <v>0.32605942002864902</v>
      </c>
      <c r="AQ932" s="14">
        <v>0.30350710535861603</v>
      </c>
      <c r="AR932" s="14">
        <v>0.295635884499996</v>
      </c>
      <c r="AS932" s="14"/>
      <c r="AT932" s="14">
        <v>0.315137805445875</v>
      </c>
      <c r="AU932" s="14">
        <v>0.29482259306888298</v>
      </c>
      <c r="AV932" s="14">
        <v>0.28394341714681598</v>
      </c>
      <c r="AW932" s="14">
        <v>0.37220676670582897</v>
      </c>
      <c r="AX932" s="14">
        <v>0.36297499774586001</v>
      </c>
    </row>
    <row r="933" spans="2:50" x14ac:dyDescent="0.25">
      <c r="B933" t="s">
        <v>375</v>
      </c>
      <c r="C933" s="14">
        <v>0.27515011261594702</v>
      </c>
      <c r="D933" s="14">
        <v>0.285986160361135</v>
      </c>
      <c r="E933" s="14">
        <v>0.26412885674155101</v>
      </c>
      <c r="F933" s="14"/>
      <c r="G933" s="14">
        <v>0.24957821125410101</v>
      </c>
      <c r="H933" s="14">
        <v>0.27695125732719</v>
      </c>
      <c r="I933" s="14">
        <v>0.28013021571293101</v>
      </c>
      <c r="J933" s="14">
        <v>0.31208835928018702</v>
      </c>
      <c r="K933" s="14">
        <v>0.25152772339650997</v>
      </c>
      <c r="L933" s="14">
        <v>0.27249045991143001</v>
      </c>
      <c r="M933" s="14"/>
      <c r="N933" s="14">
        <v>0.29231954194544102</v>
      </c>
      <c r="O933" s="14">
        <v>0.29164123465820802</v>
      </c>
      <c r="P933" s="14">
        <v>0.26068772051864503</v>
      </c>
      <c r="Q933" s="14">
        <v>0.25429043658572598</v>
      </c>
      <c r="R933" s="14"/>
      <c r="S933" s="14">
        <v>0.35905260837927999</v>
      </c>
      <c r="T933" s="14">
        <v>0.28955847318989802</v>
      </c>
      <c r="U933" s="14">
        <v>0.26304205045232598</v>
      </c>
      <c r="V933" s="14">
        <v>0.29533236035395</v>
      </c>
      <c r="W933" s="14">
        <v>0.238378584076686</v>
      </c>
      <c r="X933" s="14">
        <v>0.242183701993997</v>
      </c>
      <c r="Y933" s="14">
        <v>0.26430063376818203</v>
      </c>
      <c r="Z933" s="14">
        <v>0.26083790291298897</v>
      </c>
      <c r="AA933" s="14">
        <v>0.234027805148114</v>
      </c>
      <c r="AB933" s="14">
        <v>0.236807707351121</v>
      </c>
      <c r="AC933" s="14">
        <v>0.30690992667204597</v>
      </c>
      <c r="AD933" s="14">
        <v>0.23893476464939201</v>
      </c>
      <c r="AE933" s="14"/>
      <c r="AF933" s="14">
        <v>0.285889628085993</v>
      </c>
      <c r="AG933" s="14">
        <v>0.28953142022930001</v>
      </c>
      <c r="AH933" s="14">
        <v>0.241606079936695</v>
      </c>
      <c r="AI933" s="14"/>
      <c r="AJ933" s="14" t="s">
        <v>79</v>
      </c>
      <c r="AK933" s="14" t="s">
        <v>79</v>
      </c>
      <c r="AL933" s="14" t="s">
        <v>79</v>
      </c>
      <c r="AM933" s="14" t="s">
        <v>79</v>
      </c>
      <c r="AN933" s="14" t="s">
        <v>79</v>
      </c>
      <c r="AO933" s="14"/>
      <c r="AP933" s="14">
        <v>0.34187902117297098</v>
      </c>
      <c r="AQ933" s="14">
        <v>0.26478577967054201</v>
      </c>
      <c r="AR933" s="14">
        <v>0.29071448501563102</v>
      </c>
      <c r="AS933" s="14"/>
      <c r="AT933" s="14">
        <v>0.262663335604366</v>
      </c>
      <c r="AU933" s="14">
        <v>0.250593949063665</v>
      </c>
      <c r="AV933" s="14">
        <v>0.31917310889449302</v>
      </c>
      <c r="AW933" s="14">
        <v>0.25593863566199099</v>
      </c>
      <c r="AX933" s="14">
        <v>0.32705493239302302</v>
      </c>
    </row>
    <row r="934" spans="2:50" x14ac:dyDescent="0.25">
      <c r="B934" t="s">
        <v>376</v>
      </c>
      <c r="C934" s="14">
        <v>0.25621597183900702</v>
      </c>
      <c r="D934" s="14">
        <v>0.27515263755692698</v>
      </c>
      <c r="E934" s="14">
        <v>0.23814295995941501</v>
      </c>
      <c r="F934" s="14"/>
      <c r="G934" s="14">
        <v>0.23959586215391501</v>
      </c>
      <c r="H934" s="14">
        <v>0.22069951046544201</v>
      </c>
      <c r="I934" s="14">
        <v>0.27059617771295702</v>
      </c>
      <c r="J934" s="14">
        <v>0.27958410979678</v>
      </c>
      <c r="K934" s="14">
        <v>0.28478853055223702</v>
      </c>
      <c r="L934" s="14">
        <v>0.24671599164155</v>
      </c>
      <c r="M934" s="14"/>
      <c r="N934" s="14">
        <v>0.28476791272524699</v>
      </c>
      <c r="O934" s="14">
        <v>0.27380548162943102</v>
      </c>
      <c r="P934" s="14">
        <v>0.208606906938199</v>
      </c>
      <c r="Q934" s="14">
        <v>0.249454705994898</v>
      </c>
      <c r="R934" s="14"/>
      <c r="S934" s="14">
        <v>0.32597138362310601</v>
      </c>
      <c r="T934" s="14">
        <v>0.26674172903189602</v>
      </c>
      <c r="U934" s="14">
        <v>0.20011321198828799</v>
      </c>
      <c r="V934" s="14">
        <v>0.28509429728955898</v>
      </c>
      <c r="W934" s="14">
        <v>0.19051680672153701</v>
      </c>
      <c r="X934" s="14">
        <v>0.229823909879036</v>
      </c>
      <c r="Y934" s="14">
        <v>0.28617594921329598</v>
      </c>
      <c r="Z934" s="14">
        <v>0.27097067069762898</v>
      </c>
      <c r="AA934" s="14">
        <v>0.24012580381246501</v>
      </c>
      <c r="AB934" s="14">
        <v>0.23790471604735999</v>
      </c>
      <c r="AC934" s="14">
        <v>0.27511475730789398</v>
      </c>
      <c r="AD934" s="14">
        <v>0.16386029942461</v>
      </c>
      <c r="AE934" s="14"/>
      <c r="AF934" s="14">
        <v>0.249380976123762</v>
      </c>
      <c r="AG934" s="14">
        <v>0.26684264619529902</v>
      </c>
      <c r="AH934" s="14">
        <v>0.26918156527447201</v>
      </c>
      <c r="AI934" s="14"/>
      <c r="AJ934" s="14" t="s">
        <v>79</v>
      </c>
      <c r="AK934" s="14" t="s">
        <v>79</v>
      </c>
      <c r="AL934" s="14" t="s">
        <v>79</v>
      </c>
      <c r="AM934" s="14" t="s">
        <v>79</v>
      </c>
      <c r="AN934" s="14" t="s">
        <v>79</v>
      </c>
      <c r="AO934" s="14"/>
      <c r="AP934" s="14">
        <v>0.26957239407454298</v>
      </c>
      <c r="AQ934" s="14">
        <v>0.27171330582785702</v>
      </c>
      <c r="AR934" s="14">
        <v>0.28026272697801502</v>
      </c>
      <c r="AS934" s="14"/>
      <c r="AT934" s="14">
        <v>0.24567343287131599</v>
      </c>
      <c r="AU934" s="14">
        <v>0.25303572468806002</v>
      </c>
      <c r="AV934" s="14">
        <v>0.27918474095469398</v>
      </c>
      <c r="AW934" s="14">
        <v>0.30377465376674401</v>
      </c>
      <c r="AX934" s="14">
        <v>0.28980008219860698</v>
      </c>
    </row>
    <row r="935" spans="2:50" x14ac:dyDescent="0.25">
      <c r="B935" t="s">
        <v>272</v>
      </c>
      <c r="C935" s="14">
        <v>0.188519667074139</v>
      </c>
      <c r="D935" s="14">
        <v>0.22405998638090899</v>
      </c>
      <c r="E935" s="14">
        <v>0.155397501547624</v>
      </c>
      <c r="F935" s="14"/>
      <c r="G935" s="14">
        <v>0.215565913442092</v>
      </c>
      <c r="H935" s="14">
        <v>0.23906760912245401</v>
      </c>
      <c r="I935" s="14">
        <v>0.23490899266547699</v>
      </c>
      <c r="J935" s="14">
        <v>0.17329102468887</v>
      </c>
      <c r="K935" s="14">
        <v>0.153128266163578</v>
      </c>
      <c r="L935" s="14">
        <v>0.12735108268308701</v>
      </c>
      <c r="M935" s="14"/>
      <c r="N935" s="14">
        <v>0.21809854861003</v>
      </c>
      <c r="O935" s="14">
        <v>0.188841743431758</v>
      </c>
      <c r="P935" s="14">
        <v>0.18115398556700699</v>
      </c>
      <c r="Q935" s="14">
        <v>0.16413643661407101</v>
      </c>
      <c r="R935" s="14"/>
      <c r="S935" s="14">
        <v>0.262569144234026</v>
      </c>
      <c r="T935" s="14">
        <v>0.17854168316034399</v>
      </c>
      <c r="U935" s="14">
        <v>0.17088313084082801</v>
      </c>
      <c r="V935" s="14">
        <v>0.16212787222458999</v>
      </c>
      <c r="W935" s="14">
        <v>0.20954983949728101</v>
      </c>
      <c r="X935" s="14">
        <v>0.21728035394283399</v>
      </c>
      <c r="Y935" s="14">
        <v>0.16695366727090999</v>
      </c>
      <c r="Z935" s="14">
        <v>0.165156050795014</v>
      </c>
      <c r="AA935" s="14">
        <v>0.15422862513902899</v>
      </c>
      <c r="AB935" s="14">
        <v>0.18138770343686</v>
      </c>
      <c r="AC935" s="14">
        <v>0.15788175320445899</v>
      </c>
      <c r="AD935" s="14">
        <v>0.16481661111158299</v>
      </c>
      <c r="AE935" s="14"/>
      <c r="AF935" s="14">
        <v>0.17746107731755301</v>
      </c>
      <c r="AG935" s="14">
        <v>0.20691295955634501</v>
      </c>
      <c r="AH935" s="14">
        <v>0.16716626865494</v>
      </c>
      <c r="AI935" s="14"/>
      <c r="AJ935" s="14" t="s">
        <v>79</v>
      </c>
      <c r="AK935" s="14" t="s">
        <v>79</v>
      </c>
      <c r="AL935" s="14" t="s">
        <v>79</v>
      </c>
      <c r="AM935" s="14" t="s">
        <v>79</v>
      </c>
      <c r="AN935" s="14" t="s">
        <v>79</v>
      </c>
      <c r="AO935" s="14"/>
      <c r="AP935" s="14">
        <v>0.20695638771969199</v>
      </c>
      <c r="AQ935" s="14">
        <v>0.21973706675445501</v>
      </c>
      <c r="AR935" s="14">
        <v>0.18701142692792</v>
      </c>
      <c r="AS935" s="14"/>
      <c r="AT935" s="14">
        <v>0.14324314716256101</v>
      </c>
      <c r="AU935" s="14">
        <v>0.179842694828656</v>
      </c>
      <c r="AV935" s="14">
        <v>0.21640179444208099</v>
      </c>
      <c r="AW935" s="14">
        <v>0.27940777856596799</v>
      </c>
      <c r="AX935" s="14">
        <v>0.18071166608887901</v>
      </c>
    </row>
    <row r="936" spans="2:50" x14ac:dyDescent="0.25">
      <c r="B936" t="s">
        <v>377</v>
      </c>
      <c r="C936" s="14">
        <v>0.182485372893194</v>
      </c>
      <c r="D936" s="14">
        <v>0.200697008835448</v>
      </c>
      <c r="E936" s="14">
        <v>0.16527734603062599</v>
      </c>
      <c r="F936" s="14"/>
      <c r="G936" s="14">
        <v>0.225859616281265</v>
      </c>
      <c r="H936" s="14">
        <v>0.17461306245254399</v>
      </c>
      <c r="I936" s="14">
        <v>0.199431506400362</v>
      </c>
      <c r="J936" s="14">
        <v>0.183673057881932</v>
      </c>
      <c r="K936" s="14">
        <v>0.160673506411179</v>
      </c>
      <c r="L936" s="14">
        <v>0.15993135771512601</v>
      </c>
      <c r="M936" s="14"/>
      <c r="N936" s="14">
        <v>0.20453971667332299</v>
      </c>
      <c r="O936" s="14">
        <v>0.18371832222954099</v>
      </c>
      <c r="P936" s="14">
        <v>0.13547616547054001</v>
      </c>
      <c r="Q936" s="14">
        <v>0.20016072254959</v>
      </c>
      <c r="R936" s="14"/>
      <c r="S936" s="14">
        <v>0.24296756870349101</v>
      </c>
      <c r="T936" s="14">
        <v>0.182503481451632</v>
      </c>
      <c r="U936" s="14">
        <v>0.20167078117773601</v>
      </c>
      <c r="V936" s="14">
        <v>0.20902968509013001</v>
      </c>
      <c r="W936" s="14">
        <v>0.144346223742013</v>
      </c>
      <c r="X936" s="14">
        <v>0.13377486347355</v>
      </c>
      <c r="Y936" s="14">
        <v>0.17729604798030299</v>
      </c>
      <c r="Z936" s="14">
        <v>0.16979365860138901</v>
      </c>
      <c r="AA936" s="14">
        <v>0.180354439326083</v>
      </c>
      <c r="AB936" s="14">
        <v>0.15266331595742999</v>
      </c>
      <c r="AC936" s="14">
        <v>0.170545086999281</v>
      </c>
      <c r="AD936" s="14">
        <v>0.152577487130277</v>
      </c>
      <c r="AE936" s="14"/>
      <c r="AF936" s="14">
        <v>0.19865004491306501</v>
      </c>
      <c r="AG936" s="14">
        <v>0.15939178274195701</v>
      </c>
      <c r="AH936" s="14">
        <v>0.197214012840773</v>
      </c>
      <c r="AI936" s="14"/>
      <c r="AJ936" s="14" t="s">
        <v>79</v>
      </c>
      <c r="AK936" s="14" t="s">
        <v>79</v>
      </c>
      <c r="AL936" s="14" t="s">
        <v>79</v>
      </c>
      <c r="AM936" s="14" t="s">
        <v>79</v>
      </c>
      <c r="AN936" s="14" t="s">
        <v>79</v>
      </c>
      <c r="AO936" s="14"/>
      <c r="AP936" s="14">
        <v>0.23837516732177</v>
      </c>
      <c r="AQ936" s="14">
        <v>0.16874245136588101</v>
      </c>
      <c r="AR936" s="14">
        <v>0.246383061414744</v>
      </c>
      <c r="AS936" s="14"/>
      <c r="AT936" s="14">
        <v>0.16353880303192</v>
      </c>
      <c r="AU936" s="14">
        <v>0.20160406830302199</v>
      </c>
      <c r="AV936" s="14">
        <v>0.20141222751299301</v>
      </c>
      <c r="AW936" s="14">
        <v>0.17245523734399701</v>
      </c>
      <c r="AX936" s="14">
        <v>0.182097503761741</v>
      </c>
    </row>
    <row r="937" spans="2:50" x14ac:dyDescent="0.25">
      <c r="B937" t="s">
        <v>378</v>
      </c>
      <c r="C937" s="14">
        <v>0.170419644499745</v>
      </c>
      <c r="D937" s="14">
        <v>0.204624947542733</v>
      </c>
      <c r="E937" s="14">
        <v>0.13659050619395899</v>
      </c>
      <c r="F937" s="14"/>
      <c r="G937" s="14">
        <v>0.25044343175912698</v>
      </c>
      <c r="H937" s="14">
        <v>0.180107259356279</v>
      </c>
      <c r="I937" s="14">
        <v>0.161778305649806</v>
      </c>
      <c r="J937" s="14">
        <v>0.14538107007988399</v>
      </c>
      <c r="K937" s="14">
        <v>0.12868743859093301</v>
      </c>
      <c r="L937" s="14">
        <v>0.164403494548335</v>
      </c>
      <c r="M937" s="14"/>
      <c r="N937" s="14">
        <v>0.181632439938713</v>
      </c>
      <c r="O937" s="14">
        <v>0.180096832449924</v>
      </c>
      <c r="P937" s="14">
        <v>0.13921765444207701</v>
      </c>
      <c r="Q937" s="14">
        <v>0.17702166844632899</v>
      </c>
      <c r="R937" s="14"/>
      <c r="S937" s="14">
        <v>0.241301158344123</v>
      </c>
      <c r="T937" s="14">
        <v>0.17930712316407099</v>
      </c>
      <c r="U937" s="14">
        <v>0.16054032230095799</v>
      </c>
      <c r="V937" s="14">
        <v>0.130376881020633</v>
      </c>
      <c r="W937" s="14">
        <v>0.12845554369670201</v>
      </c>
      <c r="X937" s="14">
        <v>0.15461765691339799</v>
      </c>
      <c r="Y937" s="14">
        <v>0.15643249872339801</v>
      </c>
      <c r="Z937" s="14">
        <v>0.14727276354323501</v>
      </c>
      <c r="AA937" s="14">
        <v>0.15217435570148299</v>
      </c>
      <c r="AB937" s="14">
        <v>0.16078632889081099</v>
      </c>
      <c r="AC937" s="14">
        <v>0.23235276443655001</v>
      </c>
      <c r="AD937" s="14">
        <v>0.152819861621704</v>
      </c>
      <c r="AE937" s="14"/>
      <c r="AF937" s="14">
        <v>0.17957376333698699</v>
      </c>
      <c r="AG937" s="14">
        <v>0.15552758730506899</v>
      </c>
      <c r="AH937" s="14">
        <v>0.18433462876881501</v>
      </c>
      <c r="AI937" s="14"/>
      <c r="AJ937" s="14" t="s">
        <v>79</v>
      </c>
      <c r="AK937" s="14" t="s">
        <v>79</v>
      </c>
      <c r="AL937" s="14" t="s">
        <v>79</v>
      </c>
      <c r="AM937" s="14" t="s">
        <v>79</v>
      </c>
      <c r="AN937" s="14" t="s">
        <v>79</v>
      </c>
      <c r="AO937" s="14"/>
      <c r="AP937" s="14">
        <v>0.21797472539387699</v>
      </c>
      <c r="AQ937" s="14">
        <v>0.178787263612809</v>
      </c>
      <c r="AR937" s="14">
        <v>0.205870977190207</v>
      </c>
      <c r="AS937" s="14"/>
      <c r="AT937" s="14">
        <v>0.18469325634990399</v>
      </c>
      <c r="AU937" s="14">
        <v>0.144220246581649</v>
      </c>
      <c r="AV937" s="14">
        <v>0.188305542045371</v>
      </c>
      <c r="AW937" s="14">
        <v>0.161268804669467</v>
      </c>
      <c r="AX937" s="14">
        <v>0.23088192762182499</v>
      </c>
    </row>
    <row r="938" spans="2:50" x14ac:dyDescent="0.25">
      <c r="B938" t="s">
        <v>240</v>
      </c>
      <c r="C938" s="14">
        <v>0.11108466343493401</v>
      </c>
      <c r="D938" s="14">
        <v>0.10833820929825801</v>
      </c>
      <c r="E938" s="14">
        <v>0.112949827383032</v>
      </c>
      <c r="F938" s="14"/>
      <c r="G938" s="14">
        <v>0.146619314448142</v>
      </c>
      <c r="H938" s="14">
        <v>9.9101672819946404E-2</v>
      </c>
      <c r="I938" s="14">
        <v>0.12547938198264</v>
      </c>
      <c r="J938" s="14">
        <v>0.12235091299701301</v>
      </c>
      <c r="K938" s="14">
        <v>0.110650254933818</v>
      </c>
      <c r="L938" s="14">
        <v>7.67185834135128E-2</v>
      </c>
      <c r="M938" s="14"/>
      <c r="N938" s="14">
        <v>0.10578095073555401</v>
      </c>
      <c r="O938" s="14">
        <v>9.4159654848607596E-2</v>
      </c>
      <c r="P938" s="14">
        <v>0.114430492379786</v>
      </c>
      <c r="Q938" s="14">
        <v>0.12784773381443701</v>
      </c>
      <c r="R938" s="14"/>
      <c r="S938" s="14">
        <v>9.2886744374486199E-2</v>
      </c>
      <c r="T938" s="14">
        <v>0.11791427870603</v>
      </c>
      <c r="U938" s="14">
        <v>0.10396862367969301</v>
      </c>
      <c r="V938" s="14">
        <v>0.117329573668552</v>
      </c>
      <c r="W938" s="14">
        <v>0.103777374305195</v>
      </c>
      <c r="X938" s="14">
        <v>9.8718109369308804E-2</v>
      </c>
      <c r="Y938" s="14">
        <v>0.157447317846275</v>
      </c>
      <c r="Z938" s="14">
        <v>0.109476016092555</v>
      </c>
      <c r="AA938" s="14">
        <v>9.9963739143894503E-2</v>
      </c>
      <c r="AB938" s="14">
        <v>0.13661734486698199</v>
      </c>
      <c r="AC938" s="14">
        <v>0.115803343693823</v>
      </c>
      <c r="AD938" s="14">
        <v>5.5873243405167798E-2</v>
      </c>
      <c r="AE938" s="14"/>
      <c r="AF938" s="14">
        <v>0.102994079144515</v>
      </c>
      <c r="AG938" s="14">
        <v>0.10774765021400701</v>
      </c>
      <c r="AH938" s="14">
        <v>7.5175921996296094E-2</v>
      </c>
      <c r="AI938" s="14"/>
      <c r="AJ938" s="14" t="s">
        <v>79</v>
      </c>
      <c r="AK938" s="14" t="s">
        <v>79</v>
      </c>
      <c r="AL938" s="14" t="s">
        <v>79</v>
      </c>
      <c r="AM938" s="14" t="s">
        <v>79</v>
      </c>
      <c r="AN938" s="14" t="s">
        <v>79</v>
      </c>
      <c r="AO938" s="14"/>
      <c r="AP938" s="14">
        <v>7.5405928750453696E-2</v>
      </c>
      <c r="AQ938" s="14">
        <v>0.118107686257793</v>
      </c>
      <c r="AR938" s="14">
        <v>0.115257187714031</v>
      </c>
      <c r="AS938" s="14"/>
      <c r="AT938" s="14">
        <v>0.12620778809713201</v>
      </c>
      <c r="AU938" s="14">
        <v>0.121619352888076</v>
      </c>
      <c r="AV938" s="14">
        <v>0.10268307790409301</v>
      </c>
      <c r="AW938" s="14">
        <v>9.2207685735688896E-2</v>
      </c>
      <c r="AX938" s="14">
        <v>2.3311476858258101E-2</v>
      </c>
    </row>
    <row r="939" spans="2:50" x14ac:dyDescent="0.25">
      <c r="B939" t="s">
        <v>379</v>
      </c>
      <c r="C939" s="14">
        <v>9.9153882050438596E-2</v>
      </c>
      <c r="D939" s="14">
        <v>0.10757328477259</v>
      </c>
      <c r="E939" s="14">
        <v>9.1728675960206896E-2</v>
      </c>
      <c r="F939" s="14"/>
      <c r="G939" s="14">
        <v>7.7900234174459806E-2</v>
      </c>
      <c r="H939" s="14">
        <v>4.89991023012607E-2</v>
      </c>
      <c r="I939" s="14">
        <v>8.4496693128912406E-2</v>
      </c>
      <c r="J939" s="14">
        <v>0.105898266167866</v>
      </c>
      <c r="K939" s="14">
        <v>0.150155635743527</v>
      </c>
      <c r="L939" s="14">
        <v>0.12682403654812299</v>
      </c>
      <c r="M939" s="14"/>
      <c r="N939" s="14">
        <v>0.103501176650262</v>
      </c>
      <c r="O939" s="14">
        <v>9.3116181291714797E-2</v>
      </c>
      <c r="P939" s="14">
        <v>0.10306644585073101</v>
      </c>
      <c r="Q939" s="14">
        <v>9.8065750363567197E-2</v>
      </c>
      <c r="R939" s="14"/>
      <c r="S939" s="14">
        <v>4.94602428079252E-2</v>
      </c>
      <c r="T939" s="14">
        <v>0.123955026337787</v>
      </c>
      <c r="U939" s="14">
        <v>0.10607930982847499</v>
      </c>
      <c r="V939" s="14">
        <v>5.7341963245361699E-2</v>
      </c>
      <c r="W939" s="14">
        <v>0.134777582090782</v>
      </c>
      <c r="X939" s="14">
        <v>9.1913764084112101E-2</v>
      </c>
      <c r="Y939" s="14">
        <v>0.141428053382813</v>
      </c>
      <c r="Z939" s="14">
        <v>9.5865884939175902E-2</v>
      </c>
      <c r="AA939" s="14">
        <v>0.107759575227362</v>
      </c>
      <c r="AB939" s="14">
        <v>0.112763761415236</v>
      </c>
      <c r="AC939" s="14">
        <v>7.2924161235819907E-2</v>
      </c>
      <c r="AD939" s="14">
        <v>0.131983406870053</v>
      </c>
      <c r="AE939" s="14"/>
      <c r="AF939" s="14">
        <v>0.11054759417945199</v>
      </c>
      <c r="AG939" s="14">
        <v>9.0470705372474106E-2</v>
      </c>
      <c r="AH939" s="14">
        <v>8.29018027491214E-2</v>
      </c>
      <c r="AI939" s="14"/>
      <c r="AJ939" s="14" t="s">
        <v>79</v>
      </c>
      <c r="AK939" s="14" t="s">
        <v>79</v>
      </c>
      <c r="AL939" s="14" t="s">
        <v>79</v>
      </c>
      <c r="AM939" s="14" t="s">
        <v>79</v>
      </c>
      <c r="AN939" s="14" t="s">
        <v>79</v>
      </c>
      <c r="AO939" s="14"/>
      <c r="AP939" s="14">
        <v>8.9943514794749602E-2</v>
      </c>
      <c r="AQ939" s="14">
        <v>8.2714055541065701E-2</v>
      </c>
      <c r="AR939" s="14">
        <v>0.105860923381844</v>
      </c>
      <c r="AS939" s="14"/>
      <c r="AT939" s="14">
        <v>0.103654233923067</v>
      </c>
      <c r="AU939" s="14">
        <v>9.7775078756296499E-2</v>
      </c>
      <c r="AV939" s="14">
        <v>8.74325965352616E-2</v>
      </c>
      <c r="AW939" s="14">
        <v>8.5985133203824296E-2</v>
      </c>
      <c r="AX939" s="14">
        <v>0</v>
      </c>
    </row>
    <row r="940" spans="2:50" x14ac:dyDescent="0.25">
      <c r="B940" t="s">
        <v>380</v>
      </c>
      <c r="C940" s="14">
        <v>9.4674161298998194E-2</v>
      </c>
      <c r="D940" s="14">
        <v>9.21712286800698E-2</v>
      </c>
      <c r="E940" s="14">
        <v>9.7841458625265401E-2</v>
      </c>
      <c r="F940" s="14"/>
      <c r="G940" s="14">
        <v>0.114775282691551</v>
      </c>
      <c r="H940" s="14">
        <v>5.6372327854851099E-2</v>
      </c>
      <c r="I940" s="14">
        <v>8.1500312277425893E-2</v>
      </c>
      <c r="J940" s="14">
        <v>0.101387434058462</v>
      </c>
      <c r="K940" s="14">
        <v>0.10537866502422</v>
      </c>
      <c r="L940" s="14">
        <v>0.110836664900496</v>
      </c>
      <c r="M940" s="14"/>
      <c r="N940" s="14">
        <v>8.4381964981144406E-2</v>
      </c>
      <c r="O940" s="14">
        <v>9.2488116419625496E-2</v>
      </c>
      <c r="P940" s="14">
        <v>9.0756178410599797E-2</v>
      </c>
      <c r="Q940" s="14">
        <v>0.110550109416059</v>
      </c>
      <c r="R940" s="14"/>
      <c r="S940" s="14">
        <v>5.2879317073074798E-2</v>
      </c>
      <c r="T940" s="14">
        <v>9.0314175428794802E-2</v>
      </c>
      <c r="U940" s="14">
        <v>5.3127785941414103E-2</v>
      </c>
      <c r="V940" s="14">
        <v>6.0393003082048403E-2</v>
      </c>
      <c r="W940" s="14">
        <v>0.140525747960077</v>
      </c>
      <c r="X940" s="14">
        <v>6.9011076394376605E-2</v>
      </c>
      <c r="Y940" s="14">
        <v>0.16985586259257399</v>
      </c>
      <c r="Z940" s="14">
        <v>0.15112790687073199</v>
      </c>
      <c r="AA940" s="14">
        <v>9.4581904378943898E-2</v>
      </c>
      <c r="AB940" s="14">
        <v>9.7938317183772494E-2</v>
      </c>
      <c r="AC940" s="14">
        <v>0.149393132675299</v>
      </c>
      <c r="AD940" s="14">
        <v>0.114998352648222</v>
      </c>
      <c r="AE940" s="14"/>
      <c r="AF940" s="14">
        <v>0.109016449608849</v>
      </c>
      <c r="AG940" s="14">
        <v>7.6378582843640505E-2</v>
      </c>
      <c r="AH940" s="14">
        <v>8.4151334806213507E-2</v>
      </c>
      <c r="AI940" s="14"/>
      <c r="AJ940" s="14" t="s">
        <v>79</v>
      </c>
      <c r="AK940" s="14" t="s">
        <v>79</v>
      </c>
      <c r="AL940" s="14" t="s">
        <v>79</v>
      </c>
      <c r="AM940" s="14" t="s">
        <v>79</v>
      </c>
      <c r="AN940" s="14" t="s">
        <v>79</v>
      </c>
      <c r="AO940" s="14"/>
      <c r="AP940" s="14">
        <v>8.6805426585874396E-2</v>
      </c>
      <c r="AQ940" s="14">
        <v>9.1452991910495302E-2</v>
      </c>
      <c r="AR940" s="14">
        <v>9.6158511538290997E-2</v>
      </c>
      <c r="AS940" s="14"/>
      <c r="AT940" s="14">
        <v>8.5797514613700498E-2</v>
      </c>
      <c r="AU940" s="14">
        <v>0.10972567159685399</v>
      </c>
      <c r="AV940" s="14">
        <v>9.3192817387849E-2</v>
      </c>
      <c r="AW940" s="14">
        <v>7.9486423371817494E-2</v>
      </c>
      <c r="AX940" s="14">
        <v>2.59601869125612E-2</v>
      </c>
    </row>
    <row r="941" spans="2:50" x14ac:dyDescent="0.25">
      <c r="B941" t="s">
        <v>381</v>
      </c>
      <c r="C941" s="14">
        <v>9.1994972161383595E-2</v>
      </c>
      <c r="D941" s="14">
        <v>9.8685265357287097E-2</v>
      </c>
      <c r="E941" s="14">
        <v>8.6196791441331896E-2</v>
      </c>
      <c r="F941" s="14"/>
      <c r="G941" s="14">
        <v>5.5384428504236798E-2</v>
      </c>
      <c r="H941" s="14">
        <v>4.5365470476338203E-2</v>
      </c>
      <c r="I941" s="14">
        <v>8.4519612710835607E-2</v>
      </c>
      <c r="J941" s="14">
        <v>9.6249379580375397E-2</v>
      </c>
      <c r="K941" s="14">
        <v>0.121664308785985</v>
      </c>
      <c r="L941" s="14">
        <v>0.13746495134301301</v>
      </c>
      <c r="M941" s="14"/>
      <c r="N941" s="14">
        <v>0.11380351087745701</v>
      </c>
      <c r="O941" s="14">
        <v>7.2252726875035894E-2</v>
      </c>
      <c r="P941" s="14">
        <v>8.4498964248185399E-2</v>
      </c>
      <c r="Q941" s="14">
        <v>9.1748576225219494E-2</v>
      </c>
      <c r="R941" s="14"/>
      <c r="S941" s="14">
        <v>6.0161812708275302E-2</v>
      </c>
      <c r="T941" s="14">
        <v>0.11706452541182399</v>
      </c>
      <c r="U941" s="14">
        <v>0.15017704893693201</v>
      </c>
      <c r="V941" s="14">
        <v>5.4068941130968197E-2</v>
      </c>
      <c r="W941" s="14">
        <v>0.13966992482817001</v>
      </c>
      <c r="X941" s="14">
        <v>7.6615960938202096E-2</v>
      </c>
      <c r="Y941" s="14">
        <v>7.9801011477014197E-2</v>
      </c>
      <c r="Z941" s="14">
        <v>9.9687526660175205E-2</v>
      </c>
      <c r="AA941" s="14">
        <v>8.5939166231333602E-2</v>
      </c>
      <c r="AB941" s="14">
        <v>0.105512533935082</v>
      </c>
      <c r="AC941" s="14">
        <v>6.3035233181051198E-2</v>
      </c>
      <c r="AD941" s="14">
        <v>7.8087011495611106E-2</v>
      </c>
      <c r="AE941" s="14"/>
      <c r="AF941" s="14">
        <v>0.10816998325315499</v>
      </c>
      <c r="AG941" s="14">
        <v>9.5161701248316605E-2</v>
      </c>
      <c r="AH941" s="14">
        <v>5.3475280233179399E-2</v>
      </c>
      <c r="AI941" s="14"/>
      <c r="AJ941" s="14" t="s">
        <v>79</v>
      </c>
      <c r="AK941" s="14" t="s">
        <v>79</v>
      </c>
      <c r="AL941" s="14" t="s">
        <v>79</v>
      </c>
      <c r="AM941" s="14" t="s">
        <v>79</v>
      </c>
      <c r="AN941" s="14" t="s">
        <v>79</v>
      </c>
      <c r="AO941" s="14"/>
      <c r="AP941" s="14">
        <v>9.8140034867039996E-2</v>
      </c>
      <c r="AQ941" s="14">
        <v>7.8247524532041299E-2</v>
      </c>
      <c r="AR941" s="14">
        <v>8.6963374475676605E-2</v>
      </c>
      <c r="AS941" s="14"/>
      <c r="AT941" s="14">
        <v>9.6578359964518898E-2</v>
      </c>
      <c r="AU941" s="14">
        <v>8.1248718860857896E-2</v>
      </c>
      <c r="AV941" s="14">
        <v>8.2965734962780702E-2</v>
      </c>
      <c r="AW941" s="14">
        <v>0.111868215493832</v>
      </c>
      <c r="AX941" s="14">
        <v>0.16091976299836999</v>
      </c>
    </row>
    <row r="942" spans="2:50" x14ac:dyDescent="0.25">
      <c r="B942" t="s">
        <v>383</v>
      </c>
      <c r="C942" s="14">
        <v>4.6085398118498502E-2</v>
      </c>
      <c r="D942" s="14">
        <v>4.41590465793361E-2</v>
      </c>
      <c r="E942" s="14">
        <v>4.8316014179432001E-2</v>
      </c>
      <c r="F942" s="14"/>
      <c r="G942" s="14">
        <v>3.1023891933106399E-2</v>
      </c>
      <c r="H942" s="14">
        <v>2.0065630605274699E-2</v>
      </c>
      <c r="I942" s="14">
        <v>6.0737339402406297E-2</v>
      </c>
      <c r="J942" s="14">
        <v>4.7257380950303997E-2</v>
      </c>
      <c r="K942" s="14">
        <v>7.5687462289472193E-2</v>
      </c>
      <c r="L942" s="14">
        <v>4.48492998418158E-2</v>
      </c>
      <c r="M942" s="14"/>
      <c r="N942" s="14">
        <v>4.43618602126808E-2</v>
      </c>
      <c r="O942" s="14">
        <v>3.7051027662318901E-2</v>
      </c>
      <c r="P942" s="14">
        <v>6.47220053535775E-2</v>
      </c>
      <c r="Q942" s="14">
        <v>3.9575672060839999E-2</v>
      </c>
      <c r="R942" s="14"/>
      <c r="S942" s="14">
        <v>2.52344931741167E-2</v>
      </c>
      <c r="T942" s="14">
        <v>4.1035109157483103E-2</v>
      </c>
      <c r="U942" s="14">
        <v>6.1014981432072297E-2</v>
      </c>
      <c r="V942" s="14">
        <v>2.07654690776145E-2</v>
      </c>
      <c r="W942" s="14">
        <v>5.8353088299163997E-2</v>
      </c>
      <c r="X942" s="14">
        <v>5.4292171279794299E-2</v>
      </c>
      <c r="Y942" s="14">
        <v>6.1200360449609997E-2</v>
      </c>
      <c r="Z942" s="14">
        <v>1.42220061897176E-2</v>
      </c>
      <c r="AA942" s="14">
        <v>6.7185168640173598E-2</v>
      </c>
      <c r="AB942" s="14">
        <v>7.0375828931803594E-2</v>
      </c>
      <c r="AC942" s="14">
        <v>3.12137063323287E-2</v>
      </c>
      <c r="AD942" s="14">
        <v>2.47510449190501E-2</v>
      </c>
      <c r="AE942" s="14"/>
      <c r="AF942" s="14">
        <v>5.2007304295014697E-2</v>
      </c>
      <c r="AG942" s="14">
        <v>4.7669975932332902E-2</v>
      </c>
      <c r="AH942" s="14">
        <v>4.1967052808594203E-2</v>
      </c>
      <c r="AI942" s="14"/>
      <c r="AJ942" s="14" t="s">
        <v>79</v>
      </c>
      <c r="AK942" s="14" t="s">
        <v>79</v>
      </c>
      <c r="AL942" s="14" t="s">
        <v>79</v>
      </c>
      <c r="AM942" s="14" t="s">
        <v>79</v>
      </c>
      <c r="AN942" s="14" t="s">
        <v>79</v>
      </c>
      <c r="AO942" s="14"/>
      <c r="AP942" s="14">
        <v>5.0446725078869402E-2</v>
      </c>
      <c r="AQ942" s="14">
        <v>4.58893355410201E-2</v>
      </c>
      <c r="AR942" s="14">
        <v>4.4577374932656198E-2</v>
      </c>
      <c r="AS942" s="14"/>
      <c r="AT942" s="14">
        <v>3.9701701418533797E-2</v>
      </c>
      <c r="AU942" s="14">
        <v>5.3426528106617098E-2</v>
      </c>
      <c r="AV942" s="14">
        <v>2.98616384549895E-2</v>
      </c>
      <c r="AW942" s="14">
        <v>3.6109247473928699E-2</v>
      </c>
      <c r="AX942" s="14">
        <v>7.0511345488693297E-2</v>
      </c>
    </row>
    <row r="943" spans="2:50" x14ac:dyDescent="0.25">
      <c r="B943" t="s">
        <v>382</v>
      </c>
      <c r="C943" s="14">
        <v>3.4737967871592397E-2</v>
      </c>
      <c r="D943" s="14">
        <v>4.54288387692484E-2</v>
      </c>
      <c r="E943" s="14">
        <v>2.46046268078156E-2</v>
      </c>
      <c r="F943" s="14"/>
      <c r="G943" s="14">
        <v>5.89430413399889E-2</v>
      </c>
      <c r="H943" s="14">
        <v>2.0395038010410101E-2</v>
      </c>
      <c r="I943" s="14">
        <v>3.4691083442980997E-2</v>
      </c>
      <c r="J943" s="14">
        <v>3.1632378511724499E-2</v>
      </c>
      <c r="K943" s="14">
        <v>4.0011900255545199E-2</v>
      </c>
      <c r="L943" s="14">
        <v>2.94268746828182E-2</v>
      </c>
      <c r="M943" s="14"/>
      <c r="N943" s="14">
        <v>4.3262240659222101E-2</v>
      </c>
      <c r="O943" s="14">
        <v>3.5481173270582297E-2</v>
      </c>
      <c r="P943" s="14">
        <v>3.4865922496690703E-2</v>
      </c>
      <c r="Q943" s="14">
        <v>2.4898563109107701E-2</v>
      </c>
      <c r="R943" s="14"/>
      <c r="S943" s="14">
        <v>2.7337921659616099E-2</v>
      </c>
      <c r="T943" s="14">
        <v>3.3000264762294097E-2</v>
      </c>
      <c r="U943" s="14">
        <v>3.44874806692212E-2</v>
      </c>
      <c r="V943" s="14">
        <v>5.9152692450871902E-2</v>
      </c>
      <c r="W943" s="14">
        <v>7.9969332064726603E-2</v>
      </c>
      <c r="X943" s="14">
        <v>2.38379403158279E-2</v>
      </c>
      <c r="Y943" s="14">
        <v>2.8608123049582899E-2</v>
      </c>
      <c r="Z943" s="14">
        <v>1.14314785598983E-2</v>
      </c>
      <c r="AA943" s="14">
        <v>2.1626609123964899E-2</v>
      </c>
      <c r="AB943" s="14">
        <v>4.9266838854479598E-2</v>
      </c>
      <c r="AC943" s="14">
        <v>9.7235176403301597E-3</v>
      </c>
      <c r="AD943" s="14">
        <v>2.57379794723877E-2</v>
      </c>
      <c r="AE943" s="14"/>
      <c r="AF943" s="14">
        <v>3.5332656149200801E-2</v>
      </c>
      <c r="AG943" s="14">
        <v>3.0028889184702701E-2</v>
      </c>
      <c r="AH943" s="14">
        <v>2.37110636130641E-2</v>
      </c>
      <c r="AI943" s="14"/>
      <c r="AJ943" s="14" t="s">
        <v>79</v>
      </c>
      <c r="AK943" s="14" t="s">
        <v>79</v>
      </c>
      <c r="AL943" s="14" t="s">
        <v>79</v>
      </c>
      <c r="AM943" s="14" t="s">
        <v>79</v>
      </c>
      <c r="AN943" s="14" t="s">
        <v>79</v>
      </c>
      <c r="AO943" s="14"/>
      <c r="AP943" s="14">
        <v>2.8829679478480402E-2</v>
      </c>
      <c r="AQ943" s="14">
        <v>3.9594770826052797E-2</v>
      </c>
      <c r="AR943" s="14">
        <v>3.5981570463485497E-2</v>
      </c>
      <c r="AS943" s="14"/>
      <c r="AT943" s="14">
        <v>2.5782674967509401E-2</v>
      </c>
      <c r="AU943" s="14">
        <v>3.7937398593895298E-2</v>
      </c>
      <c r="AV943" s="14">
        <v>3.1634515485898698E-2</v>
      </c>
      <c r="AW943" s="14">
        <v>4.0075611008496999E-2</v>
      </c>
      <c r="AX943" s="14">
        <v>9.1521064220261197E-2</v>
      </c>
    </row>
    <row r="944" spans="2:50" x14ac:dyDescent="0.25">
      <c r="B944" t="s">
        <v>384</v>
      </c>
      <c r="C944" s="14">
        <v>1.2691393102359101E-2</v>
      </c>
      <c r="D944" s="14">
        <v>1.54227630734471E-2</v>
      </c>
      <c r="E944" s="14">
        <v>1.01319717146652E-2</v>
      </c>
      <c r="F944" s="14"/>
      <c r="G944" s="14">
        <v>8.9176662573323007E-3</v>
      </c>
      <c r="H944" s="14">
        <v>1.09135984295659E-2</v>
      </c>
      <c r="I944" s="14">
        <v>2.47541905314685E-2</v>
      </c>
      <c r="J944" s="14">
        <v>2.2207952536533501E-2</v>
      </c>
      <c r="K944" s="14">
        <v>2.8661196457799602E-3</v>
      </c>
      <c r="L944" s="14">
        <v>5.7251779951939001E-3</v>
      </c>
      <c r="M944" s="14"/>
      <c r="N944" s="14">
        <v>1.2583970826555499E-2</v>
      </c>
      <c r="O944" s="14">
        <v>1.4038454271951E-2</v>
      </c>
      <c r="P944" s="14">
        <v>1.2217239011553801E-2</v>
      </c>
      <c r="Q944" s="14">
        <v>1.19221228275416E-2</v>
      </c>
      <c r="R944" s="14"/>
      <c r="S944" s="14">
        <v>1.66769430760834E-2</v>
      </c>
      <c r="T944" s="14">
        <v>1.5999693409847401E-2</v>
      </c>
      <c r="U944" s="14">
        <v>0</v>
      </c>
      <c r="V944" s="14">
        <v>6.6364164023128003E-3</v>
      </c>
      <c r="W944" s="14">
        <v>1.59577888801106E-2</v>
      </c>
      <c r="X944" s="14">
        <v>2.91676427708631E-2</v>
      </c>
      <c r="Y944" s="14">
        <v>5.31042926431524E-3</v>
      </c>
      <c r="Z944" s="14">
        <v>0</v>
      </c>
      <c r="AA944" s="14">
        <v>1.2850043657570399E-2</v>
      </c>
      <c r="AB944" s="14">
        <v>1.7429557733035499E-2</v>
      </c>
      <c r="AC944" s="14">
        <v>1.07363526878553E-2</v>
      </c>
      <c r="AD944" s="14">
        <v>0</v>
      </c>
      <c r="AE944" s="14"/>
      <c r="AF944" s="14">
        <v>1.28507395780081E-2</v>
      </c>
      <c r="AG944" s="14">
        <v>1.41222903832768E-2</v>
      </c>
      <c r="AH944" s="14">
        <v>1.6683848081114401E-2</v>
      </c>
      <c r="AI944" s="14"/>
      <c r="AJ944" s="14" t="s">
        <v>79</v>
      </c>
      <c r="AK944" s="14" t="s">
        <v>79</v>
      </c>
      <c r="AL944" s="14" t="s">
        <v>79</v>
      </c>
      <c r="AM944" s="14" t="s">
        <v>79</v>
      </c>
      <c r="AN944" s="14" t="s">
        <v>79</v>
      </c>
      <c r="AO944" s="14"/>
      <c r="AP944" s="14">
        <v>7.5382815338645897E-3</v>
      </c>
      <c r="AQ944" s="14">
        <v>1.6351445832706601E-2</v>
      </c>
      <c r="AR944" s="14">
        <v>5.6682068768648397E-3</v>
      </c>
      <c r="AS944" s="14"/>
      <c r="AT944" s="14">
        <v>6.2963590904324797E-3</v>
      </c>
      <c r="AU944" s="14">
        <v>1.30337651434038E-2</v>
      </c>
      <c r="AV944" s="14">
        <v>1.24881752759038E-2</v>
      </c>
      <c r="AW944" s="14">
        <v>2.7522377586304402E-2</v>
      </c>
      <c r="AX944" s="14">
        <v>4.0533567746783801E-2</v>
      </c>
    </row>
    <row r="945" spans="2:50" x14ac:dyDescent="0.25">
      <c r="B945" t="s">
        <v>70</v>
      </c>
      <c r="C945" s="14">
        <v>7.4295910867991394E-2</v>
      </c>
      <c r="D945" s="14">
        <v>6.9293565047293004E-2</v>
      </c>
      <c r="E945" s="14">
        <v>7.9737507862830098E-2</v>
      </c>
      <c r="F945" s="14"/>
      <c r="G945" s="14">
        <v>3.7225550187420797E-2</v>
      </c>
      <c r="H945" s="14">
        <v>7.9899941355429605E-2</v>
      </c>
      <c r="I945" s="14">
        <v>6.9341467281179195E-2</v>
      </c>
      <c r="J945" s="14">
        <v>7.6697123164642805E-2</v>
      </c>
      <c r="K945" s="14">
        <v>7.2529199821123699E-2</v>
      </c>
      <c r="L945" s="14">
        <v>9.7643820094832398E-2</v>
      </c>
      <c r="M945" s="14"/>
      <c r="N945" s="14">
        <v>5.1306143895938697E-2</v>
      </c>
      <c r="O945" s="14">
        <v>5.4894319285202199E-2</v>
      </c>
      <c r="P945" s="14">
        <v>0.109370807853999</v>
      </c>
      <c r="Q945" s="14">
        <v>8.9067863622115995E-2</v>
      </c>
      <c r="R945" s="14"/>
      <c r="S945" s="14">
        <v>4.7031803849046899E-2</v>
      </c>
      <c r="T945" s="14">
        <v>6.9779020315601598E-2</v>
      </c>
      <c r="U945" s="14">
        <v>9.2490701140235304E-2</v>
      </c>
      <c r="V945" s="14">
        <v>9.8254709667350296E-2</v>
      </c>
      <c r="W945" s="14">
        <v>8.3825412553268197E-2</v>
      </c>
      <c r="X945" s="14">
        <v>8.5294785598898804E-2</v>
      </c>
      <c r="Y945" s="14">
        <v>3.2489251458943401E-2</v>
      </c>
      <c r="Z945" s="14">
        <v>7.3213745889817397E-2</v>
      </c>
      <c r="AA945" s="14">
        <v>8.64184659991655E-2</v>
      </c>
      <c r="AB945" s="14">
        <v>6.6649991098593195E-2</v>
      </c>
      <c r="AC945" s="14">
        <v>5.23786094622508E-2</v>
      </c>
      <c r="AD945" s="14">
        <v>0.17307010787264601</v>
      </c>
      <c r="AE945" s="14"/>
      <c r="AF945" s="14">
        <v>6.8608524158956602E-2</v>
      </c>
      <c r="AG945" s="14">
        <v>7.1929348822101502E-2</v>
      </c>
      <c r="AH945" s="14">
        <v>0.11625158847938299</v>
      </c>
      <c r="AI945" s="14"/>
      <c r="AJ945" s="14" t="s">
        <v>79</v>
      </c>
      <c r="AK945" s="14" t="s">
        <v>79</v>
      </c>
      <c r="AL945" s="14" t="s">
        <v>79</v>
      </c>
      <c r="AM945" s="14" t="s">
        <v>79</v>
      </c>
      <c r="AN945" s="14" t="s">
        <v>79</v>
      </c>
      <c r="AO945" s="14"/>
      <c r="AP945" s="14">
        <v>5.7969597698764301E-2</v>
      </c>
      <c r="AQ945" s="14">
        <v>4.8766177755066899E-2</v>
      </c>
      <c r="AR945" s="14">
        <v>6.5358909757829098E-2</v>
      </c>
      <c r="AS945" s="14"/>
      <c r="AT945" s="14">
        <v>7.4766970378813205E-2</v>
      </c>
      <c r="AU945" s="14">
        <v>7.5237878065300398E-2</v>
      </c>
      <c r="AV945" s="14">
        <v>5.5129379510494701E-2</v>
      </c>
      <c r="AW945" s="14">
        <v>6.8907411061737894E-2</v>
      </c>
      <c r="AX945" s="14">
        <v>6.6137029851887796E-2</v>
      </c>
    </row>
    <row r="946" spans="2:50" x14ac:dyDescent="0.25">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row>
    <row r="947" spans="2:50" x14ac:dyDescent="0.25">
      <c r="B947" s="6" t="s">
        <v>389</v>
      </c>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row>
    <row r="948" spans="2:50" x14ac:dyDescent="0.25">
      <c r="B948" s="24" t="s">
        <v>105</v>
      </c>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row>
    <row r="949" spans="2:50" x14ac:dyDescent="0.25">
      <c r="B949" t="s">
        <v>386</v>
      </c>
      <c r="C949" s="14">
        <v>9.7545791027650097E-2</v>
      </c>
      <c r="D949" s="14">
        <v>0.110969664431512</v>
      </c>
      <c r="E949" s="14">
        <v>8.6106651424498096E-2</v>
      </c>
      <c r="F949" s="14"/>
      <c r="G949" s="14">
        <v>0.20413411131106299</v>
      </c>
      <c r="H949" s="14">
        <v>0.11445743688165</v>
      </c>
      <c r="I949" s="14">
        <v>7.5733951399675106E-2</v>
      </c>
      <c r="J949" s="14">
        <v>0.106918416596344</v>
      </c>
      <c r="K949" s="14">
        <v>5.8874980317292602E-2</v>
      </c>
      <c r="L949" s="14">
        <v>4.69444611576149E-2</v>
      </c>
      <c r="M949" s="14"/>
      <c r="N949" s="14">
        <v>9.3718491301595805E-2</v>
      </c>
      <c r="O949" s="14">
        <v>7.0241906924881095E-2</v>
      </c>
      <c r="P949" s="14">
        <v>8.7974467274340606E-2</v>
      </c>
      <c r="Q949" s="14">
        <v>0.14483936833378799</v>
      </c>
      <c r="R949" s="14"/>
      <c r="S949" s="14">
        <v>0.11976080065361901</v>
      </c>
      <c r="T949" s="14">
        <v>0</v>
      </c>
      <c r="U949" s="14">
        <v>0.17232646836868601</v>
      </c>
      <c r="V949" s="14">
        <v>6.3095819966726294E-2</v>
      </c>
      <c r="W949" s="14">
        <v>0.105730304396826</v>
      </c>
      <c r="X949" s="14">
        <v>8.1080103886330704E-2</v>
      </c>
      <c r="Y949" s="14">
        <v>0.214633317322552</v>
      </c>
      <c r="Z949" s="14">
        <v>5.6333186368101203E-2</v>
      </c>
      <c r="AA949" s="14">
        <v>0.11331440465840099</v>
      </c>
      <c r="AB949" s="14">
        <v>9.2709916064632594E-2</v>
      </c>
      <c r="AC949" s="14">
        <v>6.8749527623325896E-2</v>
      </c>
      <c r="AD949" s="14">
        <v>0.15661683549137101</v>
      </c>
      <c r="AE949" s="14"/>
      <c r="AF949" s="14">
        <v>8.7586207782768793E-2</v>
      </c>
      <c r="AG949" s="14">
        <v>6.4109941469269405E-2</v>
      </c>
      <c r="AH949" s="14">
        <v>0.17950946896960601</v>
      </c>
      <c r="AI949" s="14"/>
      <c r="AJ949" s="14" t="s">
        <v>79</v>
      </c>
      <c r="AK949" s="14" t="s">
        <v>79</v>
      </c>
      <c r="AL949" s="14" t="s">
        <v>79</v>
      </c>
      <c r="AM949" s="14" t="s">
        <v>79</v>
      </c>
      <c r="AN949" s="14" t="s">
        <v>79</v>
      </c>
      <c r="AO949" s="14"/>
      <c r="AP949" s="14">
        <v>0.12212089230684001</v>
      </c>
      <c r="AQ949" s="14">
        <v>0.123584565108998</v>
      </c>
      <c r="AR949" s="14">
        <v>5.8724854012117397E-2</v>
      </c>
      <c r="AS949" s="14"/>
      <c r="AT949" s="14">
        <v>0.10400350195491601</v>
      </c>
      <c r="AU949" s="14">
        <v>0.12619828054402699</v>
      </c>
      <c r="AV949" s="14">
        <v>8.0695670979287107E-2</v>
      </c>
      <c r="AW949" s="14">
        <v>7.2616149703275207E-2</v>
      </c>
      <c r="AX949" s="14">
        <v>0</v>
      </c>
    </row>
    <row r="950" spans="2:50" x14ac:dyDescent="0.25">
      <c r="B950" t="s">
        <v>387</v>
      </c>
      <c r="C950" s="14">
        <v>0.50125232271811404</v>
      </c>
      <c r="D950" s="14">
        <v>0.46026861866679097</v>
      </c>
      <c r="E950" s="14">
        <v>0.53617654302270001</v>
      </c>
      <c r="F950" s="14"/>
      <c r="G950" s="14">
        <v>0.61245179402110095</v>
      </c>
      <c r="H950" s="14">
        <v>0.53159260875458203</v>
      </c>
      <c r="I950" s="14">
        <v>0.58852150518634705</v>
      </c>
      <c r="J950" s="14">
        <v>0.439836764857369</v>
      </c>
      <c r="K950" s="14">
        <v>0.382385526567385</v>
      </c>
      <c r="L950" s="14">
        <v>0.45463956686055201</v>
      </c>
      <c r="M950" s="14"/>
      <c r="N950" s="14">
        <v>0.53540490464401103</v>
      </c>
      <c r="O950" s="14">
        <v>0.49551712914578</v>
      </c>
      <c r="P950" s="14">
        <v>0.45115696993214499</v>
      </c>
      <c r="Q950" s="14">
        <v>0.51898368920645799</v>
      </c>
      <c r="R950" s="14"/>
      <c r="S950" s="14">
        <v>0.60328544392849803</v>
      </c>
      <c r="T950" s="14">
        <v>0.523203460386925</v>
      </c>
      <c r="U950" s="14">
        <v>0.38933925836732902</v>
      </c>
      <c r="V950" s="14">
        <v>0.53865908436501597</v>
      </c>
      <c r="W950" s="14">
        <v>0.49113587992914098</v>
      </c>
      <c r="X950" s="14">
        <v>0.70011209431464605</v>
      </c>
      <c r="Y950" s="14">
        <v>0.44401479463563998</v>
      </c>
      <c r="Z950" s="14">
        <v>0.52854115136811297</v>
      </c>
      <c r="AA950" s="14">
        <v>0.39116963888051498</v>
      </c>
      <c r="AB950" s="14">
        <v>0.46762257470586899</v>
      </c>
      <c r="AC950" s="14">
        <v>0.36169965439656498</v>
      </c>
      <c r="AD950" s="14">
        <v>0.40375957409212998</v>
      </c>
      <c r="AE950" s="14"/>
      <c r="AF950" s="14">
        <v>0.48224556258734802</v>
      </c>
      <c r="AG950" s="14">
        <v>0.51837281603801799</v>
      </c>
      <c r="AH950" s="14">
        <v>0.42628653686983797</v>
      </c>
      <c r="AI950" s="14"/>
      <c r="AJ950" s="14" t="s">
        <v>79</v>
      </c>
      <c r="AK950" s="14" t="s">
        <v>79</v>
      </c>
      <c r="AL950" s="14" t="s">
        <v>79</v>
      </c>
      <c r="AM950" s="14" t="s">
        <v>79</v>
      </c>
      <c r="AN950" s="14" t="s">
        <v>79</v>
      </c>
      <c r="AO950" s="14"/>
      <c r="AP950" s="14">
        <v>0.48947455444277999</v>
      </c>
      <c r="AQ950" s="14">
        <v>0.57490338956396803</v>
      </c>
      <c r="AR950" s="14">
        <v>0.57522661445603196</v>
      </c>
      <c r="AS950" s="14"/>
      <c r="AT950" s="14">
        <v>0.41279576651641697</v>
      </c>
      <c r="AU950" s="14">
        <v>0.53442051520792799</v>
      </c>
      <c r="AV950" s="14">
        <v>0.52944486964430304</v>
      </c>
      <c r="AW950" s="14">
        <v>0.613377445503829</v>
      </c>
      <c r="AX950" s="14">
        <v>0.84416324245653296</v>
      </c>
    </row>
    <row r="951" spans="2:50" x14ac:dyDescent="0.25">
      <c r="B951" t="s">
        <v>388</v>
      </c>
      <c r="C951" s="14">
        <v>0.26199053106979803</v>
      </c>
      <c r="D951" s="14">
        <v>0.32848243766267299</v>
      </c>
      <c r="E951" s="14">
        <v>0.205329522796521</v>
      </c>
      <c r="F951" s="14"/>
      <c r="G951" s="14">
        <v>0.145750496613339</v>
      </c>
      <c r="H951" s="14">
        <v>0.16136347800126699</v>
      </c>
      <c r="I951" s="14">
        <v>0.16209422567069201</v>
      </c>
      <c r="J951" s="14">
        <v>0.31309672509112202</v>
      </c>
      <c r="K951" s="14">
        <v>0.37692885534190401</v>
      </c>
      <c r="L951" s="14">
        <v>0.37690299787252202</v>
      </c>
      <c r="M951" s="14"/>
      <c r="N951" s="14">
        <v>0.276959960916494</v>
      </c>
      <c r="O951" s="14">
        <v>0.29116149590045398</v>
      </c>
      <c r="P951" s="14">
        <v>0.24871145992018601</v>
      </c>
      <c r="Q951" s="14">
        <v>0.2159819036798</v>
      </c>
      <c r="R951" s="14"/>
      <c r="S951" s="14">
        <v>0.158033899067653</v>
      </c>
      <c r="T951" s="14">
        <v>0.34225012382145997</v>
      </c>
      <c r="U951" s="14">
        <v>0.216164172757742</v>
      </c>
      <c r="V951" s="14">
        <v>0.291926164050619</v>
      </c>
      <c r="W951" s="14">
        <v>0.26575525987202098</v>
      </c>
      <c r="X951" s="14">
        <v>9.7676367764142499E-2</v>
      </c>
      <c r="Y951" s="14">
        <v>0.281770827150647</v>
      </c>
      <c r="Z951" s="14">
        <v>0.28898937189882701</v>
      </c>
      <c r="AA951" s="14">
        <v>0.32102574781008603</v>
      </c>
      <c r="AB951" s="14">
        <v>0.27619799598809702</v>
      </c>
      <c r="AC951" s="14">
        <v>0.34630471652501998</v>
      </c>
      <c r="AD951" s="14">
        <v>0.43962359041650001</v>
      </c>
      <c r="AE951" s="14"/>
      <c r="AF951" s="14">
        <v>0.25293631019457602</v>
      </c>
      <c r="AG951" s="14">
        <v>0.30111878546014298</v>
      </c>
      <c r="AH951" s="14">
        <v>0.237143591552818</v>
      </c>
      <c r="AI951" s="14"/>
      <c r="AJ951" s="14" t="s">
        <v>79</v>
      </c>
      <c r="AK951" s="14" t="s">
        <v>79</v>
      </c>
      <c r="AL951" s="14" t="s">
        <v>79</v>
      </c>
      <c r="AM951" s="14" t="s">
        <v>79</v>
      </c>
      <c r="AN951" s="14" t="s">
        <v>79</v>
      </c>
      <c r="AO951" s="14"/>
      <c r="AP951" s="14">
        <v>0.302579865061258</v>
      </c>
      <c r="AQ951" s="14">
        <v>0.23335081505448399</v>
      </c>
      <c r="AR951" s="14">
        <v>0.28148145870173202</v>
      </c>
      <c r="AS951" s="14"/>
      <c r="AT951" s="14">
        <v>0.32022480293137001</v>
      </c>
      <c r="AU951" s="14">
        <v>0.180499786356038</v>
      </c>
      <c r="AV951" s="14">
        <v>0.29492962644041198</v>
      </c>
      <c r="AW951" s="14">
        <v>0.24363391733102599</v>
      </c>
      <c r="AX951" s="14">
        <v>0.15583675754346701</v>
      </c>
    </row>
    <row r="952" spans="2:50" x14ac:dyDescent="0.25">
      <c r="B952" t="s">
        <v>70</v>
      </c>
      <c r="C952" s="14">
        <v>0.139211355184438</v>
      </c>
      <c r="D952" s="14">
        <v>0.10027927923902499</v>
      </c>
      <c r="E952" s="14">
        <v>0.17238728275628001</v>
      </c>
      <c r="F952" s="14"/>
      <c r="G952" s="14">
        <v>3.7663598054496802E-2</v>
      </c>
      <c r="H952" s="14">
        <v>0.19258647636250101</v>
      </c>
      <c r="I952" s="14">
        <v>0.17365031774328599</v>
      </c>
      <c r="J952" s="14">
        <v>0.14014809345516599</v>
      </c>
      <c r="K952" s="14">
        <v>0.18181063777341799</v>
      </c>
      <c r="L952" s="14">
        <v>0.121512974109312</v>
      </c>
      <c r="M952" s="14"/>
      <c r="N952" s="14">
        <v>9.3916643137898798E-2</v>
      </c>
      <c r="O952" s="14">
        <v>0.14307946802888499</v>
      </c>
      <c r="P952" s="14">
        <v>0.21215710287332701</v>
      </c>
      <c r="Q952" s="14">
        <v>0.120195038779953</v>
      </c>
      <c r="R952" s="14"/>
      <c r="S952" s="14">
        <v>0.11891985635023</v>
      </c>
      <c r="T952" s="14">
        <v>0.134546415791615</v>
      </c>
      <c r="U952" s="14">
        <v>0.222170100506243</v>
      </c>
      <c r="V952" s="14">
        <v>0.106318931617638</v>
      </c>
      <c r="W952" s="14">
        <v>0.137378555802012</v>
      </c>
      <c r="X952" s="14">
        <v>0.121131434034881</v>
      </c>
      <c r="Y952" s="14">
        <v>5.9581060891160401E-2</v>
      </c>
      <c r="Z952" s="14">
        <v>0.12613629036495899</v>
      </c>
      <c r="AA952" s="14">
        <v>0.17449020865099699</v>
      </c>
      <c r="AB952" s="14">
        <v>0.16346951324140099</v>
      </c>
      <c r="AC952" s="14">
        <v>0.223246101455089</v>
      </c>
      <c r="AD952" s="14">
        <v>0</v>
      </c>
      <c r="AE952" s="14"/>
      <c r="AF952" s="14">
        <v>0.177231919435307</v>
      </c>
      <c r="AG952" s="14">
        <v>0.11639845703257</v>
      </c>
      <c r="AH952" s="14">
        <v>0.15706040260773799</v>
      </c>
      <c r="AI952" s="14"/>
      <c r="AJ952" s="14" t="s">
        <v>79</v>
      </c>
      <c r="AK952" s="14" t="s">
        <v>79</v>
      </c>
      <c r="AL952" s="14" t="s">
        <v>79</v>
      </c>
      <c r="AM952" s="14" t="s">
        <v>79</v>
      </c>
      <c r="AN952" s="14" t="s">
        <v>79</v>
      </c>
      <c r="AO952" s="14"/>
      <c r="AP952" s="14">
        <v>8.5824688189121603E-2</v>
      </c>
      <c r="AQ952" s="14">
        <v>6.8161230272550596E-2</v>
      </c>
      <c r="AR952" s="14">
        <v>8.4567072830118301E-2</v>
      </c>
      <c r="AS952" s="14"/>
      <c r="AT952" s="14">
        <v>0.16297592859729701</v>
      </c>
      <c r="AU952" s="14">
        <v>0.15888141789200699</v>
      </c>
      <c r="AV952" s="14">
        <v>9.4929832935998507E-2</v>
      </c>
      <c r="AW952" s="14">
        <v>7.0372487461869707E-2</v>
      </c>
      <c r="AX952" s="14">
        <v>0</v>
      </c>
    </row>
    <row r="953" spans="2:50" x14ac:dyDescent="0.25">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row>
    <row r="954" spans="2:50" x14ac:dyDescent="0.25">
      <c r="B954" s="6" t="s">
        <v>390</v>
      </c>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row>
    <row r="955" spans="2:50" x14ac:dyDescent="0.25">
      <c r="B955" s="24" t="s">
        <v>105</v>
      </c>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row>
    <row r="956" spans="2:50" x14ac:dyDescent="0.25">
      <c r="B956" t="s">
        <v>386</v>
      </c>
      <c r="C956" s="14">
        <v>0.16334278582074499</v>
      </c>
      <c r="D956" s="14">
        <v>0.164479491901805</v>
      </c>
      <c r="E956" s="14">
        <v>0.16027538199476901</v>
      </c>
      <c r="F956" s="14"/>
      <c r="G956" s="14">
        <v>0.26945176615944799</v>
      </c>
      <c r="H956" s="14">
        <v>0.12815099324375001</v>
      </c>
      <c r="I956" s="14">
        <v>0.18932372888905</v>
      </c>
      <c r="J956" s="14">
        <v>0.178582046569598</v>
      </c>
      <c r="K956" s="14">
        <v>9.1367724523364696E-2</v>
      </c>
      <c r="L956" s="14">
        <v>0.14810521298408999</v>
      </c>
      <c r="M956" s="14"/>
      <c r="N956" s="14">
        <v>0.141418773736253</v>
      </c>
      <c r="O956" s="14">
        <v>0.14544070573280601</v>
      </c>
      <c r="P956" s="14">
        <v>0.188527850430284</v>
      </c>
      <c r="Q956" s="14">
        <v>0.18568973946456699</v>
      </c>
      <c r="R956" s="14"/>
      <c r="S956" s="14">
        <v>0.195021921923659</v>
      </c>
      <c r="T956" s="14">
        <v>0.15709662997547999</v>
      </c>
      <c r="U956" s="14">
        <v>0.130662545916302</v>
      </c>
      <c r="V956" s="14">
        <v>0.110433860915875</v>
      </c>
      <c r="W956" s="14">
        <v>0.25548470675534801</v>
      </c>
      <c r="X956" s="14">
        <v>7.5225231709084905E-2</v>
      </c>
      <c r="Y956" s="14">
        <v>0.117792896552238</v>
      </c>
      <c r="Z956" s="14">
        <v>0.27012146338778997</v>
      </c>
      <c r="AA956" s="14">
        <v>9.5218471186126294E-2</v>
      </c>
      <c r="AB956" s="14">
        <v>0.17291077877379599</v>
      </c>
      <c r="AC956" s="14">
        <v>0.376134590816599</v>
      </c>
      <c r="AD956" s="14">
        <v>0.15405265282015199</v>
      </c>
      <c r="AE956" s="14"/>
      <c r="AF956" s="14">
        <v>0.17873121870162201</v>
      </c>
      <c r="AG956" s="14">
        <v>0.149496883578672</v>
      </c>
      <c r="AH956" s="14">
        <v>0.17248493277319199</v>
      </c>
      <c r="AI956" s="14"/>
      <c r="AJ956" s="14" t="s">
        <v>79</v>
      </c>
      <c r="AK956" s="14" t="s">
        <v>79</v>
      </c>
      <c r="AL956" s="14" t="s">
        <v>79</v>
      </c>
      <c r="AM956" s="14" t="s">
        <v>79</v>
      </c>
      <c r="AN956" s="14" t="s">
        <v>79</v>
      </c>
      <c r="AO956" s="14"/>
      <c r="AP956" s="14">
        <v>0.118575019502643</v>
      </c>
      <c r="AQ956" s="14">
        <v>0.18261885954842999</v>
      </c>
      <c r="AR956" s="14">
        <v>0.11468317522612299</v>
      </c>
      <c r="AS956" s="14"/>
      <c r="AT956" s="14">
        <v>0.165891935319078</v>
      </c>
      <c r="AU956" s="14">
        <v>0.21233154614358901</v>
      </c>
      <c r="AV956" s="14">
        <v>0.111116638033087</v>
      </c>
      <c r="AW956" s="14">
        <v>0.15406591088872301</v>
      </c>
      <c r="AX956" s="14">
        <v>0</v>
      </c>
    </row>
    <row r="957" spans="2:50" x14ac:dyDescent="0.25">
      <c r="B957" t="s">
        <v>387</v>
      </c>
      <c r="C957" s="14">
        <v>0.58512206940029499</v>
      </c>
      <c r="D957" s="14">
        <v>0.60026521806603705</v>
      </c>
      <c r="E957" s="14">
        <v>0.57562482203453003</v>
      </c>
      <c r="F957" s="14"/>
      <c r="G957" s="14">
        <v>0.554166050582523</v>
      </c>
      <c r="H957" s="14">
        <v>0.61521381858673496</v>
      </c>
      <c r="I957" s="14">
        <v>0.54529627048426699</v>
      </c>
      <c r="J957" s="14">
        <v>0.57940352538058704</v>
      </c>
      <c r="K957" s="14">
        <v>0.60403792523702304</v>
      </c>
      <c r="L957" s="14">
        <v>0.60305697747803599</v>
      </c>
      <c r="M957" s="14"/>
      <c r="N957" s="14">
        <v>0.637749333596489</v>
      </c>
      <c r="O957" s="14">
        <v>0.63422152069405102</v>
      </c>
      <c r="P957" s="14">
        <v>0.58346927004839799</v>
      </c>
      <c r="Q957" s="14">
        <v>0.47283683550031402</v>
      </c>
      <c r="R957" s="14"/>
      <c r="S957" s="14">
        <v>0.559799807136248</v>
      </c>
      <c r="T957" s="14">
        <v>0.55293285355167199</v>
      </c>
      <c r="U957" s="14">
        <v>0.62640888964746799</v>
      </c>
      <c r="V957" s="14">
        <v>0.55506672010606495</v>
      </c>
      <c r="W957" s="14">
        <v>0.52415697689547203</v>
      </c>
      <c r="X957" s="14">
        <v>0.65478370339803504</v>
      </c>
      <c r="Y957" s="14">
        <v>0.62246866356958697</v>
      </c>
      <c r="Z957" s="14">
        <v>0.63184224701108305</v>
      </c>
      <c r="AA957" s="14">
        <v>0.65118938239663304</v>
      </c>
      <c r="AB957" s="14">
        <v>0.55207068756818001</v>
      </c>
      <c r="AC957" s="14">
        <v>0.509901288815507</v>
      </c>
      <c r="AD957" s="14">
        <v>0.62605178475609602</v>
      </c>
      <c r="AE957" s="14"/>
      <c r="AF957" s="14">
        <v>0.59417191328974395</v>
      </c>
      <c r="AG957" s="14">
        <v>0.61612320189240499</v>
      </c>
      <c r="AH957" s="14">
        <v>0.44233624927642001</v>
      </c>
      <c r="AI957" s="14"/>
      <c r="AJ957" s="14" t="s">
        <v>79</v>
      </c>
      <c r="AK957" s="14" t="s">
        <v>79</v>
      </c>
      <c r="AL957" s="14" t="s">
        <v>79</v>
      </c>
      <c r="AM957" s="14" t="s">
        <v>79</v>
      </c>
      <c r="AN957" s="14" t="s">
        <v>79</v>
      </c>
      <c r="AO957" s="14"/>
      <c r="AP957" s="14">
        <v>0.74461934121950402</v>
      </c>
      <c r="AQ957" s="14">
        <v>0.54980092603374098</v>
      </c>
      <c r="AR957" s="14">
        <v>0.65642007785350498</v>
      </c>
      <c r="AS957" s="14"/>
      <c r="AT957" s="14">
        <v>0.58330378718959897</v>
      </c>
      <c r="AU957" s="14">
        <v>0.54166524949839301</v>
      </c>
      <c r="AV957" s="14">
        <v>0.65604431024073295</v>
      </c>
      <c r="AW957" s="14">
        <v>0.604962491418924</v>
      </c>
      <c r="AX957" s="14">
        <v>0.72501517819327499</v>
      </c>
    </row>
    <row r="958" spans="2:50" x14ac:dyDescent="0.25">
      <c r="B958" t="s">
        <v>388</v>
      </c>
      <c r="C958" s="14">
        <v>0.101771411106933</v>
      </c>
      <c r="D958" s="14">
        <v>0.11838488287262</v>
      </c>
      <c r="E958" s="14">
        <v>8.4649144819731001E-2</v>
      </c>
      <c r="F958" s="14"/>
      <c r="G958" s="14">
        <v>0</v>
      </c>
      <c r="H958" s="14">
        <v>0.10817333570387901</v>
      </c>
      <c r="I958" s="14">
        <v>7.4505809869214304E-2</v>
      </c>
      <c r="J958" s="14">
        <v>9.5321204492729406E-2</v>
      </c>
      <c r="K958" s="14">
        <v>0.15173287829841201</v>
      </c>
      <c r="L958" s="14">
        <v>0.146131006785963</v>
      </c>
      <c r="M958" s="14"/>
      <c r="N958" s="14">
        <v>0.12192755635192901</v>
      </c>
      <c r="O958" s="14">
        <v>9.3131708406829203E-2</v>
      </c>
      <c r="P958" s="14">
        <v>5.7601404618144302E-2</v>
      </c>
      <c r="Q958" s="14">
        <v>0.130406813829166</v>
      </c>
      <c r="R958" s="14"/>
      <c r="S958" s="14">
        <v>0.11829921464358401</v>
      </c>
      <c r="T958" s="14">
        <v>0.14507165984075299</v>
      </c>
      <c r="U958" s="14">
        <v>6.7196979286280503E-2</v>
      </c>
      <c r="V958" s="14">
        <v>9.18943289127684E-2</v>
      </c>
      <c r="W958" s="14">
        <v>9.6293693836219496E-2</v>
      </c>
      <c r="X958" s="14">
        <v>0.117101940084502</v>
      </c>
      <c r="Y958" s="14">
        <v>0.17278296830509399</v>
      </c>
      <c r="Z958" s="14">
        <v>0</v>
      </c>
      <c r="AA958" s="14">
        <v>0.10702647218726501</v>
      </c>
      <c r="AB958" s="14">
        <v>7.0611500059010401E-2</v>
      </c>
      <c r="AC958" s="14">
        <v>4.66264212234037E-2</v>
      </c>
      <c r="AD958" s="14">
        <v>0</v>
      </c>
      <c r="AE958" s="14"/>
      <c r="AF958" s="14">
        <v>7.9294910175563005E-2</v>
      </c>
      <c r="AG958" s="14">
        <v>0.12944156999216699</v>
      </c>
      <c r="AH958" s="14">
        <v>0.12785004883810799</v>
      </c>
      <c r="AI958" s="14"/>
      <c r="AJ958" s="14" t="s">
        <v>79</v>
      </c>
      <c r="AK958" s="14" t="s">
        <v>79</v>
      </c>
      <c r="AL958" s="14" t="s">
        <v>79</v>
      </c>
      <c r="AM958" s="14" t="s">
        <v>79</v>
      </c>
      <c r="AN958" s="14" t="s">
        <v>79</v>
      </c>
      <c r="AO958" s="14"/>
      <c r="AP958" s="14">
        <v>9.1560315857554198E-2</v>
      </c>
      <c r="AQ958" s="14">
        <v>0.130262302112126</v>
      </c>
      <c r="AR958" s="14">
        <v>9.1106676682157106E-2</v>
      </c>
      <c r="AS958" s="14"/>
      <c r="AT958" s="14">
        <v>0.115225207853292</v>
      </c>
      <c r="AU958" s="14">
        <v>8.9926795467801801E-2</v>
      </c>
      <c r="AV958" s="14">
        <v>8.6705910609474093E-2</v>
      </c>
      <c r="AW958" s="14">
        <v>0.156207777322594</v>
      </c>
      <c r="AX958" s="14">
        <v>0.18108998990542599</v>
      </c>
    </row>
    <row r="959" spans="2:50" x14ac:dyDescent="0.25">
      <c r="B959" t="s">
        <v>70</v>
      </c>
      <c r="C959" s="14">
        <v>0.149763733672027</v>
      </c>
      <c r="D959" s="14">
        <v>0.116870407159538</v>
      </c>
      <c r="E959" s="14">
        <v>0.17945065115097</v>
      </c>
      <c r="F959" s="14"/>
      <c r="G959" s="14">
        <v>0.17638218325802901</v>
      </c>
      <c r="H959" s="14">
        <v>0.14846185246563601</v>
      </c>
      <c r="I959" s="14">
        <v>0.190874190757469</v>
      </c>
      <c r="J959" s="14">
        <v>0.146693223557085</v>
      </c>
      <c r="K959" s="14">
        <v>0.15286147194120001</v>
      </c>
      <c r="L959" s="14">
        <v>0.10270680275191101</v>
      </c>
      <c r="M959" s="14"/>
      <c r="N959" s="14">
        <v>9.8904336315328703E-2</v>
      </c>
      <c r="O959" s="14">
        <v>0.127206065166314</v>
      </c>
      <c r="P959" s="14">
        <v>0.17040147490317401</v>
      </c>
      <c r="Q959" s="14">
        <v>0.21106661120595299</v>
      </c>
      <c r="R959" s="14"/>
      <c r="S959" s="14">
        <v>0.126879056296509</v>
      </c>
      <c r="T959" s="14">
        <v>0.14489885663209501</v>
      </c>
      <c r="U959" s="14">
        <v>0.17573158514994999</v>
      </c>
      <c r="V959" s="14">
        <v>0.24260509006529199</v>
      </c>
      <c r="W959" s="14">
        <v>0.12406462251295999</v>
      </c>
      <c r="X959" s="14">
        <v>0.15288912480837699</v>
      </c>
      <c r="Y959" s="14">
        <v>8.6955471573081505E-2</v>
      </c>
      <c r="Z959" s="14">
        <v>9.80362896011263E-2</v>
      </c>
      <c r="AA959" s="14">
        <v>0.14656567422997499</v>
      </c>
      <c r="AB959" s="14">
        <v>0.20440703359901399</v>
      </c>
      <c r="AC959" s="14">
        <v>6.7337699144490795E-2</v>
      </c>
      <c r="AD959" s="14">
        <v>0.21989556242375199</v>
      </c>
      <c r="AE959" s="14"/>
      <c r="AF959" s="14">
        <v>0.14780195783307001</v>
      </c>
      <c r="AG959" s="14">
        <v>0.104938344536756</v>
      </c>
      <c r="AH959" s="14">
        <v>0.25732876911228098</v>
      </c>
      <c r="AI959" s="14"/>
      <c r="AJ959" s="14" t="s">
        <v>79</v>
      </c>
      <c r="AK959" s="14" t="s">
        <v>79</v>
      </c>
      <c r="AL959" s="14" t="s">
        <v>79</v>
      </c>
      <c r="AM959" s="14" t="s">
        <v>79</v>
      </c>
      <c r="AN959" s="14" t="s">
        <v>79</v>
      </c>
      <c r="AO959" s="14"/>
      <c r="AP959" s="14">
        <v>4.5245323420299299E-2</v>
      </c>
      <c r="AQ959" s="14">
        <v>0.137317912305704</v>
      </c>
      <c r="AR959" s="14">
        <v>0.13779007023821399</v>
      </c>
      <c r="AS959" s="14"/>
      <c r="AT959" s="14">
        <v>0.13557906963803101</v>
      </c>
      <c r="AU959" s="14">
        <v>0.15607640889021701</v>
      </c>
      <c r="AV959" s="14">
        <v>0.146133141116706</v>
      </c>
      <c r="AW959" s="14">
        <v>8.4763820369758505E-2</v>
      </c>
      <c r="AX959" s="14">
        <v>9.3894831901299394E-2</v>
      </c>
    </row>
    <row r="960" spans="2:50" x14ac:dyDescent="0.25">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row>
    <row r="961" spans="2:50" x14ac:dyDescent="0.25">
      <c r="B961" s="6" t="s">
        <v>391</v>
      </c>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row>
    <row r="962" spans="2:50" x14ac:dyDescent="0.25">
      <c r="B962" s="24" t="s">
        <v>105</v>
      </c>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row>
    <row r="963" spans="2:50" x14ac:dyDescent="0.25">
      <c r="B963" t="s">
        <v>386</v>
      </c>
      <c r="C963" s="14">
        <v>0.21911492092149901</v>
      </c>
      <c r="D963" s="14">
        <v>0.18875309157138001</v>
      </c>
      <c r="E963" s="14">
        <v>0.24826531768620999</v>
      </c>
      <c r="F963" s="14"/>
      <c r="G963" s="14">
        <v>0.23381063721445899</v>
      </c>
      <c r="H963" s="14">
        <v>0.20204340214167599</v>
      </c>
      <c r="I963" s="14">
        <v>0.28696680794129897</v>
      </c>
      <c r="J963" s="14">
        <v>0.20869338292807799</v>
      </c>
      <c r="K963" s="14">
        <v>0.194977099957375</v>
      </c>
      <c r="L963" s="14">
        <v>0.19057387498003101</v>
      </c>
      <c r="M963" s="14"/>
      <c r="N963" s="14">
        <v>0.18510293526432101</v>
      </c>
      <c r="O963" s="14">
        <v>0.20264850302357201</v>
      </c>
      <c r="P963" s="14">
        <v>0.28069445851755997</v>
      </c>
      <c r="Q963" s="14">
        <v>0.22275594539624499</v>
      </c>
      <c r="R963" s="14"/>
      <c r="S963" s="14">
        <v>0.18421671669187401</v>
      </c>
      <c r="T963" s="14">
        <v>0.20205841298385299</v>
      </c>
      <c r="U963" s="14">
        <v>0.18979760160141201</v>
      </c>
      <c r="V963" s="14">
        <v>0.16867319508769699</v>
      </c>
      <c r="W963" s="14">
        <v>0.30192442367521899</v>
      </c>
      <c r="X963" s="14">
        <v>0.24102459527748901</v>
      </c>
      <c r="Y963" s="14">
        <v>0.14436875397023299</v>
      </c>
      <c r="Z963" s="14">
        <v>0.169419581260013</v>
      </c>
      <c r="AA963" s="14">
        <v>0.21849799721100599</v>
      </c>
      <c r="AB963" s="14">
        <v>0.33274907331657499</v>
      </c>
      <c r="AC963" s="14">
        <v>0.247000072533029</v>
      </c>
      <c r="AD963" s="14">
        <v>0.39063399640271501</v>
      </c>
      <c r="AE963" s="14"/>
      <c r="AF963" s="14">
        <v>0.27744068508187297</v>
      </c>
      <c r="AG963" s="14">
        <v>0.17254824272514699</v>
      </c>
      <c r="AH963" s="14">
        <v>0.208925148432341</v>
      </c>
      <c r="AI963" s="14"/>
      <c r="AJ963" s="14" t="s">
        <v>79</v>
      </c>
      <c r="AK963" s="14" t="s">
        <v>79</v>
      </c>
      <c r="AL963" s="14" t="s">
        <v>79</v>
      </c>
      <c r="AM963" s="14" t="s">
        <v>79</v>
      </c>
      <c r="AN963" s="14" t="s">
        <v>79</v>
      </c>
      <c r="AO963" s="14"/>
      <c r="AP963" s="14">
        <v>0.18734255776926201</v>
      </c>
      <c r="AQ963" s="14">
        <v>0.20709363709588999</v>
      </c>
      <c r="AR963" s="14">
        <v>0.154025771858494</v>
      </c>
      <c r="AS963" s="14"/>
      <c r="AT963" s="14">
        <v>0.28162444983262003</v>
      </c>
      <c r="AU963" s="14">
        <v>0.25716510047689101</v>
      </c>
      <c r="AV963" s="14">
        <v>0.18976760784539901</v>
      </c>
      <c r="AW963" s="14">
        <v>8.2898149891965506E-2</v>
      </c>
      <c r="AX963" s="14">
        <v>0</v>
      </c>
    </row>
    <row r="964" spans="2:50" x14ac:dyDescent="0.25">
      <c r="B964" t="s">
        <v>387</v>
      </c>
      <c r="C964" s="14">
        <v>0.55941599653403995</v>
      </c>
      <c r="D964" s="14">
        <v>0.608715983409572</v>
      </c>
      <c r="E964" s="14">
        <v>0.50648209903680996</v>
      </c>
      <c r="F964" s="14"/>
      <c r="G964" s="14">
        <v>0.55527437842212302</v>
      </c>
      <c r="H964" s="14">
        <v>0.60766352025367398</v>
      </c>
      <c r="I964" s="14">
        <v>0.49259686647761403</v>
      </c>
      <c r="J964" s="14">
        <v>0.54301099544193199</v>
      </c>
      <c r="K964" s="14">
        <v>0.60633911107222405</v>
      </c>
      <c r="L964" s="14">
        <v>0.55864289220790997</v>
      </c>
      <c r="M964" s="14"/>
      <c r="N964" s="14">
        <v>0.64119971405734399</v>
      </c>
      <c r="O964" s="14">
        <v>0.62916529252640796</v>
      </c>
      <c r="P964" s="14">
        <v>0.44160318291913903</v>
      </c>
      <c r="Q964" s="14">
        <v>0.501419148128874</v>
      </c>
      <c r="R964" s="14"/>
      <c r="S964" s="14">
        <v>0.55190366105299804</v>
      </c>
      <c r="T964" s="14">
        <v>0.502603078251601</v>
      </c>
      <c r="U964" s="14">
        <v>0.52899633035343496</v>
      </c>
      <c r="V964" s="14">
        <v>0.55675120919009602</v>
      </c>
      <c r="W964" s="14">
        <v>0.52571450027512001</v>
      </c>
      <c r="X964" s="14">
        <v>0.51250329221102697</v>
      </c>
      <c r="Y964" s="14">
        <v>0.629050188887604</v>
      </c>
      <c r="Z964" s="14">
        <v>0.61747422764488102</v>
      </c>
      <c r="AA964" s="14">
        <v>0.65479433734440595</v>
      </c>
      <c r="AB964" s="14">
        <v>0.56455374659965096</v>
      </c>
      <c r="AC964" s="14">
        <v>0.53991030918064398</v>
      </c>
      <c r="AD964" s="14">
        <v>0.47604615832402097</v>
      </c>
      <c r="AE964" s="14"/>
      <c r="AF964" s="14">
        <v>0.522252035978503</v>
      </c>
      <c r="AG964" s="14">
        <v>0.62245789936125395</v>
      </c>
      <c r="AH964" s="14">
        <v>0.46730603807500498</v>
      </c>
      <c r="AI964" s="14"/>
      <c r="AJ964" s="14" t="s">
        <v>79</v>
      </c>
      <c r="AK964" s="14" t="s">
        <v>79</v>
      </c>
      <c r="AL964" s="14" t="s">
        <v>79</v>
      </c>
      <c r="AM964" s="14" t="s">
        <v>79</v>
      </c>
      <c r="AN964" s="14" t="s">
        <v>79</v>
      </c>
      <c r="AO964" s="14"/>
      <c r="AP964" s="14">
        <v>0.59457779202669903</v>
      </c>
      <c r="AQ964" s="14">
        <v>0.590529793040794</v>
      </c>
      <c r="AR964" s="14">
        <v>0.676379529531413</v>
      </c>
      <c r="AS964" s="14"/>
      <c r="AT964" s="14">
        <v>0.477926796760616</v>
      </c>
      <c r="AU964" s="14">
        <v>0.514874991763145</v>
      </c>
      <c r="AV964" s="14">
        <v>0.63046312670615601</v>
      </c>
      <c r="AW964" s="14">
        <v>0.686692036823073</v>
      </c>
      <c r="AX964" s="14">
        <v>0.90266823701329302</v>
      </c>
    </row>
    <row r="965" spans="2:50" x14ac:dyDescent="0.25">
      <c r="B965" t="s">
        <v>388</v>
      </c>
      <c r="C965" s="14">
        <v>6.1637706711264402E-2</v>
      </c>
      <c r="D965" s="14">
        <v>7.4592505591498798E-2</v>
      </c>
      <c r="E965" s="14">
        <v>4.8433409493285298E-2</v>
      </c>
      <c r="F965" s="14"/>
      <c r="G965" s="14">
        <v>5.78252942387305E-2</v>
      </c>
      <c r="H965" s="14">
        <v>6.7092963771967107E-2</v>
      </c>
      <c r="I965" s="14">
        <v>8.5467546385292303E-2</v>
      </c>
      <c r="J965" s="14">
        <v>3.5023837666554501E-2</v>
      </c>
      <c r="K965" s="14">
        <v>5.5919956509613102E-2</v>
      </c>
      <c r="L965" s="14">
        <v>6.5185268154935597E-2</v>
      </c>
      <c r="M965" s="14"/>
      <c r="N965" s="14">
        <v>9.0031427391500302E-2</v>
      </c>
      <c r="O965" s="14">
        <v>2.6333633527921702E-2</v>
      </c>
      <c r="P965" s="14">
        <v>5.04452860690036E-2</v>
      </c>
      <c r="Q965" s="14">
        <v>7.6595636222055605E-2</v>
      </c>
      <c r="R965" s="14"/>
      <c r="S965" s="14">
        <v>6.5710558180397005E-2</v>
      </c>
      <c r="T965" s="14">
        <v>3.01100217478831E-2</v>
      </c>
      <c r="U965" s="14">
        <v>0.114347176965064</v>
      </c>
      <c r="V965" s="14">
        <v>5.9224913017481097E-2</v>
      </c>
      <c r="W965" s="14">
        <v>4.8421335583451401E-2</v>
      </c>
      <c r="X965" s="14">
        <v>3.2242128578487801E-2</v>
      </c>
      <c r="Y965" s="14">
        <v>0.127446011460392</v>
      </c>
      <c r="Z965" s="14">
        <v>0.13887213289386399</v>
      </c>
      <c r="AA965" s="14">
        <v>4.14021479895825E-2</v>
      </c>
      <c r="AB965" s="14">
        <v>0</v>
      </c>
      <c r="AC965" s="14">
        <v>0.122767850647668</v>
      </c>
      <c r="AD965" s="14">
        <v>0</v>
      </c>
      <c r="AE965" s="14"/>
      <c r="AF965" s="14">
        <v>4.8951957706498503E-2</v>
      </c>
      <c r="AG965" s="14">
        <v>7.8967324827441898E-2</v>
      </c>
      <c r="AH965" s="14">
        <v>5.6084430770064503E-2</v>
      </c>
      <c r="AI965" s="14"/>
      <c r="AJ965" s="14" t="s">
        <v>79</v>
      </c>
      <c r="AK965" s="14" t="s">
        <v>79</v>
      </c>
      <c r="AL965" s="14" t="s">
        <v>79</v>
      </c>
      <c r="AM965" s="14" t="s">
        <v>79</v>
      </c>
      <c r="AN965" s="14" t="s">
        <v>79</v>
      </c>
      <c r="AO965" s="14"/>
      <c r="AP965" s="14">
        <v>6.9330002439680294E-2</v>
      </c>
      <c r="AQ965" s="14">
        <v>7.1898179661713996E-2</v>
      </c>
      <c r="AR965" s="14">
        <v>1.85229802027045E-2</v>
      </c>
      <c r="AS965" s="14"/>
      <c r="AT965" s="14">
        <v>5.2882860535148297E-2</v>
      </c>
      <c r="AU965" s="14">
        <v>2.8835817680501901E-2</v>
      </c>
      <c r="AV965" s="14">
        <v>7.5143165711651E-2</v>
      </c>
      <c r="AW965" s="14">
        <v>0.12063341142216701</v>
      </c>
      <c r="AX965" s="14">
        <v>0</v>
      </c>
    </row>
    <row r="966" spans="2:50" x14ac:dyDescent="0.25">
      <c r="B966" t="s">
        <v>70</v>
      </c>
      <c r="C966" s="14">
        <v>0.15983137583319701</v>
      </c>
      <c r="D966" s="14">
        <v>0.12793841942754899</v>
      </c>
      <c r="E966" s="14">
        <v>0.19681917378369401</v>
      </c>
      <c r="F966" s="14"/>
      <c r="G966" s="14">
        <v>0.15308969012468701</v>
      </c>
      <c r="H966" s="14">
        <v>0.12320011383268201</v>
      </c>
      <c r="I966" s="14">
        <v>0.134968779195795</v>
      </c>
      <c r="J966" s="14">
        <v>0.21327178396343599</v>
      </c>
      <c r="K966" s="14">
        <v>0.142763832460787</v>
      </c>
      <c r="L966" s="14">
        <v>0.185597964657123</v>
      </c>
      <c r="M966" s="14"/>
      <c r="N966" s="14">
        <v>8.3665923286834101E-2</v>
      </c>
      <c r="O966" s="14">
        <v>0.14185257092209799</v>
      </c>
      <c r="P966" s="14">
        <v>0.227257072494298</v>
      </c>
      <c r="Q966" s="14">
        <v>0.199229270252825</v>
      </c>
      <c r="R966" s="14"/>
      <c r="S966" s="14">
        <v>0.19816906407473101</v>
      </c>
      <c r="T966" s="14">
        <v>0.26522848701666302</v>
      </c>
      <c r="U966" s="14">
        <v>0.16685889108009</v>
      </c>
      <c r="V966" s="14">
        <v>0.21535068270472499</v>
      </c>
      <c r="W966" s="14">
        <v>0.12393974046620899</v>
      </c>
      <c r="X966" s="14">
        <v>0.214229983932996</v>
      </c>
      <c r="Y966" s="14">
        <v>9.9135045681771006E-2</v>
      </c>
      <c r="Z966" s="14">
        <v>7.4234058201242695E-2</v>
      </c>
      <c r="AA966" s="14">
        <v>8.53055174550051E-2</v>
      </c>
      <c r="AB966" s="14">
        <v>0.102697180083774</v>
      </c>
      <c r="AC966" s="14">
        <v>9.0321767638659595E-2</v>
      </c>
      <c r="AD966" s="14">
        <v>0.13331984527326399</v>
      </c>
      <c r="AE966" s="14"/>
      <c r="AF966" s="14">
        <v>0.15135532123312501</v>
      </c>
      <c r="AG966" s="14">
        <v>0.12602653308615699</v>
      </c>
      <c r="AH966" s="14">
        <v>0.26768438272258899</v>
      </c>
      <c r="AI966" s="14"/>
      <c r="AJ966" s="14" t="s">
        <v>79</v>
      </c>
      <c r="AK966" s="14" t="s">
        <v>79</v>
      </c>
      <c r="AL966" s="14" t="s">
        <v>79</v>
      </c>
      <c r="AM966" s="14" t="s">
        <v>79</v>
      </c>
      <c r="AN966" s="14" t="s">
        <v>79</v>
      </c>
      <c r="AO966" s="14"/>
      <c r="AP966" s="14">
        <v>0.14874964776435901</v>
      </c>
      <c r="AQ966" s="14">
        <v>0.13047839020160201</v>
      </c>
      <c r="AR966" s="14">
        <v>0.15107171840738801</v>
      </c>
      <c r="AS966" s="14"/>
      <c r="AT966" s="14">
        <v>0.18756589287161601</v>
      </c>
      <c r="AU966" s="14">
        <v>0.199124090079462</v>
      </c>
      <c r="AV966" s="14">
        <v>0.104626099736794</v>
      </c>
      <c r="AW966" s="14">
        <v>0.109776401862794</v>
      </c>
      <c r="AX966" s="14">
        <v>9.7331762986707093E-2</v>
      </c>
    </row>
    <row r="967" spans="2:50" x14ac:dyDescent="0.25">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row>
    <row r="968" spans="2:50" x14ac:dyDescent="0.25">
      <c r="B968" s="6" t="s">
        <v>392</v>
      </c>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row>
    <row r="969" spans="2:50" x14ac:dyDescent="0.25">
      <c r="B969" s="24" t="s">
        <v>105</v>
      </c>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row>
    <row r="970" spans="2:50" x14ac:dyDescent="0.25">
      <c r="B970" t="s">
        <v>386</v>
      </c>
      <c r="C970" s="14">
        <v>0.33898917210232798</v>
      </c>
      <c r="D970" s="14">
        <v>0.32617969016940501</v>
      </c>
      <c r="E970" s="14">
        <v>0.34966298220304398</v>
      </c>
      <c r="F970" s="14"/>
      <c r="G970" s="14">
        <v>0.29129010336026101</v>
      </c>
      <c r="H970" s="14">
        <v>0.29220720515738302</v>
      </c>
      <c r="I970" s="14">
        <v>0.26630960164353001</v>
      </c>
      <c r="J970" s="14">
        <v>0.34449577534939402</v>
      </c>
      <c r="K970" s="14">
        <v>0.40435085298321799</v>
      </c>
      <c r="L970" s="14">
        <v>0.42847838409859201</v>
      </c>
      <c r="M970" s="14"/>
      <c r="N970" s="14">
        <v>0.32470856268831999</v>
      </c>
      <c r="O970" s="14">
        <v>0.33983113053927</v>
      </c>
      <c r="P970" s="14">
        <v>0.26764638836231802</v>
      </c>
      <c r="Q970" s="14">
        <v>0.42215834387314999</v>
      </c>
      <c r="R970" s="14"/>
      <c r="S970" s="14">
        <v>0.201656309236346</v>
      </c>
      <c r="T970" s="14">
        <v>0.28714955843856399</v>
      </c>
      <c r="U970" s="14">
        <v>0.30481714523221098</v>
      </c>
      <c r="V970" s="14">
        <v>0.51421307570735697</v>
      </c>
      <c r="W970" s="14">
        <v>0.39512917338522502</v>
      </c>
      <c r="X970" s="14">
        <v>0.38439180063628198</v>
      </c>
      <c r="Y970" s="14">
        <v>0.45153783390716901</v>
      </c>
      <c r="Z970" s="14">
        <v>0.28497324854908901</v>
      </c>
      <c r="AA970" s="14">
        <v>0.37866820721556199</v>
      </c>
      <c r="AB970" s="14">
        <v>0.29234422711403701</v>
      </c>
      <c r="AC970" s="14">
        <v>0.37326446983581002</v>
      </c>
      <c r="AD970" s="14">
        <v>0.448551642670316</v>
      </c>
      <c r="AE970" s="14"/>
      <c r="AF970" s="14">
        <v>0.41412722440905297</v>
      </c>
      <c r="AG970" s="14">
        <v>0.277302998661346</v>
      </c>
      <c r="AH970" s="14">
        <v>0.38382798045774102</v>
      </c>
      <c r="AI970" s="14"/>
      <c r="AJ970" s="14" t="s">
        <v>79</v>
      </c>
      <c r="AK970" s="14" t="s">
        <v>79</v>
      </c>
      <c r="AL970" s="14" t="s">
        <v>79</v>
      </c>
      <c r="AM970" s="14" t="s">
        <v>79</v>
      </c>
      <c r="AN970" s="14" t="s">
        <v>79</v>
      </c>
      <c r="AO970" s="14"/>
      <c r="AP970" s="14">
        <v>0.43312130735656301</v>
      </c>
      <c r="AQ970" s="14">
        <v>0.28895423205070198</v>
      </c>
      <c r="AR970" s="14">
        <v>0.30139043901398899</v>
      </c>
      <c r="AS970" s="14"/>
      <c r="AT970" s="14">
        <v>0.36928562264461501</v>
      </c>
      <c r="AU970" s="14">
        <v>0.317594317610293</v>
      </c>
      <c r="AV970" s="14">
        <v>0.30855340295905798</v>
      </c>
      <c r="AW970" s="14">
        <v>0.21579014197830701</v>
      </c>
      <c r="AX970" s="14">
        <v>0.43855820398234002</v>
      </c>
    </row>
    <row r="971" spans="2:50" x14ac:dyDescent="0.25">
      <c r="B971" t="s">
        <v>387</v>
      </c>
      <c r="C971" s="14">
        <v>0.45169406691479502</v>
      </c>
      <c r="D971" s="14">
        <v>0.486643613606908</v>
      </c>
      <c r="E971" s="14">
        <v>0.41482173148846901</v>
      </c>
      <c r="F971" s="14"/>
      <c r="G971" s="14">
        <v>0.59178089097474995</v>
      </c>
      <c r="H971" s="14">
        <v>0.51458518153964194</v>
      </c>
      <c r="I971" s="14">
        <v>0.48822925392331701</v>
      </c>
      <c r="J971" s="14">
        <v>0.46180768234868103</v>
      </c>
      <c r="K971" s="14">
        <v>0.337684413485493</v>
      </c>
      <c r="L971" s="14">
        <v>0.33131199026414498</v>
      </c>
      <c r="M971" s="14"/>
      <c r="N971" s="14">
        <v>0.50211401430216596</v>
      </c>
      <c r="O971" s="14">
        <v>0.46747486452946801</v>
      </c>
      <c r="P971" s="14">
        <v>0.50049211944215299</v>
      </c>
      <c r="Q971" s="14">
        <v>0.33163301325727002</v>
      </c>
      <c r="R971" s="14"/>
      <c r="S971" s="14">
        <v>0.62531004182572603</v>
      </c>
      <c r="T971" s="14">
        <v>0.44545800956453802</v>
      </c>
      <c r="U971" s="14">
        <v>0.47223864346348998</v>
      </c>
      <c r="V971" s="14">
        <v>0.36354374529092898</v>
      </c>
      <c r="W971" s="14">
        <v>0.331407981567517</v>
      </c>
      <c r="X971" s="14">
        <v>0.41362847381803802</v>
      </c>
      <c r="Y971" s="14">
        <v>0.37043198603059901</v>
      </c>
      <c r="Z971" s="14">
        <v>0.45889332897867902</v>
      </c>
      <c r="AA971" s="14">
        <v>0.44758436173559002</v>
      </c>
      <c r="AB971" s="14">
        <v>0.478680362767472</v>
      </c>
      <c r="AC971" s="14">
        <v>0.38241212910571698</v>
      </c>
      <c r="AD971" s="14">
        <v>0.42465798247805497</v>
      </c>
      <c r="AE971" s="14"/>
      <c r="AF971" s="14">
        <v>0.36189576364169401</v>
      </c>
      <c r="AG971" s="14">
        <v>0.51166990536770496</v>
      </c>
      <c r="AH971" s="14">
        <v>0.38497933017006403</v>
      </c>
      <c r="AI971" s="14"/>
      <c r="AJ971" s="14" t="s">
        <v>79</v>
      </c>
      <c r="AK971" s="14" t="s">
        <v>79</v>
      </c>
      <c r="AL971" s="14" t="s">
        <v>79</v>
      </c>
      <c r="AM971" s="14" t="s">
        <v>79</v>
      </c>
      <c r="AN971" s="14" t="s">
        <v>79</v>
      </c>
      <c r="AO971" s="14"/>
      <c r="AP971" s="14">
        <v>0.38365580822050799</v>
      </c>
      <c r="AQ971" s="14">
        <v>0.53015064965740599</v>
      </c>
      <c r="AR971" s="14">
        <v>0.47668172841912498</v>
      </c>
      <c r="AS971" s="14"/>
      <c r="AT971" s="14">
        <v>0.41622348245110802</v>
      </c>
      <c r="AU971" s="14">
        <v>0.37490921622575601</v>
      </c>
      <c r="AV971" s="14">
        <v>0.52514159622230505</v>
      </c>
      <c r="AW971" s="14">
        <v>0.69336197731852001</v>
      </c>
      <c r="AX971" s="14">
        <v>0.26573266461989598</v>
      </c>
    </row>
    <row r="972" spans="2:50" x14ac:dyDescent="0.25">
      <c r="B972" t="s">
        <v>388</v>
      </c>
      <c r="C972" s="14">
        <v>3.43703469938407E-2</v>
      </c>
      <c r="D972" s="14">
        <v>3.8557689191390403E-2</v>
      </c>
      <c r="E972" s="14">
        <v>3.0183970184671699E-2</v>
      </c>
      <c r="F972" s="14"/>
      <c r="G972" s="14">
        <v>1.54980326505088E-2</v>
      </c>
      <c r="H972" s="14">
        <v>4.41354459590729E-2</v>
      </c>
      <c r="I972" s="14">
        <v>8.1027440844538695E-2</v>
      </c>
      <c r="J972" s="14">
        <v>2.0855036294296501E-2</v>
      </c>
      <c r="K972" s="14">
        <v>2.70964362854146E-2</v>
      </c>
      <c r="L972" s="14">
        <v>1.65154778712755E-2</v>
      </c>
      <c r="M972" s="14"/>
      <c r="N972" s="14">
        <v>2.2868385449157001E-2</v>
      </c>
      <c r="O972" s="14">
        <v>3.5536169610908497E-2</v>
      </c>
      <c r="P972" s="14">
        <v>2.9764015035178299E-2</v>
      </c>
      <c r="Q972" s="14">
        <v>5.0818425049644698E-2</v>
      </c>
      <c r="R972" s="14"/>
      <c r="S972" s="14">
        <v>7.9356710908747394E-2</v>
      </c>
      <c r="T972" s="14">
        <v>4.8131687644335397E-2</v>
      </c>
      <c r="U972" s="14">
        <v>0</v>
      </c>
      <c r="V972" s="14">
        <v>5.1725076016627403E-2</v>
      </c>
      <c r="W972" s="14">
        <v>0.10547674901739</v>
      </c>
      <c r="X972" s="14">
        <v>2.34614145396871E-2</v>
      </c>
      <c r="Y972" s="14">
        <v>2.3541409723181399E-2</v>
      </c>
      <c r="Z972" s="14">
        <v>0</v>
      </c>
      <c r="AA972" s="14">
        <v>2.40201072578702E-2</v>
      </c>
      <c r="AB972" s="14">
        <v>0</v>
      </c>
      <c r="AC972" s="14">
        <v>0</v>
      </c>
      <c r="AD972" s="14">
        <v>0</v>
      </c>
      <c r="AE972" s="14"/>
      <c r="AF972" s="14">
        <v>2.6003167196439098E-2</v>
      </c>
      <c r="AG972" s="14">
        <v>2.06960226084517E-2</v>
      </c>
      <c r="AH972" s="14">
        <v>0.113583894238054</v>
      </c>
      <c r="AI972" s="14"/>
      <c r="AJ972" s="14" t="s">
        <v>79</v>
      </c>
      <c r="AK972" s="14" t="s">
        <v>79</v>
      </c>
      <c r="AL972" s="14" t="s">
        <v>79</v>
      </c>
      <c r="AM972" s="14" t="s">
        <v>79</v>
      </c>
      <c r="AN972" s="14" t="s">
        <v>79</v>
      </c>
      <c r="AO972" s="14"/>
      <c r="AP972" s="14">
        <v>5.3527926796261401E-2</v>
      </c>
      <c r="AQ972" s="14">
        <v>1.5721093139564001E-2</v>
      </c>
      <c r="AR972" s="14">
        <v>3.5820821129383403E-2</v>
      </c>
      <c r="AS972" s="14"/>
      <c r="AT972" s="14">
        <v>2.7763681172879699E-2</v>
      </c>
      <c r="AU972" s="14">
        <v>5.7937404338093398E-2</v>
      </c>
      <c r="AV972" s="14">
        <v>2.8528444539490501E-2</v>
      </c>
      <c r="AW972" s="14">
        <v>0</v>
      </c>
      <c r="AX972" s="14">
        <v>0.20588469384083199</v>
      </c>
    </row>
    <row r="973" spans="2:50" x14ac:dyDescent="0.25">
      <c r="B973" t="s">
        <v>70</v>
      </c>
      <c r="C973" s="14">
        <v>0.17494641398903599</v>
      </c>
      <c r="D973" s="14">
        <v>0.148619007032296</v>
      </c>
      <c r="E973" s="14">
        <v>0.205331316123815</v>
      </c>
      <c r="F973" s="14"/>
      <c r="G973" s="14">
        <v>0.10143097301448099</v>
      </c>
      <c r="H973" s="14">
        <v>0.149072167343902</v>
      </c>
      <c r="I973" s="14">
        <v>0.16443370358861401</v>
      </c>
      <c r="J973" s="14">
        <v>0.17284150600762799</v>
      </c>
      <c r="K973" s="14">
        <v>0.23086829724587399</v>
      </c>
      <c r="L973" s="14">
        <v>0.22369414776598701</v>
      </c>
      <c r="M973" s="14"/>
      <c r="N973" s="14">
        <v>0.15030903756035699</v>
      </c>
      <c r="O973" s="14">
        <v>0.15715783532035299</v>
      </c>
      <c r="P973" s="14">
        <v>0.20209747716035101</v>
      </c>
      <c r="Q973" s="14">
        <v>0.19539021781993601</v>
      </c>
      <c r="R973" s="14"/>
      <c r="S973" s="14">
        <v>9.3676938029180701E-2</v>
      </c>
      <c r="T973" s="14">
        <v>0.21926074435256299</v>
      </c>
      <c r="U973" s="14">
        <v>0.22294421130429801</v>
      </c>
      <c r="V973" s="14">
        <v>7.0518102985086498E-2</v>
      </c>
      <c r="W973" s="14">
        <v>0.167986096029867</v>
      </c>
      <c r="X973" s="14">
        <v>0.178518311005993</v>
      </c>
      <c r="Y973" s="14">
        <v>0.15448877033905001</v>
      </c>
      <c r="Z973" s="14">
        <v>0.25613342247223098</v>
      </c>
      <c r="AA973" s="14">
        <v>0.149727323790977</v>
      </c>
      <c r="AB973" s="14">
        <v>0.22897541011849001</v>
      </c>
      <c r="AC973" s="14">
        <v>0.244323401058473</v>
      </c>
      <c r="AD973" s="14">
        <v>0.126790374851629</v>
      </c>
      <c r="AE973" s="14"/>
      <c r="AF973" s="14">
        <v>0.19797384475281299</v>
      </c>
      <c r="AG973" s="14">
        <v>0.19033107336249699</v>
      </c>
      <c r="AH973" s="14">
        <v>0.11760879513414201</v>
      </c>
      <c r="AI973" s="14"/>
      <c r="AJ973" s="14" t="s">
        <v>79</v>
      </c>
      <c r="AK973" s="14" t="s">
        <v>79</v>
      </c>
      <c r="AL973" s="14" t="s">
        <v>79</v>
      </c>
      <c r="AM973" s="14" t="s">
        <v>79</v>
      </c>
      <c r="AN973" s="14" t="s">
        <v>79</v>
      </c>
      <c r="AO973" s="14"/>
      <c r="AP973" s="14">
        <v>0.129694957626667</v>
      </c>
      <c r="AQ973" s="14">
        <v>0.16517402515232801</v>
      </c>
      <c r="AR973" s="14">
        <v>0.18610701143750299</v>
      </c>
      <c r="AS973" s="14"/>
      <c r="AT973" s="14">
        <v>0.186727213731398</v>
      </c>
      <c r="AU973" s="14">
        <v>0.24955906182585799</v>
      </c>
      <c r="AV973" s="14">
        <v>0.13777655627914701</v>
      </c>
      <c r="AW973" s="14">
        <v>9.0847880703172998E-2</v>
      </c>
      <c r="AX973" s="14">
        <v>8.9824437556932493E-2</v>
      </c>
    </row>
    <row r="974" spans="2:50" x14ac:dyDescent="0.25">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row>
    <row r="975" spans="2:50" x14ac:dyDescent="0.25">
      <c r="B975" s="6" t="s">
        <v>399</v>
      </c>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row>
    <row r="976" spans="2:50" x14ac:dyDescent="0.25">
      <c r="B976" s="24" t="s">
        <v>77</v>
      </c>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row>
    <row r="977" spans="2:50" x14ac:dyDescent="0.25">
      <c r="B977" t="s">
        <v>393</v>
      </c>
      <c r="C977" s="14">
        <v>5.3105037394949803E-2</v>
      </c>
      <c r="D977" s="14">
        <v>4.5557053401142002E-2</v>
      </c>
      <c r="E977" s="14">
        <v>6.0060808341835699E-2</v>
      </c>
      <c r="F977" s="14"/>
      <c r="G977" s="14">
        <v>7.6215561752590602E-2</v>
      </c>
      <c r="H977" s="14">
        <v>7.3823909981017802E-2</v>
      </c>
      <c r="I977" s="14">
        <v>4.9902219056171197E-2</v>
      </c>
      <c r="J977" s="14">
        <v>4.8888260001930202E-2</v>
      </c>
      <c r="K977" s="14">
        <v>4.3926335206390298E-2</v>
      </c>
      <c r="L977" s="14">
        <v>3.2846777266867903E-2</v>
      </c>
      <c r="M977" s="14"/>
      <c r="N977" s="14">
        <v>4.7575147487705603E-2</v>
      </c>
      <c r="O977" s="14">
        <v>3.8941129095395897E-2</v>
      </c>
      <c r="P977" s="14">
        <v>6.8251093191600595E-2</v>
      </c>
      <c r="Q977" s="14">
        <v>6.0913106622260203E-2</v>
      </c>
      <c r="R977" s="14"/>
      <c r="S977" s="14">
        <v>6.5294964885183396E-2</v>
      </c>
      <c r="T977" s="14">
        <v>5.8291236340466498E-2</v>
      </c>
      <c r="U977" s="14">
        <v>3.4620738091187798E-2</v>
      </c>
      <c r="V977" s="14">
        <v>4.9615490864135699E-2</v>
      </c>
      <c r="W977" s="14">
        <v>4.1841417864080903E-2</v>
      </c>
      <c r="X977" s="14">
        <v>2.61926032069121E-2</v>
      </c>
      <c r="Y977" s="14">
        <v>8.8898829263958298E-2</v>
      </c>
      <c r="Z977" s="14">
        <v>5.8046945021303399E-2</v>
      </c>
      <c r="AA977" s="14">
        <v>6.9172320805247101E-2</v>
      </c>
      <c r="AB977" s="14">
        <v>3.3470863322597098E-2</v>
      </c>
      <c r="AC977" s="14">
        <v>7.6174904039816693E-2</v>
      </c>
      <c r="AD977" s="14">
        <v>0</v>
      </c>
      <c r="AE977" s="14"/>
      <c r="AF977" s="14">
        <v>5.7598285856711499E-2</v>
      </c>
      <c r="AG977" s="14">
        <v>3.8375566903767797E-2</v>
      </c>
      <c r="AH977" s="14">
        <v>8.6304752460267101E-2</v>
      </c>
      <c r="AI977" s="14"/>
      <c r="AJ977" s="14" t="s">
        <v>79</v>
      </c>
      <c r="AK977" s="14" t="s">
        <v>79</v>
      </c>
      <c r="AL977" s="14" t="s">
        <v>79</v>
      </c>
      <c r="AM977" s="14" t="s">
        <v>79</v>
      </c>
      <c r="AN977" s="14" t="s">
        <v>79</v>
      </c>
      <c r="AO977" s="14"/>
      <c r="AP977" s="14">
        <v>3.83184118493985E-2</v>
      </c>
      <c r="AQ977" s="14">
        <v>5.1590362670258301E-2</v>
      </c>
      <c r="AR977" s="14">
        <v>3.0388969741777499E-2</v>
      </c>
      <c r="AS977" s="14"/>
      <c r="AT977" s="14">
        <v>5.43989852880922E-2</v>
      </c>
      <c r="AU977" s="14">
        <v>6.4146661069312494E-2</v>
      </c>
      <c r="AV977" s="14">
        <v>3.8262719394844803E-2</v>
      </c>
      <c r="AW977" s="14">
        <v>4.3153106140284003E-2</v>
      </c>
      <c r="AX977" s="14">
        <v>9.6931499610523594E-2</v>
      </c>
    </row>
    <row r="978" spans="2:50" x14ac:dyDescent="0.25">
      <c r="B978" t="s">
        <v>394</v>
      </c>
      <c r="C978" s="14">
        <v>0.22312283268696301</v>
      </c>
      <c r="D978" s="14">
        <v>0.203855981406525</v>
      </c>
      <c r="E978" s="14">
        <v>0.241787441129893</v>
      </c>
      <c r="F978" s="14"/>
      <c r="G978" s="14">
        <v>0.28254212741148399</v>
      </c>
      <c r="H978" s="14">
        <v>0.241438766388513</v>
      </c>
      <c r="I978" s="14">
        <v>0.21320402248596801</v>
      </c>
      <c r="J978" s="14">
        <v>0.20623557434513301</v>
      </c>
      <c r="K978" s="14">
        <v>0.194861735608748</v>
      </c>
      <c r="L978" s="14">
        <v>0.20915187329051299</v>
      </c>
      <c r="M978" s="14"/>
      <c r="N978" s="14">
        <v>0.21243508031559299</v>
      </c>
      <c r="O978" s="14">
        <v>0.228247551627099</v>
      </c>
      <c r="P978" s="14">
        <v>0.225727982268143</v>
      </c>
      <c r="Q978" s="14">
        <v>0.22880610197156501</v>
      </c>
      <c r="R978" s="14"/>
      <c r="S978" s="14">
        <v>0.178349587550064</v>
      </c>
      <c r="T978" s="14">
        <v>0.237160821358153</v>
      </c>
      <c r="U978" s="14">
        <v>0.20262145376113799</v>
      </c>
      <c r="V978" s="14">
        <v>0.260881480933289</v>
      </c>
      <c r="W978" s="14">
        <v>0.20685897296248801</v>
      </c>
      <c r="X978" s="14">
        <v>0.28206503032609798</v>
      </c>
      <c r="Y978" s="14">
        <v>0.21066539006418999</v>
      </c>
      <c r="Z978" s="14">
        <v>0.19416031860244301</v>
      </c>
      <c r="AA978" s="14">
        <v>0.21331107036734201</v>
      </c>
      <c r="AB978" s="14">
        <v>0.238905596429758</v>
      </c>
      <c r="AC978" s="14">
        <v>0.29440333438407801</v>
      </c>
      <c r="AD978" s="14">
        <v>0.116408060211892</v>
      </c>
      <c r="AE978" s="14"/>
      <c r="AF978" s="14">
        <v>0.23711290576892899</v>
      </c>
      <c r="AG978" s="14">
        <v>0.20638918772724801</v>
      </c>
      <c r="AH978" s="14">
        <v>0.19347753116553801</v>
      </c>
      <c r="AI978" s="14"/>
      <c r="AJ978" s="14" t="s">
        <v>79</v>
      </c>
      <c r="AK978" s="14" t="s">
        <v>79</v>
      </c>
      <c r="AL978" s="14" t="s">
        <v>79</v>
      </c>
      <c r="AM978" s="14" t="s">
        <v>79</v>
      </c>
      <c r="AN978" s="14" t="s">
        <v>79</v>
      </c>
      <c r="AO978" s="14"/>
      <c r="AP978" s="14">
        <v>0.22860816730297001</v>
      </c>
      <c r="AQ978" s="14">
        <v>0.25433293633799198</v>
      </c>
      <c r="AR978" s="14">
        <v>0.17073698861369599</v>
      </c>
      <c r="AS978" s="14"/>
      <c r="AT978" s="14">
        <v>0.240121586730563</v>
      </c>
      <c r="AU978" s="14">
        <v>0.241468021187938</v>
      </c>
      <c r="AV978" s="14">
        <v>0.20837319927584</v>
      </c>
      <c r="AW978" s="14">
        <v>0.183135013546709</v>
      </c>
      <c r="AX978" s="14">
        <v>0.16813332928764099</v>
      </c>
    </row>
    <row r="979" spans="2:50" x14ac:dyDescent="0.25">
      <c r="B979" t="s">
        <v>395</v>
      </c>
      <c r="C979" s="14">
        <v>0.247198466526523</v>
      </c>
      <c r="D979" s="14">
        <v>0.25992202506312201</v>
      </c>
      <c r="E979" s="14">
        <v>0.23500480985949901</v>
      </c>
      <c r="F979" s="14"/>
      <c r="G979" s="14">
        <v>0.27614256824778999</v>
      </c>
      <c r="H979" s="14">
        <v>0.278797230100717</v>
      </c>
      <c r="I979" s="14">
        <v>0.26116219850539901</v>
      </c>
      <c r="J979" s="14">
        <v>0.231847952529562</v>
      </c>
      <c r="K979" s="14">
        <v>0.217252715108534</v>
      </c>
      <c r="L979" s="14">
        <v>0.22311128030655</v>
      </c>
      <c r="M979" s="14"/>
      <c r="N979" s="14">
        <v>0.26071531612653898</v>
      </c>
      <c r="O979" s="14">
        <v>0.26531514959906999</v>
      </c>
      <c r="P979" s="14">
        <v>0.23647794093347099</v>
      </c>
      <c r="Q979" s="14">
        <v>0.22508523200514299</v>
      </c>
      <c r="R979" s="14"/>
      <c r="S979" s="14">
        <v>0.27139434778865101</v>
      </c>
      <c r="T979" s="14">
        <v>0.25299170071947602</v>
      </c>
      <c r="U979" s="14">
        <v>0.219679669074276</v>
      </c>
      <c r="V979" s="14">
        <v>0.25416295450785997</v>
      </c>
      <c r="W979" s="14">
        <v>0.27198438498078498</v>
      </c>
      <c r="X979" s="14">
        <v>0.25527595457931201</v>
      </c>
      <c r="Y979" s="14">
        <v>0.219907704896178</v>
      </c>
      <c r="Z979" s="14">
        <v>0.22655611977045201</v>
      </c>
      <c r="AA979" s="14">
        <v>0.22094423652590101</v>
      </c>
      <c r="AB979" s="14">
        <v>0.21925085010185499</v>
      </c>
      <c r="AC979" s="14">
        <v>0.222889340346139</v>
      </c>
      <c r="AD979" s="14">
        <v>0.40028154475172201</v>
      </c>
      <c r="AE979" s="14"/>
      <c r="AF979" s="14">
        <v>0.24525930564310899</v>
      </c>
      <c r="AG979" s="14">
        <v>0.24197660258238901</v>
      </c>
      <c r="AH979" s="14">
        <v>0.28505590090338601</v>
      </c>
      <c r="AI979" s="14"/>
      <c r="AJ979" s="14" t="s">
        <v>79</v>
      </c>
      <c r="AK979" s="14" t="s">
        <v>79</v>
      </c>
      <c r="AL979" s="14" t="s">
        <v>79</v>
      </c>
      <c r="AM979" s="14" t="s">
        <v>79</v>
      </c>
      <c r="AN979" s="14" t="s">
        <v>79</v>
      </c>
      <c r="AO979" s="14"/>
      <c r="AP979" s="14">
        <v>0.28468315518992898</v>
      </c>
      <c r="AQ979" s="14">
        <v>0.25778907957528202</v>
      </c>
      <c r="AR979" s="14">
        <v>0.25872926269864299</v>
      </c>
      <c r="AS979" s="14"/>
      <c r="AT979" s="14">
        <v>0.235856308150108</v>
      </c>
      <c r="AU979" s="14">
        <v>0.211465074805012</v>
      </c>
      <c r="AV979" s="14">
        <v>0.27066880432225698</v>
      </c>
      <c r="AW979" s="14">
        <v>0.30605170423790701</v>
      </c>
      <c r="AX979" s="14">
        <v>0.24684249927842</v>
      </c>
    </row>
    <row r="980" spans="2:50" x14ac:dyDescent="0.25">
      <c r="B980" t="s">
        <v>396</v>
      </c>
      <c r="C980" s="14">
        <v>0.171974291832724</v>
      </c>
      <c r="D980" s="14">
        <v>0.20182802079060699</v>
      </c>
      <c r="E980" s="14">
        <v>0.14259114188011199</v>
      </c>
      <c r="F980" s="14"/>
      <c r="G980" s="14">
        <v>0.15850665970920699</v>
      </c>
      <c r="H980" s="14">
        <v>0.174509262338823</v>
      </c>
      <c r="I980" s="14">
        <v>0.154361218180325</v>
      </c>
      <c r="J980" s="14">
        <v>0.178162700327091</v>
      </c>
      <c r="K980" s="14">
        <v>0.15856134832212301</v>
      </c>
      <c r="L980" s="14">
        <v>0.19711268053199099</v>
      </c>
      <c r="M980" s="14"/>
      <c r="N980" s="14">
        <v>0.197327092280948</v>
      </c>
      <c r="O980" s="14">
        <v>0.19039948100630499</v>
      </c>
      <c r="P980" s="14">
        <v>0.14919887799114501</v>
      </c>
      <c r="Q980" s="14">
        <v>0.142485685626871</v>
      </c>
      <c r="R980" s="14"/>
      <c r="S980" s="14">
        <v>0.18593647535181099</v>
      </c>
      <c r="T980" s="14">
        <v>0.14033729842572601</v>
      </c>
      <c r="U980" s="14">
        <v>0.20619462691032001</v>
      </c>
      <c r="V980" s="14">
        <v>0.17223646174013199</v>
      </c>
      <c r="W980" s="14">
        <v>0.170240926630087</v>
      </c>
      <c r="X980" s="14">
        <v>0.13448156288302399</v>
      </c>
      <c r="Y980" s="14">
        <v>0.19864142274823901</v>
      </c>
      <c r="Z980" s="14">
        <v>0.11893898601875599</v>
      </c>
      <c r="AA980" s="14">
        <v>0.18023433532257899</v>
      </c>
      <c r="AB980" s="14">
        <v>0.15589923874922099</v>
      </c>
      <c r="AC980" s="14">
        <v>0.212321143604423</v>
      </c>
      <c r="AD980" s="14">
        <v>0.217477232582304</v>
      </c>
      <c r="AE980" s="14"/>
      <c r="AF980" s="14">
        <v>0.18108277207116</v>
      </c>
      <c r="AG980" s="14">
        <v>0.18198278660376099</v>
      </c>
      <c r="AH980" s="14">
        <v>0.100803215453017</v>
      </c>
      <c r="AI980" s="14"/>
      <c r="AJ980" s="14" t="s">
        <v>79</v>
      </c>
      <c r="AK980" s="14" t="s">
        <v>79</v>
      </c>
      <c r="AL980" s="14" t="s">
        <v>79</v>
      </c>
      <c r="AM980" s="14" t="s">
        <v>79</v>
      </c>
      <c r="AN980" s="14" t="s">
        <v>79</v>
      </c>
      <c r="AO980" s="14"/>
      <c r="AP980" s="14">
        <v>0.19450590509232099</v>
      </c>
      <c r="AQ980" s="14">
        <v>0.16397911620493999</v>
      </c>
      <c r="AR980" s="14">
        <v>0.246472978357272</v>
      </c>
      <c r="AS980" s="14"/>
      <c r="AT980" s="14">
        <v>0.175193304065526</v>
      </c>
      <c r="AU980" s="14">
        <v>0.15126983935469601</v>
      </c>
      <c r="AV980" s="14">
        <v>0.20164284805879701</v>
      </c>
      <c r="AW980" s="14">
        <v>0.202321713994394</v>
      </c>
      <c r="AX980" s="14">
        <v>0.11580422319162501</v>
      </c>
    </row>
    <row r="981" spans="2:50" x14ac:dyDescent="0.25">
      <c r="B981" t="s">
        <v>397</v>
      </c>
      <c r="C981" s="14">
        <v>3.8048865494028E-2</v>
      </c>
      <c r="D981" s="14">
        <v>4.8829863465172103E-2</v>
      </c>
      <c r="E981" s="14">
        <v>2.6953882484696899E-2</v>
      </c>
      <c r="F981" s="14"/>
      <c r="G981" s="14">
        <v>5.4512225956119799E-2</v>
      </c>
      <c r="H981" s="14">
        <v>4.5578791038867299E-2</v>
      </c>
      <c r="I981" s="14">
        <v>3.7158505598658603E-2</v>
      </c>
      <c r="J981" s="14">
        <v>4.0831881850696902E-2</v>
      </c>
      <c r="K981" s="14">
        <v>3.2240759024856701E-2</v>
      </c>
      <c r="L981" s="14">
        <v>2.3243029407584801E-2</v>
      </c>
      <c r="M981" s="14"/>
      <c r="N981" s="14">
        <v>4.9922136581645897E-2</v>
      </c>
      <c r="O981" s="14">
        <v>3.01229103077807E-2</v>
      </c>
      <c r="P981" s="14">
        <v>3.9581084519028302E-2</v>
      </c>
      <c r="Q981" s="14">
        <v>3.2399914708033599E-2</v>
      </c>
      <c r="R981" s="14"/>
      <c r="S981" s="14">
        <v>5.5735089216035302E-2</v>
      </c>
      <c r="T981" s="14">
        <v>2.23515423909144E-2</v>
      </c>
      <c r="U981" s="14">
        <v>5.1553931383930302E-2</v>
      </c>
      <c r="V981" s="14">
        <v>2.8611553906367299E-2</v>
      </c>
      <c r="W981" s="14">
        <v>2.79279306062135E-2</v>
      </c>
      <c r="X981" s="14">
        <v>4.3628281370622898E-2</v>
      </c>
      <c r="Y981" s="14">
        <v>3.0476551752912601E-2</v>
      </c>
      <c r="Z981" s="14">
        <v>8.8199835577411706E-2</v>
      </c>
      <c r="AA981" s="14">
        <v>4.4886275683573597E-2</v>
      </c>
      <c r="AB981" s="14">
        <v>3.20487350603521E-2</v>
      </c>
      <c r="AC981" s="14">
        <v>1.9555720759715699E-2</v>
      </c>
      <c r="AD981" s="14">
        <v>0</v>
      </c>
      <c r="AE981" s="14"/>
      <c r="AF981" s="14">
        <v>2.8475171692407399E-2</v>
      </c>
      <c r="AG981" s="14">
        <v>4.3606768350212398E-2</v>
      </c>
      <c r="AH981" s="14">
        <v>4.3273905778466397E-2</v>
      </c>
      <c r="AI981" s="14"/>
      <c r="AJ981" s="14" t="s">
        <v>79</v>
      </c>
      <c r="AK981" s="14" t="s">
        <v>79</v>
      </c>
      <c r="AL981" s="14" t="s">
        <v>79</v>
      </c>
      <c r="AM981" s="14" t="s">
        <v>79</v>
      </c>
      <c r="AN981" s="14" t="s">
        <v>79</v>
      </c>
      <c r="AO981" s="14"/>
      <c r="AP981" s="14">
        <v>2.9379417683048199E-2</v>
      </c>
      <c r="AQ981" s="14">
        <v>5.3893783126553199E-2</v>
      </c>
      <c r="AR981" s="14">
        <v>2.9511035810865199E-2</v>
      </c>
      <c r="AS981" s="14"/>
      <c r="AT981" s="14">
        <v>2.45619914113628E-2</v>
      </c>
      <c r="AU981" s="14">
        <v>4.9835298117109302E-2</v>
      </c>
      <c r="AV981" s="14">
        <v>3.6608247550491399E-2</v>
      </c>
      <c r="AW981" s="14">
        <v>5.5208330828249601E-2</v>
      </c>
      <c r="AX981" s="14">
        <v>0.12929321944150199</v>
      </c>
    </row>
    <row r="982" spans="2:50" x14ac:dyDescent="0.25">
      <c r="B982" t="s">
        <v>398</v>
      </c>
      <c r="C982" s="14">
        <v>6.7921966319593699E-2</v>
      </c>
      <c r="D982" s="14">
        <v>6.2924240294074701E-2</v>
      </c>
      <c r="E982" s="14">
        <v>7.2474187869794898E-2</v>
      </c>
      <c r="F982" s="14"/>
      <c r="G982" s="14">
        <v>4.1580941999151098E-2</v>
      </c>
      <c r="H982" s="14">
        <v>2.86266155074851E-2</v>
      </c>
      <c r="I982" s="14">
        <v>5.9181177528712499E-2</v>
      </c>
      <c r="J982" s="14">
        <v>6.4877677720032501E-2</v>
      </c>
      <c r="K982" s="14">
        <v>0.12269568109390599</v>
      </c>
      <c r="L982" s="14">
        <v>9.0676951388504998E-2</v>
      </c>
      <c r="M982" s="14"/>
      <c r="N982" s="14">
        <v>7.4391096988537506E-2</v>
      </c>
      <c r="O982" s="14">
        <v>8.5605952852238903E-2</v>
      </c>
      <c r="P982" s="14">
        <v>6.1859980244960998E-2</v>
      </c>
      <c r="Q982" s="14">
        <v>4.8380423273742298E-2</v>
      </c>
      <c r="R982" s="14"/>
      <c r="S982" s="14">
        <v>5.3209775422044199E-2</v>
      </c>
      <c r="T982" s="14">
        <v>7.6326081841858295E-2</v>
      </c>
      <c r="U982" s="14">
        <v>5.1644867222432202E-2</v>
      </c>
      <c r="V982" s="14">
        <v>8.70481948968925E-2</v>
      </c>
      <c r="W982" s="14">
        <v>8.08995470319194E-2</v>
      </c>
      <c r="X982" s="14">
        <v>3.8980740147114099E-2</v>
      </c>
      <c r="Y982" s="14">
        <v>9.0785118229313594E-2</v>
      </c>
      <c r="Z982" s="14">
        <v>9.4548439937054404E-2</v>
      </c>
      <c r="AA982" s="14">
        <v>6.5168379658975206E-2</v>
      </c>
      <c r="AB982" s="14">
        <v>8.92254803976405E-2</v>
      </c>
      <c r="AC982" s="14">
        <v>3.1859479296699099E-2</v>
      </c>
      <c r="AD982" s="14">
        <v>5.2919573389032498E-2</v>
      </c>
      <c r="AE982" s="14"/>
      <c r="AF982" s="14">
        <v>6.02173924377154E-2</v>
      </c>
      <c r="AG982" s="14">
        <v>9.1473595862639298E-2</v>
      </c>
      <c r="AH982" s="14">
        <v>3.4662410808369098E-2</v>
      </c>
      <c r="AI982" s="14"/>
      <c r="AJ982" s="14" t="s">
        <v>79</v>
      </c>
      <c r="AK982" s="14" t="s">
        <v>79</v>
      </c>
      <c r="AL982" s="14" t="s">
        <v>79</v>
      </c>
      <c r="AM982" s="14" t="s">
        <v>79</v>
      </c>
      <c r="AN982" s="14" t="s">
        <v>79</v>
      </c>
      <c r="AO982" s="14"/>
      <c r="AP982" s="14">
        <v>7.6918346207498697E-2</v>
      </c>
      <c r="AQ982" s="14">
        <v>5.4507141350339398E-2</v>
      </c>
      <c r="AR982" s="14">
        <v>9.0133383655554705E-2</v>
      </c>
      <c r="AS982" s="14"/>
      <c r="AT982" s="14">
        <v>5.8914563936591301E-2</v>
      </c>
      <c r="AU982" s="14">
        <v>7.6664478134684202E-2</v>
      </c>
      <c r="AV982" s="14">
        <v>6.9271765281309003E-2</v>
      </c>
      <c r="AW982" s="14">
        <v>6.3305459926086993E-2</v>
      </c>
      <c r="AX982" s="14">
        <v>8.9636812407800096E-2</v>
      </c>
    </row>
    <row r="983" spans="2:50" x14ac:dyDescent="0.25">
      <c r="B983" t="s">
        <v>70</v>
      </c>
      <c r="C983" s="14">
        <v>0.19862853974521899</v>
      </c>
      <c r="D983" s="14">
        <v>0.17708281557935701</v>
      </c>
      <c r="E983" s="14">
        <v>0.221127728434169</v>
      </c>
      <c r="F983" s="14"/>
      <c r="G983" s="14">
        <v>0.110499914923657</v>
      </c>
      <c r="H983" s="14">
        <v>0.15722542464457601</v>
      </c>
      <c r="I983" s="14">
        <v>0.22503065864476601</v>
      </c>
      <c r="J983" s="14">
        <v>0.22915595322555399</v>
      </c>
      <c r="K983" s="14">
        <v>0.230461425635443</v>
      </c>
      <c r="L983" s="14">
        <v>0.22385740780798899</v>
      </c>
      <c r="M983" s="14"/>
      <c r="N983" s="14">
        <v>0.157634130219031</v>
      </c>
      <c r="O983" s="14">
        <v>0.16136782551211001</v>
      </c>
      <c r="P983" s="14">
        <v>0.21890304085165099</v>
      </c>
      <c r="Q983" s="14">
        <v>0.26192953579238398</v>
      </c>
      <c r="R983" s="14"/>
      <c r="S983" s="14">
        <v>0.190079759786211</v>
      </c>
      <c r="T983" s="14">
        <v>0.212541318923407</v>
      </c>
      <c r="U983" s="14">
        <v>0.23368471355671599</v>
      </c>
      <c r="V983" s="14">
        <v>0.14744386315132399</v>
      </c>
      <c r="W983" s="14">
        <v>0.200246819924426</v>
      </c>
      <c r="X983" s="14">
        <v>0.219375827486917</v>
      </c>
      <c r="Y983" s="14">
        <v>0.160624983045208</v>
      </c>
      <c r="Z983" s="14">
        <v>0.219549355072579</v>
      </c>
      <c r="AA983" s="14">
        <v>0.20628338163638199</v>
      </c>
      <c r="AB983" s="14">
        <v>0.231199235938577</v>
      </c>
      <c r="AC983" s="14">
        <v>0.14279607756912799</v>
      </c>
      <c r="AD983" s="14">
        <v>0.21291358906504901</v>
      </c>
      <c r="AE983" s="14"/>
      <c r="AF983" s="14">
        <v>0.19025416652996799</v>
      </c>
      <c r="AG983" s="14">
        <v>0.19619549196998201</v>
      </c>
      <c r="AH983" s="14">
        <v>0.25642228343095602</v>
      </c>
      <c r="AI983" s="14"/>
      <c r="AJ983" s="14" t="s">
        <v>79</v>
      </c>
      <c r="AK983" s="14" t="s">
        <v>79</v>
      </c>
      <c r="AL983" s="14" t="s">
        <v>79</v>
      </c>
      <c r="AM983" s="14" t="s">
        <v>79</v>
      </c>
      <c r="AN983" s="14" t="s">
        <v>79</v>
      </c>
      <c r="AO983" s="14"/>
      <c r="AP983" s="14">
        <v>0.14758659667483401</v>
      </c>
      <c r="AQ983" s="14">
        <v>0.16390758073463399</v>
      </c>
      <c r="AR983" s="14">
        <v>0.17402738112219199</v>
      </c>
      <c r="AS983" s="14"/>
      <c r="AT983" s="14">
        <v>0.210953260417757</v>
      </c>
      <c r="AU983" s="14">
        <v>0.205150627331249</v>
      </c>
      <c r="AV983" s="14">
        <v>0.175172416116461</v>
      </c>
      <c r="AW983" s="14">
        <v>0.14682467132636901</v>
      </c>
      <c r="AX983" s="14">
        <v>0.15335841678248899</v>
      </c>
    </row>
    <row r="984" spans="2:50" x14ac:dyDescent="0.25">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row>
    <row r="985" spans="2:50" x14ac:dyDescent="0.25">
      <c r="B985" s="6" t="s">
        <v>400</v>
      </c>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row>
    <row r="986" spans="2:50" x14ac:dyDescent="0.25">
      <c r="B986" s="24" t="s">
        <v>105</v>
      </c>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row>
    <row r="987" spans="2:50" x14ac:dyDescent="0.25">
      <c r="B987" t="s">
        <v>386</v>
      </c>
      <c r="C987" s="14">
        <v>9.1793746350752395E-2</v>
      </c>
      <c r="D987" s="14">
        <v>8.9740784074586702E-2</v>
      </c>
      <c r="E987" s="14">
        <v>9.3961367520153397E-2</v>
      </c>
      <c r="F987" s="14"/>
      <c r="G987" s="14">
        <v>0.115929194498834</v>
      </c>
      <c r="H987" s="14">
        <v>0.15622437135397199</v>
      </c>
      <c r="I987" s="14">
        <v>7.54486446107899E-2</v>
      </c>
      <c r="J987" s="14">
        <v>0.10176587656563101</v>
      </c>
      <c r="K987" s="14">
        <v>6.48385126618264E-2</v>
      </c>
      <c r="L987" s="14">
        <v>5.81421265209131E-2</v>
      </c>
      <c r="M987" s="14"/>
      <c r="N987" s="14">
        <v>0.113629072536749</v>
      </c>
      <c r="O987" s="14">
        <v>0.112096076601852</v>
      </c>
      <c r="P987" s="14">
        <v>7.2118239056638694E-2</v>
      </c>
      <c r="Q987" s="14">
        <v>7.3203898338667694E-2</v>
      </c>
      <c r="R987" s="14"/>
      <c r="S987" s="14">
        <v>0.127686199384307</v>
      </c>
      <c r="T987" s="14">
        <v>0.110059601837563</v>
      </c>
      <c r="U987" s="14">
        <v>8.4878724904685399E-2</v>
      </c>
      <c r="V987" s="14">
        <v>0</v>
      </c>
      <c r="W987" s="14">
        <v>6.9057216058332205E-2</v>
      </c>
      <c r="X987" s="14">
        <v>6.1811984779913003E-2</v>
      </c>
      <c r="Y987" s="14">
        <v>0.13880612226812</v>
      </c>
      <c r="Z987" s="14">
        <v>0.118824363327377</v>
      </c>
      <c r="AA987" s="14">
        <v>0.12505991077381401</v>
      </c>
      <c r="AB987" s="14">
        <v>5.9725790780108902E-2</v>
      </c>
      <c r="AC987" s="14">
        <v>0.14061161614008999</v>
      </c>
      <c r="AD987" s="14">
        <v>0</v>
      </c>
      <c r="AE987" s="14"/>
      <c r="AF987" s="14">
        <v>0.104998767314967</v>
      </c>
      <c r="AG987" s="14">
        <v>8.4293178791869899E-2</v>
      </c>
      <c r="AH987" s="14">
        <v>4.41771092150363E-2</v>
      </c>
      <c r="AI987" s="14"/>
      <c r="AJ987" s="14" t="s">
        <v>79</v>
      </c>
      <c r="AK987" s="14" t="s">
        <v>79</v>
      </c>
      <c r="AL987" s="14" t="s">
        <v>79</v>
      </c>
      <c r="AM987" s="14" t="s">
        <v>79</v>
      </c>
      <c r="AN987" s="14" t="s">
        <v>79</v>
      </c>
      <c r="AO987" s="14"/>
      <c r="AP987" s="14">
        <v>0.10247079053928999</v>
      </c>
      <c r="AQ987" s="14">
        <v>8.4993426672529807E-2</v>
      </c>
      <c r="AR987" s="14">
        <v>6.0108450403488903E-2</v>
      </c>
      <c r="AS987" s="14"/>
      <c r="AT987" s="14">
        <v>9.1155493185273703E-2</v>
      </c>
      <c r="AU987" s="14">
        <v>8.8173963673032596E-2</v>
      </c>
      <c r="AV987" s="14">
        <v>0.123474245123258</v>
      </c>
      <c r="AW987" s="14">
        <v>8.07930805614651E-2</v>
      </c>
      <c r="AX987" s="14">
        <v>8.7716764767757499E-2</v>
      </c>
    </row>
    <row r="988" spans="2:50" x14ac:dyDescent="0.25">
      <c r="B988" t="s">
        <v>387</v>
      </c>
      <c r="C988" s="14">
        <v>0.36901348994410899</v>
      </c>
      <c r="D988" s="14">
        <v>0.36218700000594001</v>
      </c>
      <c r="E988" s="14">
        <v>0.37641851786353497</v>
      </c>
      <c r="F988" s="14"/>
      <c r="G988" s="14">
        <v>0.30973252461050799</v>
      </c>
      <c r="H988" s="14">
        <v>0.4949961820612</v>
      </c>
      <c r="I988" s="14">
        <v>0.462660720433134</v>
      </c>
      <c r="J988" s="14">
        <v>0.37131865378151901</v>
      </c>
      <c r="K988" s="14">
        <v>0.319730447933193</v>
      </c>
      <c r="L988" s="14">
        <v>0.26830702894340203</v>
      </c>
      <c r="M988" s="14"/>
      <c r="N988" s="14">
        <v>0.36431539538431101</v>
      </c>
      <c r="O988" s="14">
        <v>0.33819355060249801</v>
      </c>
      <c r="P988" s="14">
        <v>0.43229492797077002</v>
      </c>
      <c r="Q988" s="14">
        <v>0.32625442948279398</v>
      </c>
      <c r="R988" s="14"/>
      <c r="S988" s="14">
        <v>0.42955855459516701</v>
      </c>
      <c r="T988" s="14">
        <v>0.45197758477355299</v>
      </c>
      <c r="U988" s="14">
        <v>0.325909648727017</v>
      </c>
      <c r="V988" s="14">
        <v>0.32784652103740403</v>
      </c>
      <c r="W988" s="14">
        <v>0.34639434036804401</v>
      </c>
      <c r="X988" s="14">
        <v>0.36578561556259398</v>
      </c>
      <c r="Y988" s="14">
        <v>0.43471886538242899</v>
      </c>
      <c r="Z988" s="14">
        <v>0.41685589078100199</v>
      </c>
      <c r="AA988" s="14">
        <v>0.37847068996830302</v>
      </c>
      <c r="AB988" s="14">
        <v>0.24460817840527799</v>
      </c>
      <c r="AC988" s="14">
        <v>0.31509321486855602</v>
      </c>
      <c r="AD988" s="14">
        <v>0.265711550309291</v>
      </c>
      <c r="AE988" s="14"/>
      <c r="AF988" s="14">
        <v>0.37684119558115697</v>
      </c>
      <c r="AG988" s="14">
        <v>0.34273184572352899</v>
      </c>
      <c r="AH988" s="14">
        <v>0.46163214991950202</v>
      </c>
      <c r="AI988" s="14"/>
      <c r="AJ988" s="14" t="s">
        <v>79</v>
      </c>
      <c r="AK988" s="14" t="s">
        <v>79</v>
      </c>
      <c r="AL988" s="14" t="s">
        <v>79</v>
      </c>
      <c r="AM988" s="14" t="s">
        <v>79</v>
      </c>
      <c r="AN988" s="14" t="s">
        <v>79</v>
      </c>
      <c r="AO988" s="14"/>
      <c r="AP988" s="14">
        <v>0.36546634331155098</v>
      </c>
      <c r="AQ988" s="14">
        <v>0.37658085716070799</v>
      </c>
      <c r="AR988" s="14">
        <v>0.38036933251573701</v>
      </c>
      <c r="AS988" s="14"/>
      <c r="AT988" s="14">
        <v>0.375869403876052</v>
      </c>
      <c r="AU988" s="14">
        <v>0.386872847600777</v>
      </c>
      <c r="AV988" s="14">
        <v>0.36553252814348502</v>
      </c>
      <c r="AW988" s="14">
        <v>0.357068218630469</v>
      </c>
      <c r="AX988" s="14">
        <v>0.32181224657454499</v>
      </c>
    </row>
    <row r="989" spans="2:50" x14ac:dyDescent="0.25">
      <c r="B989" t="s">
        <v>388</v>
      </c>
      <c r="C989" s="14">
        <v>0.418205338801313</v>
      </c>
      <c r="D989" s="14">
        <v>0.46162012601508101</v>
      </c>
      <c r="E989" s="14">
        <v>0.37657041054165202</v>
      </c>
      <c r="F989" s="14"/>
      <c r="G989" s="14">
        <v>0.44529820759175898</v>
      </c>
      <c r="H989" s="14">
        <v>0.211144453440548</v>
      </c>
      <c r="I989" s="14">
        <v>0.34466592094960002</v>
      </c>
      <c r="J989" s="14">
        <v>0.39610981555661701</v>
      </c>
      <c r="K989" s="14">
        <v>0.49055993366848499</v>
      </c>
      <c r="L989" s="14">
        <v>0.57649746988730199</v>
      </c>
      <c r="M989" s="14"/>
      <c r="N989" s="14">
        <v>0.45162331454080901</v>
      </c>
      <c r="O989" s="14">
        <v>0.41629938215106499</v>
      </c>
      <c r="P989" s="14">
        <v>0.38277698543043798</v>
      </c>
      <c r="Q989" s="14">
        <v>0.42460200396770997</v>
      </c>
      <c r="R989" s="14"/>
      <c r="S989" s="14">
        <v>0.30579683832989701</v>
      </c>
      <c r="T989" s="14">
        <v>0.34598285613031898</v>
      </c>
      <c r="U989" s="14">
        <v>0.49689863293930298</v>
      </c>
      <c r="V989" s="14">
        <v>0.53492577033077904</v>
      </c>
      <c r="W989" s="14">
        <v>0.46486725692056602</v>
      </c>
      <c r="X989" s="14">
        <v>0.37048233840810801</v>
      </c>
      <c r="Y989" s="14">
        <v>0.38357266229016201</v>
      </c>
      <c r="Z989" s="14">
        <v>0.31883359849784298</v>
      </c>
      <c r="AA989" s="14">
        <v>0.38748574684159398</v>
      </c>
      <c r="AB989" s="14">
        <v>0.56818564788358294</v>
      </c>
      <c r="AC989" s="14">
        <v>0.46784769421995698</v>
      </c>
      <c r="AD989" s="14">
        <v>0.48264897042234101</v>
      </c>
      <c r="AE989" s="14"/>
      <c r="AF989" s="14">
        <v>0.39300010238845301</v>
      </c>
      <c r="AG989" s="14">
        <v>0.48781991246190498</v>
      </c>
      <c r="AH989" s="14">
        <v>0.26768896896394001</v>
      </c>
      <c r="AI989" s="14"/>
      <c r="AJ989" s="14" t="s">
        <v>79</v>
      </c>
      <c r="AK989" s="14" t="s">
        <v>79</v>
      </c>
      <c r="AL989" s="14" t="s">
        <v>79</v>
      </c>
      <c r="AM989" s="14" t="s">
        <v>79</v>
      </c>
      <c r="AN989" s="14" t="s">
        <v>79</v>
      </c>
      <c r="AO989" s="14"/>
      <c r="AP989" s="14">
        <v>0.46752446802709002</v>
      </c>
      <c r="AQ989" s="14">
        <v>0.45246354151434598</v>
      </c>
      <c r="AR989" s="14">
        <v>0.46688815737605299</v>
      </c>
      <c r="AS989" s="14"/>
      <c r="AT989" s="14">
        <v>0.39044331947954097</v>
      </c>
      <c r="AU989" s="14">
        <v>0.38693447658167601</v>
      </c>
      <c r="AV989" s="14">
        <v>0.43089539564804502</v>
      </c>
      <c r="AW989" s="14">
        <v>0.48356690625417798</v>
      </c>
      <c r="AX989" s="14">
        <v>0.40432671514060797</v>
      </c>
    </row>
    <row r="990" spans="2:50" x14ac:dyDescent="0.25">
      <c r="B990" t="s">
        <v>70</v>
      </c>
      <c r="C990" s="14">
        <v>0.120987424903825</v>
      </c>
      <c r="D990" s="14">
        <v>8.6452089904392307E-2</v>
      </c>
      <c r="E990" s="14">
        <v>0.15304970407466001</v>
      </c>
      <c r="F990" s="14"/>
      <c r="G990" s="14">
        <v>0.12904007329889899</v>
      </c>
      <c r="H990" s="14">
        <v>0.13763499314427999</v>
      </c>
      <c r="I990" s="14">
        <v>0.11722471400647599</v>
      </c>
      <c r="J990" s="14">
        <v>0.13080565409623299</v>
      </c>
      <c r="K990" s="14">
        <v>0.124871105736495</v>
      </c>
      <c r="L990" s="14">
        <v>9.7053374648383206E-2</v>
      </c>
      <c r="M990" s="14"/>
      <c r="N990" s="14">
        <v>7.0432217538131697E-2</v>
      </c>
      <c r="O990" s="14">
        <v>0.133410990644585</v>
      </c>
      <c r="P990" s="14">
        <v>0.11280984754215299</v>
      </c>
      <c r="Q990" s="14">
        <v>0.17593966821082799</v>
      </c>
      <c r="R990" s="14"/>
      <c r="S990" s="14">
        <v>0.136958407690629</v>
      </c>
      <c r="T990" s="14">
        <v>9.1979957258564699E-2</v>
      </c>
      <c r="U990" s="14">
        <v>9.2312993428994503E-2</v>
      </c>
      <c r="V990" s="14">
        <v>0.13722770863181699</v>
      </c>
      <c r="W990" s="14">
        <v>0.11968118665305801</v>
      </c>
      <c r="X990" s="14">
        <v>0.201920061249385</v>
      </c>
      <c r="Y990" s="14">
        <v>4.2902350059287997E-2</v>
      </c>
      <c r="Z990" s="14">
        <v>0.14548614739377799</v>
      </c>
      <c r="AA990" s="14">
        <v>0.108983652416289</v>
      </c>
      <c r="AB990" s="14">
        <v>0.12748038293103001</v>
      </c>
      <c r="AC990" s="14">
        <v>7.6447474771397003E-2</v>
      </c>
      <c r="AD990" s="14">
        <v>0.25163947926836799</v>
      </c>
      <c r="AE990" s="14"/>
      <c r="AF990" s="14">
        <v>0.125159934715424</v>
      </c>
      <c r="AG990" s="14">
        <v>8.5155063022696403E-2</v>
      </c>
      <c r="AH990" s="14">
        <v>0.22650177190152199</v>
      </c>
      <c r="AI990" s="14"/>
      <c r="AJ990" s="14" t="s">
        <v>79</v>
      </c>
      <c r="AK990" s="14" t="s">
        <v>79</v>
      </c>
      <c r="AL990" s="14" t="s">
        <v>79</v>
      </c>
      <c r="AM990" s="14" t="s">
        <v>79</v>
      </c>
      <c r="AN990" s="14" t="s">
        <v>79</v>
      </c>
      <c r="AO990" s="14"/>
      <c r="AP990" s="14">
        <v>6.4538398122069296E-2</v>
      </c>
      <c r="AQ990" s="14">
        <v>8.5962174652415999E-2</v>
      </c>
      <c r="AR990" s="14">
        <v>9.2634059704720398E-2</v>
      </c>
      <c r="AS990" s="14"/>
      <c r="AT990" s="14">
        <v>0.14253178345913201</v>
      </c>
      <c r="AU990" s="14">
        <v>0.138018712144515</v>
      </c>
      <c r="AV990" s="14">
        <v>8.0097831085212498E-2</v>
      </c>
      <c r="AW990" s="14">
        <v>7.85717945538882E-2</v>
      </c>
      <c r="AX990" s="14">
        <v>0.18614427351709001</v>
      </c>
    </row>
    <row r="991" spans="2:50" x14ac:dyDescent="0.25">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row>
    <row r="992" spans="2:50" x14ac:dyDescent="0.25">
      <c r="B992" s="6" t="s">
        <v>401</v>
      </c>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row>
    <row r="993" spans="2:50" x14ac:dyDescent="0.25">
      <c r="B993" s="24" t="s">
        <v>105</v>
      </c>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row>
    <row r="994" spans="2:50" x14ac:dyDescent="0.25">
      <c r="B994" t="s">
        <v>386</v>
      </c>
      <c r="C994" s="14">
        <v>0.170320664816831</v>
      </c>
      <c r="D994" s="14">
        <v>0.17798984564657699</v>
      </c>
      <c r="E994" s="14">
        <v>0.16456163707101201</v>
      </c>
      <c r="F994" s="14"/>
      <c r="G994" s="14">
        <v>0.23739348795224099</v>
      </c>
      <c r="H994" s="14">
        <v>0.141474008672304</v>
      </c>
      <c r="I994" s="14">
        <v>0.190416226573113</v>
      </c>
      <c r="J994" s="14">
        <v>0.150604529964668</v>
      </c>
      <c r="K994" s="14">
        <v>0.19842140670130401</v>
      </c>
      <c r="L994" s="14">
        <v>0.13518501789517401</v>
      </c>
      <c r="M994" s="14"/>
      <c r="N994" s="14">
        <v>0.15968080912024801</v>
      </c>
      <c r="O994" s="14">
        <v>0.238474516436952</v>
      </c>
      <c r="P994" s="14">
        <v>0.111216295957539</v>
      </c>
      <c r="Q994" s="14">
        <v>0.155637710635738</v>
      </c>
      <c r="R994" s="14"/>
      <c r="S994" s="14">
        <v>0.18562539293529001</v>
      </c>
      <c r="T994" s="14">
        <v>0.11475629906589301</v>
      </c>
      <c r="U994" s="14">
        <v>0.145404302352035</v>
      </c>
      <c r="V994" s="14">
        <v>0.15295171326562601</v>
      </c>
      <c r="W994" s="14">
        <v>0.192427165719429</v>
      </c>
      <c r="X994" s="14">
        <v>0.16039897795785901</v>
      </c>
      <c r="Y994" s="14">
        <v>0.27560824434546499</v>
      </c>
      <c r="Z994" s="14">
        <v>0</v>
      </c>
      <c r="AA994" s="14">
        <v>0.27908441976957199</v>
      </c>
      <c r="AB994" s="14">
        <v>0.120458854239368</v>
      </c>
      <c r="AC994" s="14">
        <v>8.9220747406962606E-2</v>
      </c>
      <c r="AD994" s="14">
        <v>0.13614294482064801</v>
      </c>
      <c r="AE994" s="14"/>
      <c r="AF994" s="14">
        <v>0.20078810583270801</v>
      </c>
      <c r="AG994" s="14">
        <v>0.13871067161693501</v>
      </c>
      <c r="AH994" s="14">
        <v>0.19638843350558599</v>
      </c>
      <c r="AI994" s="14"/>
      <c r="AJ994" s="14" t="s">
        <v>79</v>
      </c>
      <c r="AK994" s="14" t="s">
        <v>79</v>
      </c>
      <c r="AL994" s="14" t="s">
        <v>79</v>
      </c>
      <c r="AM994" s="14" t="s">
        <v>79</v>
      </c>
      <c r="AN994" s="14" t="s">
        <v>79</v>
      </c>
      <c r="AO994" s="14"/>
      <c r="AP994" s="14">
        <v>0.13038855794274901</v>
      </c>
      <c r="AQ994" s="14">
        <v>0.164385123859559</v>
      </c>
      <c r="AR994" s="14">
        <v>0.13954511285432999</v>
      </c>
      <c r="AS994" s="14"/>
      <c r="AT994" s="14">
        <v>0.17415583582041799</v>
      </c>
      <c r="AU994" s="14">
        <v>0.12522407131018701</v>
      </c>
      <c r="AV994" s="14">
        <v>0.199183612242604</v>
      </c>
      <c r="AW994" s="14">
        <v>0.15210679043297901</v>
      </c>
      <c r="AX994" s="14">
        <v>0.18303105006124001</v>
      </c>
    </row>
    <row r="995" spans="2:50" x14ac:dyDescent="0.25">
      <c r="B995" t="s">
        <v>387</v>
      </c>
      <c r="C995" s="14">
        <v>0.54991198064345104</v>
      </c>
      <c r="D995" s="14">
        <v>0.52996255521900504</v>
      </c>
      <c r="E995" s="14">
        <v>0.57188684824049396</v>
      </c>
      <c r="F995" s="14"/>
      <c r="G995" s="14">
        <v>0.51090363908825798</v>
      </c>
      <c r="H995" s="14">
        <v>0.63033682209414899</v>
      </c>
      <c r="I995" s="14">
        <v>0.46616584934783201</v>
      </c>
      <c r="J995" s="14">
        <v>0.57586940760174699</v>
      </c>
      <c r="K995" s="14">
        <v>0.54133561183460099</v>
      </c>
      <c r="L995" s="14">
        <v>0.55067214058330605</v>
      </c>
      <c r="M995" s="14"/>
      <c r="N995" s="14">
        <v>0.61301224471650395</v>
      </c>
      <c r="O995" s="14">
        <v>0.53401619771360598</v>
      </c>
      <c r="P995" s="14">
        <v>0.597280457378632</v>
      </c>
      <c r="Q995" s="14">
        <v>0.461499726624163</v>
      </c>
      <c r="R995" s="14"/>
      <c r="S995" s="14">
        <v>0.61328144353646696</v>
      </c>
      <c r="T995" s="14">
        <v>0.57109245701340405</v>
      </c>
      <c r="U995" s="14">
        <v>0.42199329429314297</v>
      </c>
      <c r="V995" s="14">
        <v>0.52132298979177005</v>
      </c>
      <c r="W995" s="14">
        <v>0.64538785480896299</v>
      </c>
      <c r="X995" s="14">
        <v>0.55323947507640003</v>
      </c>
      <c r="Y995" s="14">
        <v>0.49545304151008102</v>
      </c>
      <c r="Z995" s="14">
        <v>0.50866474915614801</v>
      </c>
      <c r="AA995" s="14">
        <v>0.38558754988055099</v>
      </c>
      <c r="AB995" s="14">
        <v>0.70779101586552295</v>
      </c>
      <c r="AC995" s="14">
        <v>0.59000423287743298</v>
      </c>
      <c r="AD995" s="14">
        <v>0.40470531189043901</v>
      </c>
      <c r="AE995" s="14"/>
      <c r="AF995" s="14">
        <v>0.52136789398574201</v>
      </c>
      <c r="AG995" s="14">
        <v>0.60308899354736201</v>
      </c>
      <c r="AH995" s="14">
        <v>0.48430332253145902</v>
      </c>
      <c r="AI995" s="14"/>
      <c r="AJ995" s="14" t="s">
        <v>79</v>
      </c>
      <c r="AK995" s="14" t="s">
        <v>79</v>
      </c>
      <c r="AL995" s="14" t="s">
        <v>79</v>
      </c>
      <c r="AM995" s="14" t="s">
        <v>79</v>
      </c>
      <c r="AN995" s="14" t="s">
        <v>79</v>
      </c>
      <c r="AO995" s="14"/>
      <c r="AP995" s="14">
        <v>0.62799330760705796</v>
      </c>
      <c r="AQ995" s="14">
        <v>0.53420803213352197</v>
      </c>
      <c r="AR995" s="14">
        <v>0.62434204278296002</v>
      </c>
      <c r="AS995" s="14"/>
      <c r="AT995" s="14">
        <v>0.57198980873313998</v>
      </c>
      <c r="AU995" s="14">
        <v>0.53016830516675895</v>
      </c>
      <c r="AV995" s="14">
        <v>0.54018888959654199</v>
      </c>
      <c r="AW995" s="14">
        <v>0.62427771993451098</v>
      </c>
      <c r="AX995" s="14">
        <v>0.67041489641579599</v>
      </c>
    </row>
    <row r="996" spans="2:50" x14ac:dyDescent="0.25">
      <c r="B996" t="s">
        <v>388</v>
      </c>
      <c r="C996" s="14">
        <v>0.171886070079496</v>
      </c>
      <c r="D996" s="14">
        <v>0.191096978926278</v>
      </c>
      <c r="E996" s="14">
        <v>0.14862170025647101</v>
      </c>
      <c r="F996" s="14"/>
      <c r="G996" s="14">
        <v>0.17155686891226099</v>
      </c>
      <c r="H996" s="14">
        <v>0.15078484054282301</v>
      </c>
      <c r="I996" s="14">
        <v>0.21272131393347499</v>
      </c>
      <c r="J996" s="14">
        <v>0.13983873229905699</v>
      </c>
      <c r="K996" s="14">
        <v>0.16727881090925001</v>
      </c>
      <c r="L996" s="14">
        <v>0.192150477559935</v>
      </c>
      <c r="M996" s="14"/>
      <c r="N996" s="14">
        <v>0.15931748688855499</v>
      </c>
      <c r="O996" s="14">
        <v>0.173258965743085</v>
      </c>
      <c r="P996" s="14">
        <v>0.176613638202369</v>
      </c>
      <c r="Q996" s="14">
        <v>0.176573727995639</v>
      </c>
      <c r="R996" s="14"/>
      <c r="S996" s="14">
        <v>7.9063766325096596E-2</v>
      </c>
      <c r="T996" s="14">
        <v>0.215892460899759</v>
      </c>
      <c r="U996" s="14">
        <v>0.21033497548930999</v>
      </c>
      <c r="V996" s="14">
        <v>0.241524478801595</v>
      </c>
      <c r="W996" s="14">
        <v>0.113379545595962</v>
      </c>
      <c r="X996" s="14">
        <v>0.26303033017361899</v>
      </c>
      <c r="Y996" s="14">
        <v>0.151088198835059</v>
      </c>
      <c r="Z996" s="14">
        <v>0.16023126679008101</v>
      </c>
      <c r="AA996" s="14">
        <v>0.204697899977971</v>
      </c>
      <c r="AB996" s="14">
        <v>9.8910875773323706E-2</v>
      </c>
      <c r="AC996" s="14">
        <v>0.149847836207427</v>
      </c>
      <c r="AD996" s="14">
        <v>0.35342499671310001</v>
      </c>
      <c r="AE996" s="14"/>
      <c r="AF996" s="14">
        <v>0.159198394278976</v>
      </c>
      <c r="AG996" s="14">
        <v>0.15216009947297299</v>
      </c>
      <c r="AH996" s="14">
        <v>0.20893364082324201</v>
      </c>
      <c r="AI996" s="14"/>
      <c r="AJ996" s="14" t="s">
        <v>79</v>
      </c>
      <c r="AK996" s="14" t="s">
        <v>79</v>
      </c>
      <c r="AL996" s="14" t="s">
        <v>79</v>
      </c>
      <c r="AM996" s="14" t="s">
        <v>79</v>
      </c>
      <c r="AN996" s="14" t="s">
        <v>79</v>
      </c>
      <c r="AO996" s="14"/>
      <c r="AP996" s="14">
        <v>0.16406737837938201</v>
      </c>
      <c r="AQ996" s="14">
        <v>0.208192624497686</v>
      </c>
      <c r="AR996" s="14">
        <v>0.21410142153785999</v>
      </c>
      <c r="AS996" s="14"/>
      <c r="AT996" s="14">
        <v>0.10118954027895199</v>
      </c>
      <c r="AU996" s="14">
        <v>0.20701065459456899</v>
      </c>
      <c r="AV996" s="14">
        <v>0.20212656918063299</v>
      </c>
      <c r="AW996" s="14">
        <v>0.15580754063871599</v>
      </c>
      <c r="AX996" s="14">
        <v>0.146554053522964</v>
      </c>
    </row>
    <row r="997" spans="2:50" x14ac:dyDescent="0.25">
      <c r="B997" t="s">
        <v>70</v>
      </c>
      <c r="C997" s="14">
        <v>0.10788128446022199</v>
      </c>
      <c r="D997" s="14">
        <v>0.10095062020814</v>
      </c>
      <c r="E997" s="14">
        <v>0.11492981443202301</v>
      </c>
      <c r="F997" s="14"/>
      <c r="G997" s="14">
        <v>8.0146004047239899E-2</v>
      </c>
      <c r="H997" s="14">
        <v>7.7404328690725194E-2</v>
      </c>
      <c r="I997" s="14">
        <v>0.13069661014557901</v>
      </c>
      <c r="J997" s="14">
        <v>0.13368733013452799</v>
      </c>
      <c r="K997" s="14">
        <v>9.2964170554845196E-2</v>
      </c>
      <c r="L997" s="14">
        <v>0.121992363961584</v>
      </c>
      <c r="M997" s="14"/>
      <c r="N997" s="14">
        <v>6.7989459274692896E-2</v>
      </c>
      <c r="O997" s="14">
        <v>5.4250320106358003E-2</v>
      </c>
      <c r="P997" s="14">
        <v>0.11488960846146</v>
      </c>
      <c r="Q997" s="14">
        <v>0.20628883474446</v>
      </c>
      <c r="R997" s="14"/>
      <c r="S997" s="14">
        <v>0.122029397203147</v>
      </c>
      <c r="T997" s="14">
        <v>9.8258783020943805E-2</v>
      </c>
      <c r="U997" s="14">
        <v>0.22226742786551201</v>
      </c>
      <c r="V997" s="14">
        <v>8.4200818141008799E-2</v>
      </c>
      <c r="W997" s="14">
        <v>4.8805433875646002E-2</v>
      </c>
      <c r="X997" s="14">
        <v>2.3331216792121801E-2</v>
      </c>
      <c r="Y997" s="14">
        <v>7.7850515309394797E-2</v>
      </c>
      <c r="Z997" s="14">
        <v>0.33110398405377101</v>
      </c>
      <c r="AA997" s="14">
        <v>0.13063013037190499</v>
      </c>
      <c r="AB997" s="14">
        <v>7.2839254121784894E-2</v>
      </c>
      <c r="AC997" s="14">
        <v>0.17092718350817701</v>
      </c>
      <c r="AD997" s="14">
        <v>0.10572674657581201</v>
      </c>
      <c r="AE997" s="14"/>
      <c r="AF997" s="14">
        <v>0.118645605902574</v>
      </c>
      <c r="AG997" s="14">
        <v>0.10604023536273</v>
      </c>
      <c r="AH997" s="14">
        <v>0.11037460313971301</v>
      </c>
      <c r="AI997" s="14"/>
      <c r="AJ997" s="14" t="s">
        <v>79</v>
      </c>
      <c r="AK997" s="14" t="s">
        <v>79</v>
      </c>
      <c r="AL997" s="14" t="s">
        <v>79</v>
      </c>
      <c r="AM997" s="14" t="s">
        <v>79</v>
      </c>
      <c r="AN997" s="14" t="s">
        <v>79</v>
      </c>
      <c r="AO997" s="14"/>
      <c r="AP997" s="14">
        <v>7.75507560708108E-2</v>
      </c>
      <c r="AQ997" s="14">
        <v>9.3214219509232393E-2</v>
      </c>
      <c r="AR997" s="14">
        <v>2.2011422824850201E-2</v>
      </c>
      <c r="AS997" s="14"/>
      <c r="AT997" s="14">
        <v>0.152664815167489</v>
      </c>
      <c r="AU997" s="14">
        <v>0.137596968928486</v>
      </c>
      <c r="AV997" s="14">
        <v>5.8500928980221398E-2</v>
      </c>
      <c r="AW997" s="14">
        <v>6.7807948993794304E-2</v>
      </c>
      <c r="AX997" s="14">
        <v>0</v>
      </c>
    </row>
    <row r="998" spans="2:50" x14ac:dyDescent="0.25">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row>
    <row r="999" spans="2:50" x14ac:dyDescent="0.25">
      <c r="B999" s="6" t="s">
        <v>402</v>
      </c>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row>
    <row r="1000" spans="2:50" x14ac:dyDescent="0.25">
      <c r="B1000" s="24" t="s">
        <v>105</v>
      </c>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row>
    <row r="1001" spans="2:50" x14ac:dyDescent="0.25">
      <c r="B1001" t="s">
        <v>386</v>
      </c>
      <c r="C1001" s="14">
        <v>0.29510543400449402</v>
      </c>
      <c r="D1001" s="14">
        <v>0.30764849603704902</v>
      </c>
      <c r="E1001" s="14">
        <v>0.27839681486499301</v>
      </c>
      <c r="F1001" s="14"/>
      <c r="G1001" s="14">
        <v>0.23967702309372499</v>
      </c>
      <c r="H1001" s="14">
        <v>0.25942657149484299</v>
      </c>
      <c r="I1001" s="14">
        <v>0.29179598678012297</v>
      </c>
      <c r="J1001" s="14">
        <v>0.29996794088464002</v>
      </c>
      <c r="K1001" s="14">
        <v>0.29676345834398998</v>
      </c>
      <c r="L1001" s="14">
        <v>0.35607908780342801</v>
      </c>
      <c r="M1001" s="14"/>
      <c r="N1001" s="14">
        <v>0.29878900220570698</v>
      </c>
      <c r="O1001" s="14">
        <v>0.274690897735621</v>
      </c>
      <c r="P1001" s="14">
        <v>0.32412642584367901</v>
      </c>
      <c r="Q1001" s="14">
        <v>0.28446254873050703</v>
      </c>
      <c r="R1001" s="14"/>
      <c r="S1001" s="14">
        <v>0.24286205046967099</v>
      </c>
      <c r="T1001" s="14">
        <v>0.32012939120150702</v>
      </c>
      <c r="U1001" s="14">
        <v>0.40057803001951903</v>
      </c>
      <c r="V1001" s="14">
        <v>0.28995035916203099</v>
      </c>
      <c r="W1001" s="14">
        <v>0.28228483360176398</v>
      </c>
      <c r="X1001" s="14">
        <v>0.23001326189004501</v>
      </c>
      <c r="Y1001" s="14">
        <v>0.34620638945649002</v>
      </c>
      <c r="Z1001" s="14">
        <v>0.19143059923309899</v>
      </c>
      <c r="AA1001" s="14">
        <v>0.31181526951454702</v>
      </c>
      <c r="AB1001" s="14">
        <v>0.29273976097906002</v>
      </c>
      <c r="AC1001" s="14">
        <v>0.30563953110590097</v>
      </c>
      <c r="AD1001" s="14">
        <v>0.33159755810828001</v>
      </c>
      <c r="AE1001" s="14"/>
      <c r="AF1001" s="14">
        <v>0.32663635127623503</v>
      </c>
      <c r="AG1001" s="14">
        <v>0.24689692029711</v>
      </c>
      <c r="AH1001" s="14">
        <v>0.40695037505107101</v>
      </c>
      <c r="AI1001" s="14"/>
      <c r="AJ1001" s="14" t="s">
        <v>79</v>
      </c>
      <c r="AK1001" s="14" t="s">
        <v>79</v>
      </c>
      <c r="AL1001" s="14" t="s">
        <v>79</v>
      </c>
      <c r="AM1001" s="14" t="s">
        <v>79</v>
      </c>
      <c r="AN1001" s="14" t="s">
        <v>79</v>
      </c>
      <c r="AO1001" s="14"/>
      <c r="AP1001" s="14">
        <v>0.33297064017313699</v>
      </c>
      <c r="AQ1001" s="14">
        <v>0.28202748487718399</v>
      </c>
      <c r="AR1001" s="14">
        <v>0.312597857362374</v>
      </c>
      <c r="AS1001" s="14"/>
      <c r="AT1001" s="14">
        <v>0.31086653777860201</v>
      </c>
      <c r="AU1001" s="14">
        <v>0.31887220539432998</v>
      </c>
      <c r="AV1001" s="14">
        <v>0.31055846166545498</v>
      </c>
      <c r="AW1001" s="14">
        <v>0.21301498372971001</v>
      </c>
      <c r="AX1001" s="14">
        <v>0.110857220802256</v>
      </c>
    </row>
    <row r="1002" spans="2:50" x14ac:dyDescent="0.25">
      <c r="B1002" t="s">
        <v>387</v>
      </c>
      <c r="C1002" s="14">
        <v>0.4885655941516</v>
      </c>
      <c r="D1002" s="14">
        <v>0.50572248878136605</v>
      </c>
      <c r="E1002" s="14">
        <v>0.47544284342445498</v>
      </c>
      <c r="F1002" s="14"/>
      <c r="G1002" s="14">
        <v>0.50534359526874595</v>
      </c>
      <c r="H1002" s="14">
        <v>0.54214270695517996</v>
      </c>
      <c r="I1002" s="14">
        <v>0.46175907374841402</v>
      </c>
      <c r="J1002" s="14">
        <v>0.57149429151534104</v>
      </c>
      <c r="K1002" s="14">
        <v>0.44646073072250703</v>
      </c>
      <c r="L1002" s="14">
        <v>0.42734516517653898</v>
      </c>
      <c r="M1002" s="14"/>
      <c r="N1002" s="14">
        <v>0.54094680633672798</v>
      </c>
      <c r="O1002" s="14">
        <v>0.55562420170436899</v>
      </c>
      <c r="P1002" s="14">
        <v>0.46503862918470101</v>
      </c>
      <c r="Q1002" s="14">
        <v>0.385899160795666</v>
      </c>
      <c r="R1002" s="14"/>
      <c r="S1002" s="14">
        <v>0.49790016272555299</v>
      </c>
      <c r="T1002" s="14">
        <v>0.50931400846617303</v>
      </c>
      <c r="U1002" s="14">
        <v>0.50476955244283706</v>
      </c>
      <c r="V1002" s="14">
        <v>0.495256685345975</v>
      </c>
      <c r="W1002" s="14">
        <v>0.33781720097807999</v>
      </c>
      <c r="X1002" s="14">
        <v>0.53593786024740597</v>
      </c>
      <c r="Y1002" s="14">
        <v>0.51412537655375601</v>
      </c>
      <c r="Z1002" s="14">
        <v>0.49255136131509802</v>
      </c>
      <c r="AA1002" s="14">
        <v>0.45764852733966799</v>
      </c>
      <c r="AB1002" s="14">
        <v>0.57518791008945802</v>
      </c>
      <c r="AC1002" s="14">
        <v>0.43746792505768001</v>
      </c>
      <c r="AD1002" s="14">
        <v>0.339019193844527</v>
      </c>
      <c r="AE1002" s="14"/>
      <c r="AF1002" s="14">
        <v>0.44880317525360203</v>
      </c>
      <c r="AG1002" s="14">
        <v>0.56570101018463403</v>
      </c>
      <c r="AH1002" s="14">
        <v>0.35121712555380002</v>
      </c>
      <c r="AI1002" s="14"/>
      <c r="AJ1002" s="14" t="s">
        <v>79</v>
      </c>
      <c r="AK1002" s="14" t="s">
        <v>79</v>
      </c>
      <c r="AL1002" s="14" t="s">
        <v>79</v>
      </c>
      <c r="AM1002" s="14" t="s">
        <v>79</v>
      </c>
      <c r="AN1002" s="14" t="s">
        <v>79</v>
      </c>
      <c r="AO1002" s="14"/>
      <c r="AP1002" s="14">
        <v>0.49347625202401602</v>
      </c>
      <c r="AQ1002" s="14">
        <v>0.55702450112683999</v>
      </c>
      <c r="AR1002" s="14">
        <v>0.53696449734421103</v>
      </c>
      <c r="AS1002" s="14"/>
      <c r="AT1002" s="14">
        <v>0.451783333560899</v>
      </c>
      <c r="AU1002" s="14">
        <v>0.46971545652698499</v>
      </c>
      <c r="AV1002" s="14">
        <v>0.50316673789482902</v>
      </c>
      <c r="AW1002" s="14">
        <v>0.49838024113413398</v>
      </c>
      <c r="AX1002" s="14">
        <v>0.78422005094700498</v>
      </c>
    </row>
    <row r="1003" spans="2:50" x14ac:dyDescent="0.25">
      <c r="B1003" t="s">
        <v>388</v>
      </c>
      <c r="C1003" s="14">
        <v>7.2309317655239999E-2</v>
      </c>
      <c r="D1003" s="14">
        <v>7.2852392992234394E-2</v>
      </c>
      <c r="E1003" s="14">
        <v>7.2274738311341499E-2</v>
      </c>
      <c r="F1003" s="14"/>
      <c r="G1003" s="14">
        <v>0.104901352627966</v>
      </c>
      <c r="H1003" s="14">
        <v>6.0101982016199602E-2</v>
      </c>
      <c r="I1003" s="14">
        <v>6.7813884798489807E-2</v>
      </c>
      <c r="J1003" s="14">
        <v>3.7483311650561499E-2</v>
      </c>
      <c r="K1003" s="14">
        <v>8.7171883987488596E-2</v>
      </c>
      <c r="L1003" s="14">
        <v>8.0567203793734707E-2</v>
      </c>
      <c r="M1003" s="14"/>
      <c r="N1003" s="14">
        <v>7.6357960645567796E-2</v>
      </c>
      <c r="O1003" s="14">
        <v>7.9972291206190094E-2</v>
      </c>
      <c r="P1003" s="14">
        <v>6.2960874678491194E-2</v>
      </c>
      <c r="Q1003" s="14">
        <v>6.8866607296903401E-2</v>
      </c>
      <c r="R1003" s="14"/>
      <c r="S1003" s="14">
        <v>0.14010351476838001</v>
      </c>
      <c r="T1003" s="14">
        <v>5.4263027793966599E-2</v>
      </c>
      <c r="U1003" s="14">
        <v>2.7650955658439301E-2</v>
      </c>
      <c r="V1003" s="14">
        <v>6.0449064640721098E-2</v>
      </c>
      <c r="W1003" s="14">
        <v>0.19666439741014699</v>
      </c>
      <c r="X1003" s="14">
        <v>0</v>
      </c>
      <c r="Y1003" s="14">
        <v>4.1587291524138599E-2</v>
      </c>
      <c r="Z1003" s="14">
        <v>8.6131595527950397E-2</v>
      </c>
      <c r="AA1003" s="14">
        <v>7.0696824092132404E-2</v>
      </c>
      <c r="AB1003" s="14">
        <v>4.1545473965225801E-2</v>
      </c>
      <c r="AC1003" s="14">
        <v>0.117462788229606</v>
      </c>
      <c r="AD1003" s="14">
        <v>0.102473991702881</v>
      </c>
      <c r="AE1003" s="14"/>
      <c r="AF1003" s="14">
        <v>7.2490182413096196E-2</v>
      </c>
      <c r="AG1003" s="14">
        <v>7.0930749708285404E-2</v>
      </c>
      <c r="AH1003" s="14">
        <v>6.1221850379102702E-2</v>
      </c>
      <c r="AI1003" s="14"/>
      <c r="AJ1003" s="14" t="s">
        <v>79</v>
      </c>
      <c r="AK1003" s="14" t="s">
        <v>79</v>
      </c>
      <c r="AL1003" s="14" t="s">
        <v>79</v>
      </c>
      <c r="AM1003" s="14" t="s">
        <v>79</v>
      </c>
      <c r="AN1003" s="14" t="s">
        <v>79</v>
      </c>
      <c r="AO1003" s="14"/>
      <c r="AP1003" s="14">
        <v>9.6547610421412702E-2</v>
      </c>
      <c r="AQ1003" s="14">
        <v>4.5820445992603903E-2</v>
      </c>
      <c r="AR1003" s="14">
        <v>0.110605257833297</v>
      </c>
      <c r="AS1003" s="14"/>
      <c r="AT1003" s="14">
        <v>6.6160372929471301E-2</v>
      </c>
      <c r="AU1003" s="14">
        <v>4.3973597157648502E-2</v>
      </c>
      <c r="AV1003" s="14">
        <v>8.1588482036068499E-2</v>
      </c>
      <c r="AW1003" s="14">
        <v>0.16243411977334399</v>
      </c>
      <c r="AX1003" s="14">
        <v>0</v>
      </c>
    </row>
    <row r="1004" spans="2:50" x14ac:dyDescent="0.25">
      <c r="B1004" t="s">
        <v>70</v>
      </c>
      <c r="C1004" s="14">
        <v>0.144019654188667</v>
      </c>
      <c r="D1004" s="14">
        <v>0.11377662218935</v>
      </c>
      <c r="E1004" s="14">
        <v>0.17388560339921</v>
      </c>
      <c r="F1004" s="14"/>
      <c r="G1004" s="14">
        <v>0.15007802900956199</v>
      </c>
      <c r="H1004" s="14">
        <v>0.138328739533778</v>
      </c>
      <c r="I1004" s="14">
        <v>0.17863105467297399</v>
      </c>
      <c r="J1004" s="14">
        <v>9.1054455949458393E-2</v>
      </c>
      <c r="K1004" s="14">
        <v>0.16960392694601401</v>
      </c>
      <c r="L1004" s="14">
        <v>0.13600854322629899</v>
      </c>
      <c r="M1004" s="14"/>
      <c r="N1004" s="14">
        <v>8.3906230811997898E-2</v>
      </c>
      <c r="O1004" s="14">
        <v>8.9712609353820597E-2</v>
      </c>
      <c r="P1004" s="14">
        <v>0.14787407029312899</v>
      </c>
      <c r="Q1004" s="14">
        <v>0.26077168317692401</v>
      </c>
      <c r="R1004" s="14"/>
      <c r="S1004" s="14">
        <v>0.119134272036396</v>
      </c>
      <c r="T1004" s="14">
        <v>0.116293572538354</v>
      </c>
      <c r="U1004" s="14">
        <v>6.7001461879204499E-2</v>
      </c>
      <c r="V1004" s="14">
        <v>0.15434389085127201</v>
      </c>
      <c r="W1004" s="14">
        <v>0.18323356801000901</v>
      </c>
      <c r="X1004" s="14">
        <v>0.23404887786254999</v>
      </c>
      <c r="Y1004" s="14">
        <v>9.8080942465614704E-2</v>
      </c>
      <c r="Z1004" s="14">
        <v>0.22988644392385299</v>
      </c>
      <c r="AA1004" s="14">
        <v>0.159839379053652</v>
      </c>
      <c r="AB1004" s="14">
        <v>9.0526854966256606E-2</v>
      </c>
      <c r="AC1004" s="14">
        <v>0.13942975560681301</v>
      </c>
      <c r="AD1004" s="14">
        <v>0.226909256344312</v>
      </c>
      <c r="AE1004" s="14"/>
      <c r="AF1004" s="14">
        <v>0.15207029105706599</v>
      </c>
      <c r="AG1004" s="14">
        <v>0.11647131980997</v>
      </c>
      <c r="AH1004" s="14">
        <v>0.180610649016026</v>
      </c>
      <c r="AI1004" s="14"/>
      <c r="AJ1004" s="14" t="s">
        <v>79</v>
      </c>
      <c r="AK1004" s="14" t="s">
        <v>79</v>
      </c>
      <c r="AL1004" s="14" t="s">
        <v>79</v>
      </c>
      <c r="AM1004" s="14" t="s">
        <v>79</v>
      </c>
      <c r="AN1004" s="14" t="s">
        <v>79</v>
      </c>
      <c r="AO1004" s="14"/>
      <c r="AP1004" s="14">
        <v>7.7005497381433793E-2</v>
      </c>
      <c r="AQ1004" s="14">
        <v>0.115127568003372</v>
      </c>
      <c r="AR1004" s="14">
        <v>3.9832387460119002E-2</v>
      </c>
      <c r="AS1004" s="14"/>
      <c r="AT1004" s="14">
        <v>0.17118975573102799</v>
      </c>
      <c r="AU1004" s="14">
        <v>0.167438740921037</v>
      </c>
      <c r="AV1004" s="14">
        <v>0.10468631840364701</v>
      </c>
      <c r="AW1004" s="14">
        <v>0.12617065536281299</v>
      </c>
      <c r="AX1004" s="14">
        <v>0.10492272825073901</v>
      </c>
    </row>
    <row r="1005" spans="2:50" x14ac:dyDescent="0.25">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row>
    <row r="1006" spans="2:50" x14ac:dyDescent="0.25">
      <c r="B1006" s="6" t="s">
        <v>403</v>
      </c>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row>
    <row r="1007" spans="2:50" x14ac:dyDescent="0.25">
      <c r="B1007" s="24" t="s">
        <v>105</v>
      </c>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row>
    <row r="1008" spans="2:50" x14ac:dyDescent="0.25">
      <c r="B1008" t="s">
        <v>386</v>
      </c>
      <c r="C1008" s="14">
        <v>0.42949959083124001</v>
      </c>
      <c r="D1008" s="14">
        <v>0.42762199830376402</v>
      </c>
      <c r="E1008" s="14">
        <v>0.42880071800727598</v>
      </c>
      <c r="F1008" s="14"/>
      <c r="G1008" s="14">
        <v>0.423658290420317</v>
      </c>
      <c r="H1008" s="14">
        <v>0.39150056386773402</v>
      </c>
      <c r="I1008" s="14">
        <v>0.31754870798853602</v>
      </c>
      <c r="J1008" s="14">
        <v>0.439417048706775</v>
      </c>
      <c r="K1008" s="14">
        <v>0.54418908387040898</v>
      </c>
      <c r="L1008" s="14">
        <v>0.46911095790993002</v>
      </c>
      <c r="M1008" s="14"/>
      <c r="N1008" s="14">
        <v>0.40163256812507397</v>
      </c>
      <c r="O1008" s="14">
        <v>0.46871137137664498</v>
      </c>
      <c r="P1008" s="14">
        <v>0.41439564814007701</v>
      </c>
      <c r="Q1008" s="14">
        <v>0.42973691507835698</v>
      </c>
      <c r="R1008" s="14"/>
      <c r="S1008" s="14">
        <v>0.28691793797044002</v>
      </c>
      <c r="T1008" s="14">
        <v>0.417431053719168</v>
      </c>
      <c r="U1008" s="14">
        <v>0.45647821240888597</v>
      </c>
      <c r="V1008" s="14">
        <v>0.437710625062181</v>
      </c>
      <c r="W1008" s="14">
        <v>0.57367763973240604</v>
      </c>
      <c r="X1008" s="14">
        <v>0.42212328616434203</v>
      </c>
      <c r="Y1008" s="14">
        <v>0.42641049662799801</v>
      </c>
      <c r="Z1008" s="14">
        <v>0.51358732258456996</v>
      </c>
      <c r="AA1008" s="14">
        <v>0.45840201531234298</v>
      </c>
      <c r="AB1008" s="14">
        <v>0.45221993394197801</v>
      </c>
      <c r="AC1008" s="14">
        <v>0.43529109075029798</v>
      </c>
      <c r="AD1008" s="14">
        <v>0.25181495273217103</v>
      </c>
      <c r="AE1008" s="14"/>
      <c r="AF1008" s="14">
        <v>0.49636205857160398</v>
      </c>
      <c r="AG1008" s="14">
        <v>0.378962763481695</v>
      </c>
      <c r="AH1008" s="14">
        <v>0.401031890569849</v>
      </c>
      <c r="AI1008" s="14"/>
      <c r="AJ1008" s="14" t="s">
        <v>79</v>
      </c>
      <c r="AK1008" s="14" t="s">
        <v>79</v>
      </c>
      <c r="AL1008" s="14" t="s">
        <v>79</v>
      </c>
      <c r="AM1008" s="14" t="s">
        <v>79</v>
      </c>
      <c r="AN1008" s="14" t="s">
        <v>79</v>
      </c>
      <c r="AO1008" s="14"/>
      <c r="AP1008" s="14">
        <v>0.42973789614782198</v>
      </c>
      <c r="AQ1008" s="14">
        <v>0.444366935390065</v>
      </c>
      <c r="AR1008" s="14">
        <v>0.336839594740312</v>
      </c>
      <c r="AS1008" s="14"/>
      <c r="AT1008" s="14">
        <v>0.44640183608261302</v>
      </c>
      <c r="AU1008" s="14">
        <v>0.42755175025612202</v>
      </c>
      <c r="AV1008" s="14">
        <v>0.41495480378014599</v>
      </c>
      <c r="AW1008" s="14">
        <v>0.30655010788062798</v>
      </c>
      <c r="AX1008" s="14">
        <v>0</v>
      </c>
    </row>
    <row r="1009" spans="2:50" x14ac:dyDescent="0.25">
      <c r="B1009" t="s">
        <v>387</v>
      </c>
      <c r="C1009" s="14">
        <v>0.35073079474888302</v>
      </c>
      <c r="D1009" s="14">
        <v>0.39381278701760097</v>
      </c>
      <c r="E1009" s="14">
        <v>0.31507762095724701</v>
      </c>
      <c r="F1009" s="14"/>
      <c r="G1009" s="14">
        <v>0.36937860791548099</v>
      </c>
      <c r="H1009" s="14">
        <v>0.46689364478872197</v>
      </c>
      <c r="I1009" s="14">
        <v>0.38947472609386502</v>
      </c>
      <c r="J1009" s="14">
        <v>0.37910514688399699</v>
      </c>
      <c r="K1009" s="14">
        <v>0.28946977574559302</v>
      </c>
      <c r="L1009" s="14">
        <v>0.24985439751939001</v>
      </c>
      <c r="M1009" s="14"/>
      <c r="N1009" s="14">
        <v>0.41899669054837302</v>
      </c>
      <c r="O1009" s="14">
        <v>0.31040717615894198</v>
      </c>
      <c r="P1009" s="14">
        <v>0.37891811719454099</v>
      </c>
      <c r="Q1009" s="14">
        <v>0.30210337283114003</v>
      </c>
      <c r="R1009" s="14"/>
      <c r="S1009" s="14">
        <v>0.55203344652234398</v>
      </c>
      <c r="T1009" s="14">
        <v>0.32181689385323597</v>
      </c>
      <c r="U1009" s="14">
        <v>0.27139827175201398</v>
      </c>
      <c r="V1009" s="14">
        <v>0.28663238920643203</v>
      </c>
      <c r="W1009" s="14">
        <v>0.28704736354336802</v>
      </c>
      <c r="X1009" s="14">
        <v>0.380752077419382</v>
      </c>
      <c r="Y1009" s="14">
        <v>0.334839057155709</v>
      </c>
      <c r="Z1009" s="14">
        <v>0.36408672393723401</v>
      </c>
      <c r="AA1009" s="14">
        <v>0.243475208081537</v>
      </c>
      <c r="AB1009" s="14">
        <v>0.412481993024232</v>
      </c>
      <c r="AC1009" s="14">
        <v>0.421920065757941</v>
      </c>
      <c r="AD1009" s="14">
        <v>0.28229140644274198</v>
      </c>
      <c r="AE1009" s="14"/>
      <c r="AF1009" s="14">
        <v>0.27474244074676202</v>
      </c>
      <c r="AG1009" s="14">
        <v>0.42846638743051602</v>
      </c>
      <c r="AH1009" s="14">
        <v>0.26214072851922399</v>
      </c>
      <c r="AI1009" s="14"/>
      <c r="AJ1009" s="14" t="s">
        <v>79</v>
      </c>
      <c r="AK1009" s="14" t="s">
        <v>79</v>
      </c>
      <c r="AL1009" s="14" t="s">
        <v>79</v>
      </c>
      <c r="AM1009" s="14" t="s">
        <v>79</v>
      </c>
      <c r="AN1009" s="14" t="s">
        <v>79</v>
      </c>
      <c r="AO1009" s="14"/>
      <c r="AP1009" s="14">
        <v>0.36357784528431702</v>
      </c>
      <c r="AQ1009" s="14">
        <v>0.36467595157979299</v>
      </c>
      <c r="AR1009" s="14">
        <v>0.44815077719007801</v>
      </c>
      <c r="AS1009" s="14"/>
      <c r="AT1009" s="14">
        <v>0.32984206405469102</v>
      </c>
      <c r="AU1009" s="14">
        <v>0.29391692148586002</v>
      </c>
      <c r="AV1009" s="14">
        <v>0.38823242736500702</v>
      </c>
      <c r="AW1009" s="14">
        <v>0.49000267067094599</v>
      </c>
      <c r="AX1009" s="14">
        <v>1</v>
      </c>
    </row>
    <row r="1010" spans="2:50" x14ac:dyDescent="0.25">
      <c r="B1010" t="s">
        <v>388</v>
      </c>
      <c r="C1010" s="14">
        <v>4.5586947657192699E-2</v>
      </c>
      <c r="D1010" s="14">
        <v>4.0915009868272803E-2</v>
      </c>
      <c r="E1010" s="14">
        <v>4.9792563508698998E-2</v>
      </c>
      <c r="F1010" s="14"/>
      <c r="G1010" s="14">
        <v>6.2820816009443101E-2</v>
      </c>
      <c r="H1010" s="14">
        <v>6.4326331996178807E-2</v>
      </c>
      <c r="I1010" s="14">
        <v>4.7920309231787701E-2</v>
      </c>
      <c r="J1010" s="14">
        <v>3.53966642484684E-2</v>
      </c>
      <c r="K1010" s="14">
        <v>2.0435660230723102E-2</v>
      </c>
      <c r="L1010" s="14">
        <v>4.29918798755363E-2</v>
      </c>
      <c r="M1010" s="14"/>
      <c r="N1010" s="14">
        <v>4.8852431752711298E-2</v>
      </c>
      <c r="O1010" s="14">
        <v>6.8309468969194903E-2</v>
      </c>
      <c r="P1010" s="14">
        <v>1.9176237562211099E-2</v>
      </c>
      <c r="Q1010" s="14">
        <v>4.1145001176855003E-2</v>
      </c>
      <c r="R1010" s="14"/>
      <c r="S1010" s="14">
        <v>1.19740098535409E-2</v>
      </c>
      <c r="T1010" s="14">
        <v>7.2992590719948E-2</v>
      </c>
      <c r="U1010" s="14">
        <v>6.3233430880951999E-2</v>
      </c>
      <c r="V1010" s="14">
        <v>2.2404584021707599E-2</v>
      </c>
      <c r="W1010" s="14">
        <v>5.5355679969260503E-2</v>
      </c>
      <c r="X1010" s="14">
        <v>5.67950537533876E-2</v>
      </c>
      <c r="Y1010" s="14">
        <v>2.33350332334838E-2</v>
      </c>
      <c r="Z1010" s="14">
        <v>0</v>
      </c>
      <c r="AA1010" s="14">
        <v>0.116869015197908</v>
      </c>
      <c r="AB1010" s="14">
        <v>2.56537300040636E-2</v>
      </c>
      <c r="AC1010" s="14">
        <v>0</v>
      </c>
      <c r="AD1010" s="14">
        <v>0</v>
      </c>
      <c r="AE1010" s="14"/>
      <c r="AF1010" s="14">
        <v>6.6142199077591807E-2</v>
      </c>
      <c r="AG1010" s="14">
        <v>3.00621850587569E-2</v>
      </c>
      <c r="AH1010" s="14">
        <v>3.3352875964943102E-2</v>
      </c>
      <c r="AI1010" s="14"/>
      <c r="AJ1010" s="14" t="s">
        <v>79</v>
      </c>
      <c r="AK1010" s="14" t="s">
        <v>79</v>
      </c>
      <c r="AL1010" s="14" t="s">
        <v>79</v>
      </c>
      <c r="AM1010" s="14" t="s">
        <v>79</v>
      </c>
      <c r="AN1010" s="14" t="s">
        <v>79</v>
      </c>
      <c r="AO1010" s="14"/>
      <c r="AP1010" s="14">
        <v>4.6188143155288401E-2</v>
      </c>
      <c r="AQ1010" s="14">
        <v>5.5344935649350398E-2</v>
      </c>
      <c r="AR1010" s="14">
        <v>2.4152730923678201E-2</v>
      </c>
      <c r="AS1010" s="14"/>
      <c r="AT1010" s="14">
        <v>4.8895147853029203E-2</v>
      </c>
      <c r="AU1010" s="14">
        <v>2.47466973381174E-2</v>
      </c>
      <c r="AV1010" s="14">
        <v>5.7288700534216502E-2</v>
      </c>
      <c r="AW1010" s="14">
        <v>6.7065910788551605E-2</v>
      </c>
      <c r="AX1010" s="14">
        <v>0</v>
      </c>
    </row>
    <row r="1011" spans="2:50" x14ac:dyDescent="0.25">
      <c r="B1011" t="s">
        <v>70</v>
      </c>
      <c r="C1011" s="14">
        <v>0.17418266676268401</v>
      </c>
      <c r="D1011" s="14">
        <v>0.137650204810362</v>
      </c>
      <c r="E1011" s="14">
        <v>0.206329097526777</v>
      </c>
      <c r="F1011" s="14"/>
      <c r="G1011" s="14">
        <v>0.14414228565475801</v>
      </c>
      <c r="H1011" s="14">
        <v>7.7279459347364396E-2</v>
      </c>
      <c r="I1011" s="14">
        <v>0.24505625668581099</v>
      </c>
      <c r="J1011" s="14">
        <v>0.14608114016075999</v>
      </c>
      <c r="K1011" s="14">
        <v>0.14590548015327401</v>
      </c>
      <c r="L1011" s="14">
        <v>0.23804276469514399</v>
      </c>
      <c r="M1011" s="14"/>
      <c r="N1011" s="14">
        <v>0.130518309573842</v>
      </c>
      <c r="O1011" s="14">
        <v>0.152571983495218</v>
      </c>
      <c r="P1011" s="14">
        <v>0.18750999710317101</v>
      </c>
      <c r="Q1011" s="14">
        <v>0.227014710913648</v>
      </c>
      <c r="R1011" s="14"/>
      <c r="S1011" s="14">
        <v>0.149074605653674</v>
      </c>
      <c r="T1011" s="14">
        <v>0.18775946170764801</v>
      </c>
      <c r="U1011" s="14">
        <v>0.20889008495814801</v>
      </c>
      <c r="V1011" s="14">
        <v>0.25325240170968</v>
      </c>
      <c r="W1011" s="14">
        <v>8.3919316754965903E-2</v>
      </c>
      <c r="X1011" s="14">
        <v>0.140329582662888</v>
      </c>
      <c r="Y1011" s="14">
        <v>0.21541541298281</v>
      </c>
      <c r="Z1011" s="14">
        <v>0.122325953478196</v>
      </c>
      <c r="AA1011" s="14">
        <v>0.18125376140821201</v>
      </c>
      <c r="AB1011" s="14">
        <v>0.109644343029726</v>
      </c>
      <c r="AC1011" s="14">
        <v>0.14278884349176099</v>
      </c>
      <c r="AD1011" s="14">
        <v>0.465893640825088</v>
      </c>
      <c r="AE1011" s="14"/>
      <c r="AF1011" s="14">
        <v>0.162753301604042</v>
      </c>
      <c r="AG1011" s="14">
        <v>0.162508664029032</v>
      </c>
      <c r="AH1011" s="14">
        <v>0.30347450494598399</v>
      </c>
      <c r="AI1011" s="14"/>
      <c r="AJ1011" s="14" t="s">
        <v>79</v>
      </c>
      <c r="AK1011" s="14" t="s">
        <v>79</v>
      </c>
      <c r="AL1011" s="14" t="s">
        <v>79</v>
      </c>
      <c r="AM1011" s="14" t="s">
        <v>79</v>
      </c>
      <c r="AN1011" s="14" t="s">
        <v>79</v>
      </c>
      <c r="AO1011" s="14"/>
      <c r="AP1011" s="14">
        <v>0.160496115412573</v>
      </c>
      <c r="AQ1011" s="14">
        <v>0.13561217738079201</v>
      </c>
      <c r="AR1011" s="14">
        <v>0.19085689714593199</v>
      </c>
      <c r="AS1011" s="14"/>
      <c r="AT1011" s="14">
        <v>0.174860952009667</v>
      </c>
      <c r="AU1011" s="14">
        <v>0.253784630919901</v>
      </c>
      <c r="AV1011" s="14">
        <v>0.139524068320631</v>
      </c>
      <c r="AW1011" s="14">
        <v>0.13638131065987399</v>
      </c>
      <c r="AX1011" s="14">
        <v>0</v>
      </c>
    </row>
    <row r="1012" spans="2:50" x14ac:dyDescent="0.25">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row>
    <row r="1013" spans="2:50" x14ac:dyDescent="0.25">
      <c r="B1013" s="6" t="s">
        <v>404</v>
      </c>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row>
    <row r="1014" spans="2:50" x14ac:dyDescent="0.25">
      <c r="B1014" s="24" t="s">
        <v>105</v>
      </c>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row>
    <row r="1015" spans="2:50" x14ac:dyDescent="0.25">
      <c r="B1015" t="s">
        <v>386</v>
      </c>
      <c r="C1015" s="14">
        <v>0.132168189296622</v>
      </c>
      <c r="D1015" s="14">
        <v>0.12505381588658199</v>
      </c>
      <c r="E1015" s="14">
        <v>0.13333560148544199</v>
      </c>
      <c r="F1015" s="14"/>
      <c r="G1015" s="14">
        <v>0.122816194300684</v>
      </c>
      <c r="H1015" s="14">
        <v>0.147359331323206</v>
      </c>
      <c r="I1015" s="14">
        <v>0.117789897717446</v>
      </c>
      <c r="J1015" s="14">
        <v>0.194127049316973</v>
      </c>
      <c r="K1015" s="14">
        <v>0.109670559075879</v>
      </c>
      <c r="L1015" s="14">
        <v>0.10122169808848699</v>
      </c>
      <c r="M1015" s="14"/>
      <c r="N1015" s="14">
        <v>0.128125133762447</v>
      </c>
      <c r="O1015" s="14">
        <v>0.119082535364203</v>
      </c>
      <c r="P1015" s="14">
        <v>0.15574662005105699</v>
      </c>
      <c r="Q1015" s="14">
        <v>0.129329821067386</v>
      </c>
      <c r="R1015" s="14"/>
      <c r="S1015" s="14">
        <v>0.19118930282909499</v>
      </c>
      <c r="T1015" s="14">
        <v>0.13004698229337899</v>
      </c>
      <c r="U1015" s="14">
        <v>9.3461956625724596E-2</v>
      </c>
      <c r="V1015" s="14">
        <v>0.101881283447464</v>
      </c>
      <c r="W1015" s="14">
        <v>0.122995913868382</v>
      </c>
      <c r="X1015" s="14">
        <v>0.117956502362215</v>
      </c>
      <c r="Y1015" s="14">
        <v>0.17775206863548701</v>
      </c>
      <c r="Z1015" s="14">
        <v>0.17810674196731499</v>
      </c>
      <c r="AA1015" s="14">
        <v>0.13602954152949301</v>
      </c>
      <c r="AB1015" s="14">
        <v>6.3599757165602303E-2</v>
      </c>
      <c r="AC1015" s="14">
        <v>0.184470285634037</v>
      </c>
      <c r="AD1015" s="14">
        <v>8.2518610971393902E-2</v>
      </c>
      <c r="AE1015" s="14"/>
      <c r="AF1015" s="14">
        <v>0.150947648033671</v>
      </c>
      <c r="AG1015" s="14">
        <v>9.9035522943314497E-2</v>
      </c>
      <c r="AH1015" s="14">
        <v>0.193193830382762</v>
      </c>
      <c r="AI1015" s="14"/>
      <c r="AJ1015" s="14" t="s">
        <v>79</v>
      </c>
      <c r="AK1015" s="14" t="s">
        <v>79</v>
      </c>
      <c r="AL1015" s="14" t="s">
        <v>79</v>
      </c>
      <c r="AM1015" s="14" t="s">
        <v>79</v>
      </c>
      <c r="AN1015" s="14" t="s">
        <v>79</v>
      </c>
      <c r="AO1015" s="14"/>
      <c r="AP1015" s="14">
        <v>0.11395709332620101</v>
      </c>
      <c r="AQ1015" s="14">
        <v>0.120094966019828</v>
      </c>
      <c r="AR1015" s="14">
        <v>0.13839709013433801</v>
      </c>
      <c r="AS1015" s="14"/>
      <c r="AT1015" s="14">
        <v>0.166501050341058</v>
      </c>
      <c r="AU1015" s="14">
        <v>0.15761365811228101</v>
      </c>
      <c r="AV1015" s="14">
        <v>0.100187612279017</v>
      </c>
      <c r="AW1015" s="14">
        <v>7.3258379223815007E-2</v>
      </c>
      <c r="AX1015" s="14">
        <v>0.181540557238175</v>
      </c>
    </row>
    <row r="1016" spans="2:50" x14ac:dyDescent="0.25">
      <c r="B1016" t="s">
        <v>387</v>
      </c>
      <c r="C1016" s="14">
        <v>0.48307880539234699</v>
      </c>
      <c r="D1016" s="14">
        <v>0.49433985264553998</v>
      </c>
      <c r="E1016" s="14">
        <v>0.47957014215190902</v>
      </c>
      <c r="F1016" s="14"/>
      <c r="G1016" s="14">
        <v>0.40937362043744202</v>
      </c>
      <c r="H1016" s="14">
        <v>0.48357043185920701</v>
      </c>
      <c r="I1016" s="14">
        <v>0.56958136679981997</v>
      </c>
      <c r="J1016" s="14">
        <v>0.50071246382898804</v>
      </c>
      <c r="K1016" s="14">
        <v>0.56054765808933205</v>
      </c>
      <c r="L1016" s="14">
        <v>0.39803884759225899</v>
      </c>
      <c r="M1016" s="14"/>
      <c r="N1016" s="14">
        <v>0.52666205395701404</v>
      </c>
      <c r="O1016" s="14">
        <v>0.45435579903698597</v>
      </c>
      <c r="P1016" s="14">
        <v>0.48758518601786399</v>
      </c>
      <c r="Q1016" s="14">
        <v>0.46325377175434501</v>
      </c>
      <c r="R1016" s="14"/>
      <c r="S1016" s="14">
        <v>0.397746598785441</v>
      </c>
      <c r="T1016" s="14">
        <v>0.45189428068140403</v>
      </c>
      <c r="U1016" s="14">
        <v>0.680099760918629</v>
      </c>
      <c r="V1016" s="14">
        <v>0.47701086795421699</v>
      </c>
      <c r="W1016" s="14">
        <v>0.350661908133994</v>
      </c>
      <c r="X1016" s="14">
        <v>0.55671596305458204</v>
      </c>
      <c r="Y1016" s="14">
        <v>0.55823440727321005</v>
      </c>
      <c r="Z1016" s="14">
        <v>0.43495568081522901</v>
      </c>
      <c r="AA1016" s="14">
        <v>0.471907834779276</v>
      </c>
      <c r="AB1016" s="14">
        <v>0.42358274739868401</v>
      </c>
      <c r="AC1016" s="14">
        <v>0.36562262013389002</v>
      </c>
      <c r="AD1016" s="14">
        <v>0.71708039806091795</v>
      </c>
      <c r="AE1016" s="14"/>
      <c r="AF1016" s="14">
        <v>0.45558107741361098</v>
      </c>
      <c r="AG1016" s="14">
        <v>0.54662573133068604</v>
      </c>
      <c r="AH1016" s="14">
        <v>0.38179444306330601</v>
      </c>
      <c r="AI1016" s="14"/>
      <c r="AJ1016" s="14" t="s">
        <v>79</v>
      </c>
      <c r="AK1016" s="14" t="s">
        <v>79</v>
      </c>
      <c r="AL1016" s="14" t="s">
        <v>79</v>
      </c>
      <c r="AM1016" s="14" t="s">
        <v>79</v>
      </c>
      <c r="AN1016" s="14" t="s">
        <v>79</v>
      </c>
      <c r="AO1016" s="14"/>
      <c r="AP1016" s="14">
        <v>0.449144429570349</v>
      </c>
      <c r="AQ1016" s="14">
        <v>0.52545106004505904</v>
      </c>
      <c r="AR1016" s="14">
        <v>0.47290331649306799</v>
      </c>
      <c r="AS1016" s="14"/>
      <c r="AT1016" s="14">
        <v>0.39387000596841798</v>
      </c>
      <c r="AU1016" s="14">
        <v>0.56521586415602598</v>
      </c>
      <c r="AV1016" s="14">
        <v>0.50932884025170799</v>
      </c>
      <c r="AW1016" s="14">
        <v>0.44471171632092399</v>
      </c>
      <c r="AX1016" s="14">
        <v>0.30857031644066801</v>
      </c>
    </row>
    <row r="1017" spans="2:50" x14ac:dyDescent="0.25">
      <c r="B1017" t="s">
        <v>388</v>
      </c>
      <c r="C1017" s="14">
        <v>0.29034686574303797</v>
      </c>
      <c r="D1017" s="14">
        <v>0.28888209665439102</v>
      </c>
      <c r="E1017" s="14">
        <v>0.28927860436443498</v>
      </c>
      <c r="F1017" s="14"/>
      <c r="G1017" s="14">
        <v>0.41175070646610901</v>
      </c>
      <c r="H1017" s="14">
        <v>0.27245263788074903</v>
      </c>
      <c r="I1017" s="14">
        <v>0.193255292019505</v>
      </c>
      <c r="J1017" s="14">
        <v>0.21691339563563899</v>
      </c>
      <c r="K1017" s="14">
        <v>0.271016134361863</v>
      </c>
      <c r="L1017" s="14">
        <v>0.37840983303401299</v>
      </c>
      <c r="M1017" s="14"/>
      <c r="N1017" s="14">
        <v>0.30825569805909298</v>
      </c>
      <c r="O1017" s="14">
        <v>0.30094963141120901</v>
      </c>
      <c r="P1017" s="14">
        <v>0.22485862960459399</v>
      </c>
      <c r="Q1017" s="14">
        <v>0.32767062548869302</v>
      </c>
      <c r="R1017" s="14"/>
      <c r="S1017" s="14">
        <v>0.37012182125472298</v>
      </c>
      <c r="T1017" s="14">
        <v>0.268392250383237</v>
      </c>
      <c r="U1017" s="14">
        <v>0.10546126387044399</v>
      </c>
      <c r="V1017" s="14">
        <v>0.30495706774881198</v>
      </c>
      <c r="W1017" s="14">
        <v>0.40155542227560098</v>
      </c>
      <c r="X1017" s="14">
        <v>0.236386716666345</v>
      </c>
      <c r="Y1017" s="14">
        <v>0.24210963590232501</v>
      </c>
      <c r="Z1017" s="14">
        <v>0.34171778153918703</v>
      </c>
      <c r="AA1017" s="14">
        <v>0.26931080994948298</v>
      </c>
      <c r="AB1017" s="14">
        <v>0.45327356490255799</v>
      </c>
      <c r="AC1017" s="14">
        <v>0.23769774871485899</v>
      </c>
      <c r="AD1017" s="14">
        <v>0.20040099096768799</v>
      </c>
      <c r="AE1017" s="14"/>
      <c r="AF1017" s="14">
        <v>0.28397930185626702</v>
      </c>
      <c r="AG1017" s="14">
        <v>0.28921820025162098</v>
      </c>
      <c r="AH1017" s="14">
        <v>0.25764906396225901</v>
      </c>
      <c r="AI1017" s="14"/>
      <c r="AJ1017" s="14" t="s">
        <v>79</v>
      </c>
      <c r="AK1017" s="14" t="s">
        <v>79</v>
      </c>
      <c r="AL1017" s="14" t="s">
        <v>79</v>
      </c>
      <c r="AM1017" s="14" t="s">
        <v>79</v>
      </c>
      <c r="AN1017" s="14" t="s">
        <v>79</v>
      </c>
      <c r="AO1017" s="14"/>
      <c r="AP1017" s="14">
        <v>0.38087137711693703</v>
      </c>
      <c r="AQ1017" s="14">
        <v>0.29841038066758702</v>
      </c>
      <c r="AR1017" s="14">
        <v>0.38869959337259402</v>
      </c>
      <c r="AS1017" s="14"/>
      <c r="AT1017" s="14">
        <v>0.31677416640019401</v>
      </c>
      <c r="AU1017" s="14">
        <v>0.20753666367946</v>
      </c>
      <c r="AV1017" s="14">
        <v>0.3477321047202</v>
      </c>
      <c r="AW1017" s="14">
        <v>0.41406257421755099</v>
      </c>
      <c r="AX1017" s="14">
        <v>0.50988912632115602</v>
      </c>
    </row>
    <row r="1018" spans="2:50" x14ac:dyDescent="0.25">
      <c r="B1018" t="s">
        <v>70</v>
      </c>
      <c r="C1018" s="14">
        <v>9.4406139567992306E-2</v>
      </c>
      <c r="D1018" s="14">
        <v>9.1724234813487598E-2</v>
      </c>
      <c r="E1018" s="14">
        <v>9.7815651998214001E-2</v>
      </c>
      <c r="F1018" s="14"/>
      <c r="G1018" s="14">
        <v>5.60594787957647E-2</v>
      </c>
      <c r="H1018" s="14">
        <v>9.6617598936838203E-2</v>
      </c>
      <c r="I1018" s="14">
        <v>0.11937344346323001</v>
      </c>
      <c r="J1018" s="14">
        <v>8.8247091218399798E-2</v>
      </c>
      <c r="K1018" s="14">
        <v>5.8765648472925501E-2</v>
      </c>
      <c r="L1018" s="14">
        <v>0.12232962128524</v>
      </c>
      <c r="M1018" s="14"/>
      <c r="N1018" s="14">
        <v>3.6957114221445903E-2</v>
      </c>
      <c r="O1018" s="14">
        <v>0.125612034187602</v>
      </c>
      <c r="P1018" s="14">
        <v>0.131809564326486</v>
      </c>
      <c r="Q1018" s="14">
        <v>7.9745781689576495E-2</v>
      </c>
      <c r="R1018" s="14"/>
      <c r="S1018" s="14">
        <v>4.0942277130740098E-2</v>
      </c>
      <c r="T1018" s="14">
        <v>0.14966648664198001</v>
      </c>
      <c r="U1018" s="14">
        <v>0.120977018585202</v>
      </c>
      <c r="V1018" s="14">
        <v>0.116150780849507</v>
      </c>
      <c r="W1018" s="14">
        <v>0.124786755722023</v>
      </c>
      <c r="X1018" s="14">
        <v>8.8940817916858303E-2</v>
      </c>
      <c r="Y1018" s="14">
        <v>2.1903888188977701E-2</v>
      </c>
      <c r="Z1018" s="14">
        <v>4.52197956782684E-2</v>
      </c>
      <c r="AA1018" s="14">
        <v>0.122751813741748</v>
      </c>
      <c r="AB1018" s="14">
        <v>5.9543930533155598E-2</v>
      </c>
      <c r="AC1018" s="14">
        <v>0.21220934551721399</v>
      </c>
      <c r="AD1018" s="14">
        <v>0</v>
      </c>
      <c r="AE1018" s="14"/>
      <c r="AF1018" s="14">
        <v>0.109491972696451</v>
      </c>
      <c r="AG1018" s="14">
        <v>6.5120545474379204E-2</v>
      </c>
      <c r="AH1018" s="14">
        <v>0.16736266259167301</v>
      </c>
      <c r="AI1018" s="14"/>
      <c r="AJ1018" s="14" t="s">
        <v>79</v>
      </c>
      <c r="AK1018" s="14" t="s">
        <v>79</v>
      </c>
      <c r="AL1018" s="14" t="s">
        <v>79</v>
      </c>
      <c r="AM1018" s="14" t="s">
        <v>79</v>
      </c>
      <c r="AN1018" s="14" t="s">
        <v>79</v>
      </c>
      <c r="AO1018" s="14"/>
      <c r="AP1018" s="14">
        <v>5.6027099986512799E-2</v>
      </c>
      <c r="AQ1018" s="14">
        <v>5.6043593267525602E-2</v>
      </c>
      <c r="AR1018" s="14">
        <v>0</v>
      </c>
      <c r="AS1018" s="14"/>
      <c r="AT1018" s="14">
        <v>0.12285477729032999</v>
      </c>
      <c r="AU1018" s="14">
        <v>6.9633814052232706E-2</v>
      </c>
      <c r="AV1018" s="14">
        <v>4.27514427490754E-2</v>
      </c>
      <c r="AW1018" s="14">
        <v>6.7967330237709303E-2</v>
      </c>
      <c r="AX1018" s="14">
        <v>0</v>
      </c>
    </row>
    <row r="1019" spans="2:50" x14ac:dyDescent="0.25">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row>
    <row r="1020" spans="2:50" x14ac:dyDescent="0.25">
      <c r="B1020" s="6" t="s">
        <v>405</v>
      </c>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row>
    <row r="1021" spans="2:50" x14ac:dyDescent="0.25">
      <c r="B1021" s="24" t="s">
        <v>105</v>
      </c>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row>
    <row r="1022" spans="2:50" x14ac:dyDescent="0.25">
      <c r="B1022" t="s">
        <v>386</v>
      </c>
      <c r="C1022" s="14">
        <v>0.356388945757245</v>
      </c>
      <c r="D1022" s="14">
        <v>0.34956285401737103</v>
      </c>
      <c r="E1022" s="14">
        <v>0.36387846011730002</v>
      </c>
      <c r="F1022" s="14"/>
      <c r="G1022" s="14">
        <v>0.242620977910181</v>
      </c>
      <c r="H1022" s="14">
        <v>0.256072984937607</v>
      </c>
      <c r="I1022" s="14">
        <v>0.284432543616981</v>
      </c>
      <c r="J1022" s="14">
        <v>0.40885449269514601</v>
      </c>
      <c r="K1022" s="14">
        <v>0.43362359677594497</v>
      </c>
      <c r="L1022" s="14">
        <v>0.47665828741097599</v>
      </c>
      <c r="M1022" s="14"/>
      <c r="N1022" s="14">
        <v>0.36532713838290898</v>
      </c>
      <c r="O1022" s="14">
        <v>0.39452151077932601</v>
      </c>
      <c r="P1022" s="14">
        <v>0.35260325290465599</v>
      </c>
      <c r="Q1022" s="14">
        <v>0.309570592382518</v>
      </c>
      <c r="R1022" s="14"/>
      <c r="S1022" s="14">
        <v>0.30050892328095502</v>
      </c>
      <c r="T1022" s="14">
        <v>0.47045069903228998</v>
      </c>
      <c r="U1022" s="14">
        <v>0.39425648281831399</v>
      </c>
      <c r="V1022" s="14">
        <v>0.383778932085867</v>
      </c>
      <c r="W1022" s="14">
        <v>0.38011041210461199</v>
      </c>
      <c r="X1022" s="14">
        <v>0.20239064310573099</v>
      </c>
      <c r="Y1022" s="14">
        <v>0.36418756006935898</v>
      </c>
      <c r="Z1022" s="14">
        <v>0.36735679820007699</v>
      </c>
      <c r="AA1022" s="14">
        <v>0.238042618267328</v>
      </c>
      <c r="AB1022" s="14">
        <v>0.41252446153921901</v>
      </c>
      <c r="AC1022" s="14">
        <v>0.39099002286023099</v>
      </c>
      <c r="AD1022" s="14">
        <v>0.58127197139424303</v>
      </c>
      <c r="AE1022" s="14"/>
      <c r="AF1022" s="14">
        <v>0.40610932983132397</v>
      </c>
      <c r="AG1022" s="14">
        <v>0.34679190658926301</v>
      </c>
      <c r="AH1022" s="14">
        <v>0.296009563693797</v>
      </c>
      <c r="AI1022" s="14"/>
      <c r="AJ1022" s="14" t="s">
        <v>79</v>
      </c>
      <c r="AK1022" s="14" t="s">
        <v>79</v>
      </c>
      <c r="AL1022" s="14" t="s">
        <v>79</v>
      </c>
      <c r="AM1022" s="14" t="s">
        <v>79</v>
      </c>
      <c r="AN1022" s="14" t="s">
        <v>79</v>
      </c>
      <c r="AO1022" s="14"/>
      <c r="AP1022" s="14">
        <v>0.34429797430910197</v>
      </c>
      <c r="AQ1022" s="14">
        <v>0.33519956538493301</v>
      </c>
      <c r="AR1022" s="14">
        <v>0.383766486644609</v>
      </c>
      <c r="AS1022" s="14"/>
      <c r="AT1022" s="14">
        <v>0.37441352685078699</v>
      </c>
      <c r="AU1022" s="14">
        <v>0.37293675041371699</v>
      </c>
      <c r="AV1022" s="14">
        <v>0.34415638789373698</v>
      </c>
      <c r="AW1022" s="14">
        <v>0.357599688012396</v>
      </c>
      <c r="AX1022" s="14">
        <v>0.25635095462252799</v>
      </c>
    </row>
    <row r="1023" spans="2:50" x14ac:dyDescent="0.25">
      <c r="B1023" t="s">
        <v>387</v>
      </c>
      <c r="C1023" s="14">
        <v>0.44352768887552202</v>
      </c>
      <c r="D1023" s="14">
        <v>0.47294243856100499</v>
      </c>
      <c r="E1023" s="14">
        <v>0.41514527828876502</v>
      </c>
      <c r="F1023" s="14"/>
      <c r="G1023" s="14">
        <v>0.48699511461109801</v>
      </c>
      <c r="H1023" s="14">
        <v>0.46591889664823399</v>
      </c>
      <c r="I1023" s="14">
        <v>0.56314058104994003</v>
      </c>
      <c r="J1023" s="14">
        <v>0.42918687063679201</v>
      </c>
      <c r="K1023" s="14">
        <v>0.35277758098230899</v>
      </c>
      <c r="L1023" s="14">
        <v>0.36005443679180199</v>
      </c>
      <c r="M1023" s="14"/>
      <c r="N1023" s="14">
        <v>0.47897161801361599</v>
      </c>
      <c r="O1023" s="14">
        <v>0.42200588087487301</v>
      </c>
      <c r="P1023" s="14">
        <v>0.43733456292796202</v>
      </c>
      <c r="Q1023" s="14">
        <v>0.43263026308695102</v>
      </c>
      <c r="R1023" s="14"/>
      <c r="S1023" s="14">
        <v>0.47137426734958998</v>
      </c>
      <c r="T1023" s="14">
        <v>0.317842664279327</v>
      </c>
      <c r="U1023" s="14">
        <v>0.48826016919563198</v>
      </c>
      <c r="V1023" s="14">
        <v>0.35959045926540401</v>
      </c>
      <c r="W1023" s="14">
        <v>0.33515769996760097</v>
      </c>
      <c r="X1023" s="14">
        <v>0.66299863928906499</v>
      </c>
      <c r="Y1023" s="14">
        <v>0.47887610294663802</v>
      </c>
      <c r="Z1023" s="14">
        <v>0.302870064731801</v>
      </c>
      <c r="AA1023" s="14">
        <v>0.51200986393929904</v>
      </c>
      <c r="AB1023" s="14">
        <v>0.49130742311398101</v>
      </c>
      <c r="AC1023" s="14">
        <v>0.39012993858707901</v>
      </c>
      <c r="AD1023" s="14">
        <v>0.27171176471283898</v>
      </c>
      <c r="AE1023" s="14"/>
      <c r="AF1023" s="14">
        <v>0.422638245024064</v>
      </c>
      <c r="AG1023" s="14">
        <v>0.46031786290648102</v>
      </c>
      <c r="AH1023" s="14">
        <v>0.45161836739468803</v>
      </c>
      <c r="AI1023" s="14"/>
      <c r="AJ1023" s="14" t="s">
        <v>79</v>
      </c>
      <c r="AK1023" s="14" t="s">
        <v>79</v>
      </c>
      <c r="AL1023" s="14" t="s">
        <v>79</v>
      </c>
      <c r="AM1023" s="14" t="s">
        <v>79</v>
      </c>
      <c r="AN1023" s="14" t="s">
        <v>79</v>
      </c>
      <c r="AO1023" s="14"/>
      <c r="AP1023" s="14">
        <v>0.48153766658272301</v>
      </c>
      <c r="AQ1023" s="14">
        <v>0.48590733305244799</v>
      </c>
      <c r="AR1023" s="14">
        <v>0.42199272615641997</v>
      </c>
      <c r="AS1023" s="14"/>
      <c r="AT1023" s="14">
        <v>0.43656987462400598</v>
      </c>
      <c r="AU1023" s="14">
        <v>0.39293560729957</v>
      </c>
      <c r="AV1023" s="14">
        <v>0.47310714857415997</v>
      </c>
      <c r="AW1023" s="14">
        <v>0.54068830356780295</v>
      </c>
      <c r="AX1023" s="14">
        <v>0.223343741485378</v>
      </c>
    </row>
    <row r="1024" spans="2:50" x14ac:dyDescent="0.25">
      <c r="B1024" t="s">
        <v>388</v>
      </c>
      <c r="C1024" s="14">
        <v>9.9535291261082195E-2</v>
      </c>
      <c r="D1024" s="14">
        <v>0.120050783877464</v>
      </c>
      <c r="E1024" s="14">
        <v>8.16774988300078E-2</v>
      </c>
      <c r="F1024" s="14"/>
      <c r="G1024" s="14">
        <v>0.183211643788117</v>
      </c>
      <c r="H1024" s="14">
        <v>0.11107009976701999</v>
      </c>
      <c r="I1024" s="14">
        <v>0.100945177076048</v>
      </c>
      <c r="J1024" s="14">
        <v>6.1728563490019803E-2</v>
      </c>
      <c r="K1024" s="14">
        <v>0.122024340314552</v>
      </c>
      <c r="L1024" s="14">
        <v>5.5567142475151203E-2</v>
      </c>
      <c r="M1024" s="14"/>
      <c r="N1024" s="14">
        <v>0.116414512302252</v>
      </c>
      <c r="O1024" s="14">
        <v>0.102454693577296</v>
      </c>
      <c r="P1024" s="14">
        <v>7.8262645302277598E-2</v>
      </c>
      <c r="Q1024" s="14">
        <v>9.5942873081467706E-2</v>
      </c>
      <c r="R1024" s="14"/>
      <c r="S1024" s="14">
        <v>0.13336333335144199</v>
      </c>
      <c r="T1024" s="14">
        <v>0.124808687562242</v>
      </c>
      <c r="U1024" s="14">
        <v>5.8799531810834499E-2</v>
      </c>
      <c r="V1024" s="14">
        <v>0.15695211412968699</v>
      </c>
      <c r="W1024" s="14">
        <v>5.93904625054643E-2</v>
      </c>
      <c r="X1024" s="14">
        <v>5.0023481974428102E-2</v>
      </c>
      <c r="Y1024" s="14">
        <v>9.8816904059428598E-2</v>
      </c>
      <c r="Z1024" s="14">
        <v>0.18409744780975201</v>
      </c>
      <c r="AA1024" s="14">
        <v>0.10522105708892</v>
      </c>
      <c r="AB1024" s="14">
        <v>2.7433339291300301E-2</v>
      </c>
      <c r="AC1024" s="14">
        <v>0.113249641953668</v>
      </c>
      <c r="AD1024" s="14">
        <v>0</v>
      </c>
      <c r="AE1024" s="14"/>
      <c r="AF1024" s="14">
        <v>8.1609261516968207E-2</v>
      </c>
      <c r="AG1024" s="14">
        <v>0.102033075866373</v>
      </c>
      <c r="AH1024" s="14">
        <v>0.10792779032910101</v>
      </c>
      <c r="AI1024" s="14"/>
      <c r="AJ1024" s="14" t="s">
        <v>79</v>
      </c>
      <c r="AK1024" s="14" t="s">
        <v>79</v>
      </c>
      <c r="AL1024" s="14" t="s">
        <v>79</v>
      </c>
      <c r="AM1024" s="14" t="s">
        <v>79</v>
      </c>
      <c r="AN1024" s="14" t="s">
        <v>79</v>
      </c>
      <c r="AO1024" s="14"/>
      <c r="AP1024" s="14">
        <v>0.103173631048476</v>
      </c>
      <c r="AQ1024" s="14">
        <v>0.100879250436705</v>
      </c>
      <c r="AR1024" s="14">
        <v>0.14243372907160801</v>
      </c>
      <c r="AS1024" s="14"/>
      <c r="AT1024" s="14">
        <v>8.1629112100480503E-2</v>
      </c>
      <c r="AU1024" s="14">
        <v>8.3868302652489707E-2</v>
      </c>
      <c r="AV1024" s="14">
        <v>0.15233586268541</v>
      </c>
      <c r="AW1024" s="14">
        <v>7.6028184776385704E-2</v>
      </c>
      <c r="AX1024" s="14">
        <v>0.52030530389209395</v>
      </c>
    </row>
    <row r="1025" spans="2:50" x14ac:dyDescent="0.25">
      <c r="B1025" t="s">
        <v>70</v>
      </c>
      <c r="C1025" s="14">
        <v>0.10054807410615101</v>
      </c>
      <c r="D1025" s="14">
        <v>5.74439235441601E-2</v>
      </c>
      <c r="E1025" s="14">
        <v>0.139298762763927</v>
      </c>
      <c r="F1025" s="14"/>
      <c r="G1025" s="14">
        <v>8.7172263690603699E-2</v>
      </c>
      <c r="H1025" s="14">
        <v>0.166938018647138</v>
      </c>
      <c r="I1025" s="14">
        <v>5.1481698257031E-2</v>
      </c>
      <c r="J1025" s="14">
        <v>0.100230073178043</v>
      </c>
      <c r="K1025" s="14">
        <v>9.1574481927194695E-2</v>
      </c>
      <c r="L1025" s="14">
        <v>0.107720133322071</v>
      </c>
      <c r="M1025" s="14"/>
      <c r="N1025" s="14">
        <v>3.9286731301222899E-2</v>
      </c>
      <c r="O1025" s="14">
        <v>8.10179147685052E-2</v>
      </c>
      <c r="P1025" s="14">
        <v>0.13179953886510501</v>
      </c>
      <c r="Q1025" s="14">
        <v>0.16185627144906301</v>
      </c>
      <c r="R1025" s="14"/>
      <c r="S1025" s="14">
        <v>9.4753476018012803E-2</v>
      </c>
      <c r="T1025" s="14">
        <v>8.6897949126141197E-2</v>
      </c>
      <c r="U1025" s="14">
        <v>5.8683816175219401E-2</v>
      </c>
      <c r="V1025" s="14">
        <v>9.9678494519042704E-2</v>
      </c>
      <c r="W1025" s="14">
        <v>0.22534142542232299</v>
      </c>
      <c r="X1025" s="14">
        <v>8.4587235630775207E-2</v>
      </c>
      <c r="Y1025" s="14">
        <v>5.8119432924574499E-2</v>
      </c>
      <c r="Z1025" s="14">
        <v>0.14567568925836999</v>
      </c>
      <c r="AA1025" s="14">
        <v>0.144726460704452</v>
      </c>
      <c r="AB1025" s="14">
        <v>6.8734776055500102E-2</v>
      </c>
      <c r="AC1025" s="14">
        <v>0.105630396599022</v>
      </c>
      <c r="AD1025" s="14">
        <v>0.147016263892918</v>
      </c>
      <c r="AE1025" s="14"/>
      <c r="AF1025" s="14">
        <v>8.9643163627644296E-2</v>
      </c>
      <c r="AG1025" s="14">
        <v>9.0857154637883297E-2</v>
      </c>
      <c r="AH1025" s="14">
        <v>0.14444427858241299</v>
      </c>
      <c r="AI1025" s="14"/>
      <c r="AJ1025" s="14" t="s">
        <v>79</v>
      </c>
      <c r="AK1025" s="14" t="s">
        <v>79</v>
      </c>
      <c r="AL1025" s="14" t="s">
        <v>79</v>
      </c>
      <c r="AM1025" s="14" t="s">
        <v>79</v>
      </c>
      <c r="AN1025" s="14" t="s">
        <v>79</v>
      </c>
      <c r="AO1025" s="14"/>
      <c r="AP1025" s="14">
        <v>7.0990728059699901E-2</v>
      </c>
      <c r="AQ1025" s="14">
        <v>7.8013851125913497E-2</v>
      </c>
      <c r="AR1025" s="14">
        <v>5.1807058127363401E-2</v>
      </c>
      <c r="AS1025" s="14"/>
      <c r="AT1025" s="14">
        <v>0.10738748642472599</v>
      </c>
      <c r="AU1025" s="14">
        <v>0.150259339634223</v>
      </c>
      <c r="AV1025" s="14">
        <v>3.0400600846693701E-2</v>
      </c>
      <c r="AW1025" s="14">
        <v>2.5683823643415399E-2</v>
      </c>
      <c r="AX1025" s="14">
        <v>0</v>
      </c>
    </row>
    <row r="1026" spans="2:50" x14ac:dyDescent="0.25">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row>
    <row r="1027" spans="2:50" x14ac:dyDescent="0.25">
      <c r="B1027" s="6" t="s">
        <v>406</v>
      </c>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row>
    <row r="1028" spans="2:50" x14ac:dyDescent="0.25">
      <c r="B1028" s="24" t="s">
        <v>105</v>
      </c>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row>
    <row r="1029" spans="2:50" x14ac:dyDescent="0.25">
      <c r="B1029" t="s">
        <v>386</v>
      </c>
      <c r="C1029" s="14">
        <v>0.50581564205952001</v>
      </c>
      <c r="D1029" s="14">
        <v>0.48755568095971002</v>
      </c>
      <c r="E1029" s="14">
        <v>0.52659153440087403</v>
      </c>
      <c r="F1029" s="14"/>
      <c r="G1029" s="14">
        <v>0.46492079323006802</v>
      </c>
      <c r="H1029" s="14">
        <v>0.45439755675966498</v>
      </c>
      <c r="I1029" s="14">
        <v>0.31439577770487398</v>
      </c>
      <c r="J1029" s="14">
        <v>0.57417394393030896</v>
      </c>
      <c r="K1029" s="14">
        <v>0.55636772179649197</v>
      </c>
      <c r="L1029" s="14">
        <v>0.60170599015910198</v>
      </c>
      <c r="M1029" s="14"/>
      <c r="N1029" s="14">
        <v>0.57413965130752598</v>
      </c>
      <c r="O1029" s="14">
        <v>0.52604158187153205</v>
      </c>
      <c r="P1029" s="14">
        <v>0.43488126989270598</v>
      </c>
      <c r="Q1029" s="14">
        <v>0.48970415736526202</v>
      </c>
      <c r="R1029" s="14"/>
      <c r="S1029" s="14">
        <v>0.44744864700509701</v>
      </c>
      <c r="T1029" s="14">
        <v>0.47691661374376698</v>
      </c>
      <c r="U1029" s="14">
        <v>0.59424447859731899</v>
      </c>
      <c r="V1029" s="14">
        <v>0.55979030665376095</v>
      </c>
      <c r="W1029" s="14">
        <v>0.53433632284482302</v>
      </c>
      <c r="X1029" s="14">
        <v>0.551450408629512</v>
      </c>
      <c r="Y1029" s="14">
        <v>0.48508041104356803</v>
      </c>
      <c r="Z1029" s="14">
        <v>0.495756894728484</v>
      </c>
      <c r="AA1029" s="14">
        <v>0.474722201667233</v>
      </c>
      <c r="AB1029" s="14">
        <v>0.486616496439994</v>
      </c>
      <c r="AC1029" s="14">
        <v>0.49515343603652101</v>
      </c>
      <c r="AD1029" s="14">
        <v>0.577910088171258</v>
      </c>
      <c r="AE1029" s="14"/>
      <c r="AF1029" s="14">
        <v>0.51014550577072304</v>
      </c>
      <c r="AG1029" s="14">
        <v>0.494295217928853</v>
      </c>
      <c r="AH1029" s="14">
        <v>0.51398177152690705</v>
      </c>
      <c r="AI1029" s="14"/>
      <c r="AJ1029" s="14" t="s">
        <v>79</v>
      </c>
      <c r="AK1029" s="14" t="s">
        <v>79</v>
      </c>
      <c r="AL1029" s="14" t="s">
        <v>79</v>
      </c>
      <c r="AM1029" s="14" t="s">
        <v>79</v>
      </c>
      <c r="AN1029" s="14" t="s">
        <v>79</v>
      </c>
      <c r="AO1029" s="14"/>
      <c r="AP1029" s="14">
        <v>0.56351416414715905</v>
      </c>
      <c r="AQ1029" s="14">
        <v>0.47045650141058598</v>
      </c>
      <c r="AR1029" s="14">
        <v>0.62631203024525794</v>
      </c>
      <c r="AS1029" s="14"/>
      <c r="AT1029" s="14">
        <v>0.44386986865757899</v>
      </c>
      <c r="AU1029" s="14">
        <v>0.583227951725098</v>
      </c>
      <c r="AV1029" s="14">
        <v>0.505659206021848</v>
      </c>
      <c r="AW1029" s="14">
        <v>0.60880286779814197</v>
      </c>
      <c r="AX1029" s="14">
        <v>0.56868353849603603</v>
      </c>
    </row>
    <row r="1030" spans="2:50" x14ac:dyDescent="0.25">
      <c r="B1030" t="s">
        <v>387</v>
      </c>
      <c r="C1030" s="14">
        <v>0.32130908224614702</v>
      </c>
      <c r="D1030" s="14">
        <v>0.35639177209480799</v>
      </c>
      <c r="E1030" s="14">
        <v>0.28523764129957302</v>
      </c>
      <c r="F1030" s="14"/>
      <c r="G1030" s="14">
        <v>0.31919631939294901</v>
      </c>
      <c r="H1030" s="14">
        <v>0.35736492250448498</v>
      </c>
      <c r="I1030" s="14">
        <v>0.49339148675434402</v>
      </c>
      <c r="J1030" s="14">
        <v>0.30548795650481603</v>
      </c>
      <c r="K1030" s="14">
        <v>0.29730241327507401</v>
      </c>
      <c r="L1030" s="14">
        <v>0.21574550954232599</v>
      </c>
      <c r="M1030" s="14"/>
      <c r="N1030" s="14">
        <v>0.321552263137172</v>
      </c>
      <c r="O1030" s="14">
        <v>0.37582187175954801</v>
      </c>
      <c r="P1030" s="14">
        <v>0.32271246969540501</v>
      </c>
      <c r="Q1030" s="14">
        <v>0.25938398277911601</v>
      </c>
      <c r="R1030" s="14"/>
      <c r="S1030" s="14">
        <v>0.32000833121225603</v>
      </c>
      <c r="T1030" s="14">
        <v>0.38300303519664097</v>
      </c>
      <c r="U1030" s="14">
        <v>0.31127534701576098</v>
      </c>
      <c r="V1030" s="14">
        <v>0.196528444748821</v>
      </c>
      <c r="W1030" s="14">
        <v>0.20458292137357001</v>
      </c>
      <c r="X1030" s="14">
        <v>0.32173220000236202</v>
      </c>
      <c r="Y1030" s="14">
        <v>0.39238707586813099</v>
      </c>
      <c r="Z1030" s="14">
        <v>0.227755863221033</v>
      </c>
      <c r="AA1030" s="14">
        <v>0.43674135620307503</v>
      </c>
      <c r="AB1030" s="14">
        <v>0.32602681973900899</v>
      </c>
      <c r="AC1030" s="14">
        <v>0.36032620974455198</v>
      </c>
      <c r="AD1030" s="14">
        <v>0.129776458434326</v>
      </c>
      <c r="AE1030" s="14"/>
      <c r="AF1030" s="14">
        <v>0.337056479469239</v>
      </c>
      <c r="AG1030" s="14">
        <v>0.32381244686476901</v>
      </c>
      <c r="AH1030" s="14">
        <v>0.30762076542080502</v>
      </c>
      <c r="AI1030" s="14"/>
      <c r="AJ1030" s="14" t="s">
        <v>79</v>
      </c>
      <c r="AK1030" s="14" t="s">
        <v>79</v>
      </c>
      <c r="AL1030" s="14" t="s">
        <v>79</v>
      </c>
      <c r="AM1030" s="14" t="s">
        <v>79</v>
      </c>
      <c r="AN1030" s="14" t="s">
        <v>79</v>
      </c>
      <c r="AO1030" s="14"/>
      <c r="AP1030" s="14">
        <v>0.30694387420816599</v>
      </c>
      <c r="AQ1030" s="14">
        <v>0.36985059670488901</v>
      </c>
      <c r="AR1030" s="14">
        <v>0.26803373846971501</v>
      </c>
      <c r="AS1030" s="14"/>
      <c r="AT1030" s="14">
        <v>0.36358899422643298</v>
      </c>
      <c r="AU1030" s="14">
        <v>0.25584912011394201</v>
      </c>
      <c r="AV1030" s="14">
        <v>0.38736528907090501</v>
      </c>
      <c r="AW1030" s="14">
        <v>0.248035251986058</v>
      </c>
      <c r="AX1030" s="14">
        <v>0.325893824056324</v>
      </c>
    </row>
    <row r="1031" spans="2:50" x14ac:dyDescent="0.25">
      <c r="B1031" t="s">
        <v>388</v>
      </c>
      <c r="C1031" s="14">
        <v>4.8276032098604003E-2</v>
      </c>
      <c r="D1031" s="14">
        <v>5.3099118530190802E-2</v>
      </c>
      <c r="E1031" s="14">
        <v>4.0355740023356103E-2</v>
      </c>
      <c r="F1031" s="14"/>
      <c r="G1031" s="14">
        <v>9.2380564988326003E-2</v>
      </c>
      <c r="H1031" s="14">
        <v>6.4018702152986107E-2</v>
      </c>
      <c r="I1031" s="14">
        <v>3.2323878817342402E-2</v>
      </c>
      <c r="J1031" s="14">
        <v>1.87654552010398E-2</v>
      </c>
      <c r="K1031" s="14">
        <v>3.1796847590054501E-2</v>
      </c>
      <c r="L1031" s="14">
        <v>4.9400483400633702E-2</v>
      </c>
      <c r="M1031" s="14"/>
      <c r="N1031" s="14">
        <v>6.0844701075232897E-2</v>
      </c>
      <c r="O1031" s="14">
        <v>3.4789111987253103E-2</v>
      </c>
      <c r="P1031" s="14">
        <v>5.5948729554132798E-2</v>
      </c>
      <c r="Q1031" s="14">
        <v>3.6558634084626403E-2</v>
      </c>
      <c r="R1031" s="14"/>
      <c r="S1031" s="14">
        <v>0.115751853000695</v>
      </c>
      <c r="T1031" s="14">
        <v>2.7083876075502101E-2</v>
      </c>
      <c r="U1031" s="14">
        <v>0</v>
      </c>
      <c r="V1031" s="14">
        <v>9.0152055734507797E-2</v>
      </c>
      <c r="W1031" s="14">
        <v>2.5610122312531299E-2</v>
      </c>
      <c r="X1031" s="14">
        <v>2.0000320885517099E-2</v>
      </c>
      <c r="Y1031" s="14">
        <v>6.1141780440316797E-2</v>
      </c>
      <c r="Z1031" s="14">
        <v>6.5473345195090002E-2</v>
      </c>
      <c r="AA1031" s="14">
        <v>0</v>
      </c>
      <c r="AB1031" s="14">
        <v>6.5939307390903507E-2</v>
      </c>
      <c r="AC1031" s="14">
        <v>9.6703507087183102E-2</v>
      </c>
      <c r="AD1031" s="14">
        <v>0</v>
      </c>
      <c r="AE1031" s="14"/>
      <c r="AF1031" s="14">
        <v>4.4115217754589299E-2</v>
      </c>
      <c r="AG1031" s="14">
        <v>5.1289773726507303E-2</v>
      </c>
      <c r="AH1031" s="14">
        <v>5.6391426907018899E-2</v>
      </c>
      <c r="AI1031" s="14"/>
      <c r="AJ1031" s="14" t="s">
        <v>79</v>
      </c>
      <c r="AK1031" s="14" t="s">
        <v>79</v>
      </c>
      <c r="AL1031" s="14" t="s">
        <v>79</v>
      </c>
      <c r="AM1031" s="14" t="s">
        <v>79</v>
      </c>
      <c r="AN1031" s="14" t="s">
        <v>79</v>
      </c>
      <c r="AO1031" s="14"/>
      <c r="AP1031" s="14">
        <v>3.9601481066528797E-2</v>
      </c>
      <c r="AQ1031" s="14">
        <v>6.72652365835541E-2</v>
      </c>
      <c r="AR1031" s="14">
        <v>3.5804377255728499E-2</v>
      </c>
      <c r="AS1031" s="14"/>
      <c r="AT1031" s="14">
        <v>3.6152555900743399E-2</v>
      </c>
      <c r="AU1031" s="14">
        <v>4.3113431708978002E-2</v>
      </c>
      <c r="AV1031" s="14">
        <v>4.9096546748171398E-2</v>
      </c>
      <c r="AW1031" s="14">
        <v>3.9143378089953898E-2</v>
      </c>
      <c r="AX1031" s="14">
        <v>0.10542263744763999</v>
      </c>
    </row>
    <row r="1032" spans="2:50" x14ac:dyDescent="0.25">
      <c r="B1032" t="s">
        <v>70</v>
      </c>
      <c r="C1032" s="14">
        <v>0.12459924359572901</v>
      </c>
      <c r="D1032" s="14">
        <v>0.102953428415291</v>
      </c>
      <c r="E1032" s="14">
        <v>0.147815084276197</v>
      </c>
      <c r="F1032" s="14"/>
      <c r="G1032" s="14">
        <v>0.12350232238865699</v>
      </c>
      <c r="H1032" s="14">
        <v>0.124218818582864</v>
      </c>
      <c r="I1032" s="14">
        <v>0.15988885672344</v>
      </c>
      <c r="J1032" s="14">
        <v>0.10157264436383399</v>
      </c>
      <c r="K1032" s="14">
        <v>0.11453301733838001</v>
      </c>
      <c r="L1032" s="14">
        <v>0.13314801689793901</v>
      </c>
      <c r="M1032" s="14"/>
      <c r="N1032" s="14">
        <v>4.34633844800697E-2</v>
      </c>
      <c r="O1032" s="14">
        <v>6.3347434381666803E-2</v>
      </c>
      <c r="P1032" s="14">
        <v>0.18645753085775599</v>
      </c>
      <c r="Q1032" s="14">
        <v>0.214353225770995</v>
      </c>
      <c r="R1032" s="14"/>
      <c r="S1032" s="14">
        <v>0.116791168781952</v>
      </c>
      <c r="T1032" s="14">
        <v>0.11299647498409</v>
      </c>
      <c r="U1032" s="14">
        <v>9.4480174386919802E-2</v>
      </c>
      <c r="V1032" s="14">
        <v>0.15352919286291</v>
      </c>
      <c r="W1032" s="14">
        <v>0.23547063346907601</v>
      </c>
      <c r="X1032" s="14">
        <v>0.10681707048260899</v>
      </c>
      <c r="Y1032" s="14">
        <v>6.13907326479846E-2</v>
      </c>
      <c r="Z1032" s="14">
        <v>0.21101389685539301</v>
      </c>
      <c r="AA1032" s="14">
        <v>8.8536442129692403E-2</v>
      </c>
      <c r="AB1032" s="14">
        <v>0.121417376430093</v>
      </c>
      <c r="AC1032" s="14">
        <v>4.7816847131744299E-2</v>
      </c>
      <c r="AD1032" s="14">
        <v>0.292313453394416</v>
      </c>
      <c r="AE1032" s="14"/>
      <c r="AF1032" s="14">
        <v>0.108682797005449</v>
      </c>
      <c r="AG1032" s="14">
        <v>0.13060256147987001</v>
      </c>
      <c r="AH1032" s="14">
        <v>0.122006036145269</v>
      </c>
      <c r="AI1032" s="14"/>
      <c r="AJ1032" s="14" t="s">
        <v>79</v>
      </c>
      <c r="AK1032" s="14" t="s">
        <v>79</v>
      </c>
      <c r="AL1032" s="14" t="s">
        <v>79</v>
      </c>
      <c r="AM1032" s="14" t="s">
        <v>79</v>
      </c>
      <c r="AN1032" s="14" t="s">
        <v>79</v>
      </c>
      <c r="AO1032" s="14"/>
      <c r="AP1032" s="14">
        <v>8.9940480578146104E-2</v>
      </c>
      <c r="AQ1032" s="14">
        <v>9.2427665300970602E-2</v>
      </c>
      <c r="AR1032" s="14">
        <v>6.98498540292984E-2</v>
      </c>
      <c r="AS1032" s="14"/>
      <c r="AT1032" s="14">
        <v>0.15638858121524399</v>
      </c>
      <c r="AU1032" s="14">
        <v>0.11780949645198199</v>
      </c>
      <c r="AV1032" s="14">
        <v>5.7878958159076198E-2</v>
      </c>
      <c r="AW1032" s="14">
        <v>0.104018502125846</v>
      </c>
      <c r="AX1032" s="14">
        <v>0</v>
      </c>
    </row>
    <row r="1033" spans="2:50" x14ac:dyDescent="0.25">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row>
    <row r="1034" spans="2:50" x14ac:dyDescent="0.25">
      <c r="B1034" s="6" t="s">
        <v>407</v>
      </c>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row>
    <row r="1035" spans="2:50" x14ac:dyDescent="0.25">
      <c r="B1035" s="24" t="s">
        <v>105</v>
      </c>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row>
    <row r="1036" spans="2:50" x14ac:dyDescent="0.25">
      <c r="B1036" t="s">
        <v>386</v>
      </c>
      <c r="C1036" s="14">
        <v>0.61274784895510404</v>
      </c>
      <c r="D1036" s="14">
        <v>0.5640973042845</v>
      </c>
      <c r="E1036" s="14">
        <v>0.66590398142632801</v>
      </c>
      <c r="F1036" s="14"/>
      <c r="G1036" s="14">
        <v>0.47581687425496899</v>
      </c>
      <c r="H1036" s="14">
        <v>0.54112367568628095</v>
      </c>
      <c r="I1036" s="14">
        <v>0.55681987191550497</v>
      </c>
      <c r="J1036" s="14">
        <v>0.63692870439610105</v>
      </c>
      <c r="K1036" s="14">
        <v>0.67020672147128801</v>
      </c>
      <c r="L1036" s="14">
        <v>0.75551806717511305</v>
      </c>
      <c r="M1036" s="14"/>
      <c r="N1036" s="14">
        <v>0.62972595651726004</v>
      </c>
      <c r="O1036" s="14">
        <v>0.669533999944533</v>
      </c>
      <c r="P1036" s="14">
        <v>0.58251359302098005</v>
      </c>
      <c r="Q1036" s="14">
        <v>0.56129322743479204</v>
      </c>
      <c r="R1036" s="14"/>
      <c r="S1036" s="14">
        <v>0.55139673908192</v>
      </c>
      <c r="T1036" s="14">
        <v>0.68240907533685602</v>
      </c>
      <c r="U1036" s="14">
        <v>0.64836270628682502</v>
      </c>
      <c r="V1036" s="14">
        <v>0.61910712699168702</v>
      </c>
      <c r="W1036" s="14">
        <v>0.596890827482907</v>
      </c>
      <c r="X1036" s="14">
        <v>0.56426052338502097</v>
      </c>
      <c r="Y1036" s="14">
        <v>0.69113667222369002</v>
      </c>
      <c r="Z1036" s="14">
        <v>0.63383634954885804</v>
      </c>
      <c r="AA1036" s="14">
        <v>0.60790880382478896</v>
      </c>
      <c r="AB1036" s="14">
        <v>0.60355824549129999</v>
      </c>
      <c r="AC1036" s="14">
        <v>0.55033130928288299</v>
      </c>
      <c r="AD1036" s="14">
        <v>0.64979340560618504</v>
      </c>
      <c r="AE1036" s="14"/>
      <c r="AF1036" s="14">
        <v>0.687250769957376</v>
      </c>
      <c r="AG1036" s="14">
        <v>0.55769794627948299</v>
      </c>
      <c r="AH1036" s="14">
        <v>0.585037425289751</v>
      </c>
      <c r="AI1036" s="14"/>
      <c r="AJ1036" s="14" t="s">
        <v>79</v>
      </c>
      <c r="AK1036" s="14" t="s">
        <v>79</v>
      </c>
      <c r="AL1036" s="14" t="s">
        <v>79</v>
      </c>
      <c r="AM1036" s="14" t="s">
        <v>79</v>
      </c>
      <c r="AN1036" s="14" t="s">
        <v>79</v>
      </c>
      <c r="AO1036" s="14"/>
      <c r="AP1036" s="14">
        <v>0.67631426188346</v>
      </c>
      <c r="AQ1036" s="14">
        <v>0.62701627228638801</v>
      </c>
      <c r="AR1036" s="14">
        <v>0.48463977435845201</v>
      </c>
      <c r="AS1036" s="14"/>
      <c r="AT1036" s="14">
        <v>0.68651035406737204</v>
      </c>
      <c r="AU1036" s="14">
        <v>0.59480624976437102</v>
      </c>
      <c r="AV1036" s="14">
        <v>0.58418676570219896</v>
      </c>
      <c r="AW1036" s="14">
        <v>0.61089591806175403</v>
      </c>
      <c r="AX1036" s="14">
        <v>0.47740494736085898</v>
      </c>
    </row>
    <row r="1037" spans="2:50" x14ac:dyDescent="0.25">
      <c r="B1037" t="s">
        <v>387</v>
      </c>
      <c r="C1037" s="14">
        <v>0.239512952025762</v>
      </c>
      <c r="D1037" s="14">
        <v>0.28212701851031802</v>
      </c>
      <c r="E1037" s="14">
        <v>0.19257401400362301</v>
      </c>
      <c r="F1037" s="14"/>
      <c r="G1037" s="14">
        <v>0.365167804749784</v>
      </c>
      <c r="H1037" s="14">
        <v>0.35493929155849702</v>
      </c>
      <c r="I1037" s="14">
        <v>0.26501045434215298</v>
      </c>
      <c r="J1037" s="14">
        <v>0.20921372737558999</v>
      </c>
      <c r="K1037" s="14">
        <v>0.20442381432311199</v>
      </c>
      <c r="L1037" s="14">
        <v>8.7271848883412106E-2</v>
      </c>
      <c r="M1037" s="14"/>
      <c r="N1037" s="14">
        <v>0.266446555752062</v>
      </c>
      <c r="O1037" s="14">
        <v>0.20764536390912899</v>
      </c>
      <c r="P1037" s="14">
        <v>0.220098566743301</v>
      </c>
      <c r="Q1037" s="14">
        <v>0.26396131635473202</v>
      </c>
      <c r="R1037" s="14"/>
      <c r="S1037" s="14">
        <v>0.342169281031592</v>
      </c>
      <c r="T1037" s="14">
        <v>0.214719354494393</v>
      </c>
      <c r="U1037" s="14">
        <v>0.17851894570229901</v>
      </c>
      <c r="V1037" s="14">
        <v>0.222051749804905</v>
      </c>
      <c r="W1037" s="14">
        <v>0.16925237333698301</v>
      </c>
      <c r="X1037" s="14">
        <v>0.28338026650285603</v>
      </c>
      <c r="Y1037" s="14">
        <v>0.16058719170044899</v>
      </c>
      <c r="Z1037" s="14">
        <v>0.26342175119021699</v>
      </c>
      <c r="AA1037" s="14">
        <v>0.28552693121088102</v>
      </c>
      <c r="AB1037" s="14">
        <v>0.211602060055438</v>
      </c>
      <c r="AC1037" s="14">
        <v>0.313251449809831</v>
      </c>
      <c r="AD1037" s="14">
        <v>0.12751197742937201</v>
      </c>
      <c r="AE1037" s="14"/>
      <c r="AF1037" s="14">
        <v>0.18785982880409</v>
      </c>
      <c r="AG1037" s="14">
        <v>0.274199784023551</v>
      </c>
      <c r="AH1037" s="14">
        <v>0.25379531387807802</v>
      </c>
      <c r="AI1037" s="14"/>
      <c r="AJ1037" s="14" t="s">
        <v>79</v>
      </c>
      <c r="AK1037" s="14" t="s">
        <v>79</v>
      </c>
      <c r="AL1037" s="14" t="s">
        <v>79</v>
      </c>
      <c r="AM1037" s="14" t="s">
        <v>79</v>
      </c>
      <c r="AN1037" s="14" t="s">
        <v>79</v>
      </c>
      <c r="AO1037" s="14"/>
      <c r="AP1037" s="14">
        <v>0.189990724998749</v>
      </c>
      <c r="AQ1037" s="14">
        <v>0.27052236094992299</v>
      </c>
      <c r="AR1037" s="14">
        <v>0.37724002245695898</v>
      </c>
      <c r="AS1037" s="14"/>
      <c r="AT1037" s="14">
        <v>0.18322957764343301</v>
      </c>
      <c r="AU1037" s="14">
        <v>0.220728393131772</v>
      </c>
      <c r="AV1037" s="14">
        <v>0.287181117226882</v>
      </c>
      <c r="AW1037" s="14">
        <v>0.28932837011100199</v>
      </c>
      <c r="AX1037" s="14">
        <v>0.52259505263914097</v>
      </c>
    </row>
    <row r="1038" spans="2:50" x14ac:dyDescent="0.25">
      <c r="B1038" t="s">
        <v>388</v>
      </c>
      <c r="C1038" s="14">
        <v>3.35359000621447E-2</v>
      </c>
      <c r="D1038" s="14">
        <v>4.8664880845034397E-2</v>
      </c>
      <c r="E1038" s="14">
        <v>1.6676055667888299E-2</v>
      </c>
      <c r="F1038" s="14"/>
      <c r="G1038" s="14">
        <v>4.7822798048245102E-2</v>
      </c>
      <c r="H1038" s="14">
        <v>2.4909199683408399E-2</v>
      </c>
      <c r="I1038" s="14">
        <v>6.5979723665828396E-2</v>
      </c>
      <c r="J1038" s="14">
        <v>1.42318949728033E-2</v>
      </c>
      <c r="K1038" s="14">
        <v>1.5557871521150599E-2</v>
      </c>
      <c r="L1038" s="14">
        <v>2.9573331179991301E-2</v>
      </c>
      <c r="M1038" s="14"/>
      <c r="N1038" s="14">
        <v>2.2885060137318801E-2</v>
      </c>
      <c r="O1038" s="14">
        <v>4.3409813979466097E-2</v>
      </c>
      <c r="P1038" s="14">
        <v>2.57642537941726E-2</v>
      </c>
      <c r="Q1038" s="14">
        <v>4.36886245366985E-2</v>
      </c>
      <c r="R1038" s="14"/>
      <c r="S1038" s="14">
        <v>2.4239152849073499E-2</v>
      </c>
      <c r="T1038" s="14">
        <v>0</v>
      </c>
      <c r="U1038" s="14">
        <v>8.0143336960397799E-2</v>
      </c>
      <c r="V1038" s="14">
        <v>4.1976290080920499E-2</v>
      </c>
      <c r="W1038" s="14">
        <v>6.5798062801863594E-2</v>
      </c>
      <c r="X1038" s="14">
        <v>5.7073141313915901E-2</v>
      </c>
      <c r="Y1038" s="14">
        <v>6.1988412723043701E-2</v>
      </c>
      <c r="Z1038" s="14">
        <v>0</v>
      </c>
      <c r="AA1038" s="14">
        <v>1.4802495856189099E-2</v>
      </c>
      <c r="AB1038" s="14">
        <v>0</v>
      </c>
      <c r="AC1038" s="14">
        <v>6.6653144589392796E-2</v>
      </c>
      <c r="AD1038" s="14">
        <v>0</v>
      </c>
      <c r="AE1038" s="14"/>
      <c r="AF1038" s="14">
        <v>3.6012495339611802E-2</v>
      </c>
      <c r="AG1038" s="14">
        <v>3.3752040345619398E-2</v>
      </c>
      <c r="AH1038" s="14">
        <v>3.3286261976857301E-2</v>
      </c>
      <c r="AI1038" s="14"/>
      <c r="AJ1038" s="14" t="s">
        <v>79</v>
      </c>
      <c r="AK1038" s="14" t="s">
        <v>79</v>
      </c>
      <c r="AL1038" s="14" t="s">
        <v>79</v>
      </c>
      <c r="AM1038" s="14" t="s">
        <v>79</v>
      </c>
      <c r="AN1038" s="14" t="s">
        <v>79</v>
      </c>
      <c r="AO1038" s="14"/>
      <c r="AP1038" s="14">
        <v>5.5536332380829202E-2</v>
      </c>
      <c r="AQ1038" s="14">
        <v>2.7283932406566899E-2</v>
      </c>
      <c r="AR1038" s="14">
        <v>2.6262933389556199E-2</v>
      </c>
      <c r="AS1038" s="14"/>
      <c r="AT1038" s="14">
        <v>2.1383273207854901E-2</v>
      </c>
      <c r="AU1038" s="14">
        <v>4.8231423821198001E-2</v>
      </c>
      <c r="AV1038" s="14">
        <v>3.4646326152056997E-2</v>
      </c>
      <c r="AW1038" s="14">
        <v>6.6841069456685803E-2</v>
      </c>
      <c r="AX1038" s="14">
        <v>0</v>
      </c>
    </row>
    <row r="1039" spans="2:50" x14ac:dyDescent="0.25">
      <c r="B1039" t="s">
        <v>70</v>
      </c>
      <c r="C1039" s="14">
        <v>0.11420329895699</v>
      </c>
      <c r="D1039" s="14">
        <v>0.105110796360148</v>
      </c>
      <c r="E1039" s="14">
        <v>0.124845948902161</v>
      </c>
      <c r="F1039" s="14"/>
      <c r="G1039" s="14">
        <v>0.11119252294700301</v>
      </c>
      <c r="H1039" s="14">
        <v>7.9027833071813602E-2</v>
      </c>
      <c r="I1039" s="14">
        <v>0.112189950076514</v>
      </c>
      <c r="J1039" s="14">
        <v>0.13962567325550501</v>
      </c>
      <c r="K1039" s="14">
        <v>0.10981159268445</v>
      </c>
      <c r="L1039" s="14">
        <v>0.12763675276148401</v>
      </c>
      <c r="M1039" s="14"/>
      <c r="N1039" s="14">
        <v>8.0942427593359303E-2</v>
      </c>
      <c r="O1039" s="14">
        <v>7.94108221668718E-2</v>
      </c>
      <c r="P1039" s="14">
        <v>0.17162358644154599</v>
      </c>
      <c r="Q1039" s="14">
        <v>0.13105683167377799</v>
      </c>
      <c r="R1039" s="14"/>
      <c r="S1039" s="14">
        <v>8.2194827037414403E-2</v>
      </c>
      <c r="T1039" s="14">
        <v>0.10287157016875099</v>
      </c>
      <c r="U1039" s="14">
        <v>9.2975011050478396E-2</v>
      </c>
      <c r="V1039" s="14">
        <v>0.11686483312248699</v>
      </c>
      <c r="W1039" s="14">
        <v>0.168058736378246</v>
      </c>
      <c r="X1039" s="14">
        <v>9.5286068798207002E-2</v>
      </c>
      <c r="Y1039" s="14">
        <v>8.6287723352818105E-2</v>
      </c>
      <c r="Z1039" s="14">
        <v>0.102741899260925</v>
      </c>
      <c r="AA1039" s="14">
        <v>9.1761769108141406E-2</v>
      </c>
      <c r="AB1039" s="14">
        <v>0.18483969445326201</v>
      </c>
      <c r="AC1039" s="14">
        <v>6.9764096317893307E-2</v>
      </c>
      <c r="AD1039" s="14">
        <v>0.22269461696444301</v>
      </c>
      <c r="AE1039" s="14"/>
      <c r="AF1039" s="14">
        <v>8.8876905898921901E-2</v>
      </c>
      <c r="AG1039" s="14">
        <v>0.134350229351346</v>
      </c>
      <c r="AH1039" s="14">
        <v>0.12788099885531401</v>
      </c>
      <c r="AI1039" s="14"/>
      <c r="AJ1039" s="14" t="s">
        <v>79</v>
      </c>
      <c r="AK1039" s="14" t="s">
        <v>79</v>
      </c>
      <c r="AL1039" s="14" t="s">
        <v>79</v>
      </c>
      <c r="AM1039" s="14" t="s">
        <v>79</v>
      </c>
      <c r="AN1039" s="14" t="s">
        <v>79</v>
      </c>
      <c r="AO1039" s="14"/>
      <c r="AP1039" s="14">
        <v>7.8158680736961805E-2</v>
      </c>
      <c r="AQ1039" s="14">
        <v>7.5177434357122194E-2</v>
      </c>
      <c r="AR1039" s="14">
        <v>0.11185726979503301</v>
      </c>
      <c r="AS1039" s="14"/>
      <c r="AT1039" s="14">
        <v>0.10887679508134</v>
      </c>
      <c r="AU1039" s="14">
        <v>0.13623393328265901</v>
      </c>
      <c r="AV1039" s="14">
        <v>9.3985790918861403E-2</v>
      </c>
      <c r="AW1039" s="14">
        <v>3.2934642370558598E-2</v>
      </c>
      <c r="AX1039" s="14">
        <v>0</v>
      </c>
    </row>
    <row r="1040" spans="2:50" x14ac:dyDescent="0.25">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row>
    <row r="1041" spans="2:50" x14ac:dyDescent="0.25">
      <c r="B1041" s="6" t="s">
        <v>408</v>
      </c>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row>
    <row r="1042" spans="2:50" x14ac:dyDescent="0.25">
      <c r="B1042" s="24" t="s">
        <v>105</v>
      </c>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row>
    <row r="1043" spans="2:50" x14ac:dyDescent="0.25">
      <c r="B1043" t="s">
        <v>386</v>
      </c>
      <c r="C1043" s="14">
        <v>8.2125762735896099E-2</v>
      </c>
      <c r="D1043" s="14">
        <v>9.95021151030136E-2</v>
      </c>
      <c r="E1043" s="14">
        <v>6.4954378663881401E-2</v>
      </c>
      <c r="F1043" s="14"/>
      <c r="G1043" s="14">
        <v>0.17301950357746701</v>
      </c>
      <c r="H1043" s="14">
        <v>0.142644753042517</v>
      </c>
      <c r="I1043" s="14">
        <v>6.0778486738414399E-2</v>
      </c>
      <c r="J1043" s="14">
        <v>9.3924550208848795E-2</v>
      </c>
      <c r="K1043" s="14">
        <v>3.3823062047810798E-2</v>
      </c>
      <c r="L1043" s="14">
        <v>1.54682889151207E-2</v>
      </c>
      <c r="M1043" s="14"/>
      <c r="N1043" s="14">
        <v>4.8170708698235601E-2</v>
      </c>
      <c r="O1043" s="14">
        <v>9.1436206082957799E-2</v>
      </c>
      <c r="P1043" s="14">
        <v>0.11037838953133799</v>
      </c>
      <c r="Q1043" s="14">
        <v>8.96982755991165E-2</v>
      </c>
      <c r="R1043" s="14"/>
      <c r="S1043" s="14">
        <v>8.8293304625423605E-2</v>
      </c>
      <c r="T1043" s="14">
        <v>7.6075678420274295E-2</v>
      </c>
      <c r="U1043" s="14">
        <v>6.3710554808561901E-2</v>
      </c>
      <c r="V1043" s="14">
        <v>1.7405137403372899E-2</v>
      </c>
      <c r="W1043" s="14">
        <v>5.6628811356669202E-2</v>
      </c>
      <c r="X1043" s="14">
        <v>0.13678603092341499</v>
      </c>
      <c r="Y1043" s="14">
        <v>0.12665128326073799</v>
      </c>
      <c r="Z1043" s="14">
        <v>0</v>
      </c>
      <c r="AA1043" s="14">
        <v>8.53915717312419E-2</v>
      </c>
      <c r="AB1043" s="14">
        <v>6.8974919854750794E-2</v>
      </c>
      <c r="AC1043" s="14">
        <v>8.8977029151743298E-2</v>
      </c>
      <c r="AD1043" s="14">
        <v>0.22718137602021099</v>
      </c>
      <c r="AE1043" s="14"/>
      <c r="AF1043" s="14">
        <v>8.2757951393026996E-2</v>
      </c>
      <c r="AG1043" s="14">
        <v>6.6893521139738205E-2</v>
      </c>
      <c r="AH1043" s="14">
        <v>0.136331058261389</v>
      </c>
      <c r="AI1043" s="14"/>
      <c r="AJ1043" s="14" t="s">
        <v>79</v>
      </c>
      <c r="AK1043" s="14" t="s">
        <v>79</v>
      </c>
      <c r="AL1043" s="14" t="s">
        <v>79</v>
      </c>
      <c r="AM1043" s="14" t="s">
        <v>79</v>
      </c>
      <c r="AN1043" s="14" t="s">
        <v>79</v>
      </c>
      <c r="AO1043" s="14"/>
      <c r="AP1043" s="14">
        <v>6.1291563706182099E-2</v>
      </c>
      <c r="AQ1043" s="14">
        <v>7.9853194469063096E-2</v>
      </c>
      <c r="AR1043" s="14">
        <v>0.19526665947758201</v>
      </c>
      <c r="AS1043" s="14"/>
      <c r="AT1043" s="14">
        <v>6.2971197340913401E-2</v>
      </c>
      <c r="AU1043" s="14">
        <v>0.125448904697506</v>
      </c>
      <c r="AV1043" s="14">
        <v>4.03687138521285E-2</v>
      </c>
      <c r="AW1043" s="14">
        <v>0.140592477059855</v>
      </c>
      <c r="AX1043" s="14">
        <v>6.04369427036935E-2</v>
      </c>
    </row>
    <row r="1044" spans="2:50" x14ac:dyDescent="0.25">
      <c r="B1044" t="s">
        <v>387</v>
      </c>
      <c r="C1044" s="14">
        <v>0.388776210126767</v>
      </c>
      <c r="D1044" s="14">
        <v>0.36668863400449497</v>
      </c>
      <c r="E1044" s="14">
        <v>0.41256053262183501</v>
      </c>
      <c r="F1044" s="14"/>
      <c r="G1044" s="14">
        <v>0.34169409313579302</v>
      </c>
      <c r="H1044" s="14">
        <v>0.49723958064781998</v>
      </c>
      <c r="I1044" s="14">
        <v>0.46782365340335802</v>
      </c>
      <c r="J1044" s="14">
        <v>0.31750849478692</v>
      </c>
      <c r="K1044" s="14">
        <v>0.39867488192193801</v>
      </c>
      <c r="L1044" s="14">
        <v>0.31357379555902198</v>
      </c>
      <c r="M1044" s="14"/>
      <c r="N1044" s="14">
        <v>0.42294375190980998</v>
      </c>
      <c r="O1044" s="14">
        <v>0.36418774064198201</v>
      </c>
      <c r="P1044" s="14">
        <v>0.27835804811870402</v>
      </c>
      <c r="Q1044" s="14">
        <v>0.43950357644381399</v>
      </c>
      <c r="R1044" s="14"/>
      <c r="S1044" s="14">
        <v>0.34735476183832498</v>
      </c>
      <c r="T1044" s="14">
        <v>0.45606927748713499</v>
      </c>
      <c r="U1044" s="14">
        <v>0.33591117562207901</v>
      </c>
      <c r="V1044" s="14">
        <v>0.45592431001495698</v>
      </c>
      <c r="W1044" s="14">
        <v>0.218550749769126</v>
      </c>
      <c r="X1044" s="14">
        <v>0.25035601902997801</v>
      </c>
      <c r="Y1044" s="14">
        <v>0.470992922751309</v>
      </c>
      <c r="Z1044" s="14">
        <v>0.433055524502162</v>
      </c>
      <c r="AA1044" s="14">
        <v>0.42944858716815798</v>
      </c>
      <c r="AB1044" s="14">
        <v>0.417958622264408</v>
      </c>
      <c r="AC1044" s="14">
        <v>0.54013288774621504</v>
      </c>
      <c r="AD1044" s="14">
        <v>0.15639696088537999</v>
      </c>
      <c r="AE1044" s="14"/>
      <c r="AF1044" s="14">
        <v>0.37783470060295399</v>
      </c>
      <c r="AG1044" s="14">
        <v>0.421908553278045</v>
      </c>
      <c r="AH1044" s="14">
        <v>0.32460918790248799</v>
      </c>
      <c r="AI1044" s="14"/>
      <c r="AJ1044" s="14" t="s">
        <v>79</v>
      </c>
      <c r="AK1044" s="14" t="s">
        <v>79</v>
      </c>
      <c r="AL1044" s="14" t="s">
        <v>79</v>
      </c>
      <c r="AM1044" s="14" t="s">
        <v>79</v>
      </c>
      <c r="AN1044" s="14" t="s">
        <v>79</v>
      </c>
      <c r="AO1044" s="14"/>
      <c r="AP1044" s="14">
        <v>0.411457820346188</v>
      </c>
      <c r="AQ1044" s="14">
        <v>0.40778152687261698</v>
      </c>
      <c r="AR1044" s="14">
        <v>0.50275150230252197</v>
      </c>
      <c r="AS1044" s="14"/>
      <c r="AT1044" s="14">
        <v>0.37865640751211699</v>
      </c>
      <c r="AU1044" s="14">
        <v>0.395591994173904</v>
      </c>
      <c r="AV1044" s="14">
        <v>0.39608016492980003</v>
      </c>
      <c r="AW1044" s="14">
        <v>0.27838885953342901</v>
      </c>
      <c r="AX1044" s="14">
        <v>0.51183230918176104</v>
      </c>
    </row>
    <row r="1045" spans="2:50" x14ac:dyDescent="0.25">
      <c r="B1045" t="s">
        <v>388</v>
      </c>
      <c r="C1045" s="14">
        <v>0.44886608708849401</v>
      </c>
      <c r="D1045" s="14">
        <v>0.450646400255866</v>
      </c>
      <c r="E1045" s="14">
        <v>0.44441926674390803</v>
      </c>
      <c r="F1045" s="14"/>
      <c r="G1045" s="14">
        <v>0.37833299902658502</v>
      </c>
      <c r="H1045" s="14">
        <v>0.27446015639655902</v>
      </c>
      <c r="I1045" s="14">
        <v>0.42618212435703101</v>
      </c>
      <c r="J1045" s="14">
        <v>0.47660377168582801</v>
      </c>
      <c r="K1045" s="14">
        <v>0.49309569786216201</v>
      </c>
      <c r="L1045" s="14">
        <v>0.60803582125521805</v>
      </c>
      <c r="M1045" s="14"/>
      <c r="N1045" s="14">
        <v>0.47419649923429502</v>
      </c>
      <c r="O1045" s="14">
        <v>0.49148909272512398</v>
      </c>
      <c r="P1045" s="14">
        <v>0.48227452444032298</v>
      </c>
      <c r="Q1045" s="14">
        <v>0.367359611402928</v>
      </c>
      <c r="R1045" s="14"/>
      <c r="S1045" s="14">
        <v>0.47961756462642102</v>
      </c>
      <c r="T1045" s="14">
        <v>0.39458718882320698</v>
      </c>
      <c r="U1045" s="14">
        <v>0.49517343095551503</v>
      </c>
      <c r="V1045" s="14">
        <v>0.46262509994545098</v>
      </c>
      <c r="W1045" s="14">
        <v>0.63957536656633096</v>
      </c>
      <c r="X1045" s="14">
        <v>0.49502366915735502</v>
      </c>
      <c r="Y1045" s="14">
        <v>0.338323503027668</v>
      </c>
      <c r="Z1045" s="14">
        <v>0.566944475497838</v>
      </c>
      <c r="AA1045" s="14">
        <v>0.38283685373787502</v>
      </c>
      <c r="AB1045" s="14">
        <v>0.43686993177763001</v>
      </c>
      <c r="AC1045" s="14">
        <v>0.326477314340826</v>
      </c>
      <c r="AD1045" s="14">
        <v>0.53106606010791702</v>
      </c>
      <c r="AE1045" s="14"/>
      <c r="AF1045" s="14">
        <v>0.47587319217762503</v>
      </c>
      <c r="AG1045" s="14">
        <v>0.43474644030892401</v>
      </c>
      <c r="AH1045" s="14">
        <v>0.43137129495461102</v>
      </c>
      <c r="AI1045" s="14"/>
      <c r="AJ1045" s="14" t="s">
        <v>79</v>
      </c>
      <c r="AK1045" s="14" t="s">
        <v>79</v>
      </c>
      <c r="AL1045" s="14" t="s">
        <v>79</v>
      </c>
      <c r="AM1045" s="14" t="s">
        <v>79</v>
      </c>
      <c r="AN1045" s="14" t="s">
        <v>79</v>
      </c>
      <c r="AO1045" s="14"/>
      <c r="AP1045" s="14">
        <v>0.50715321067070196</v>
      </c>
      <c r="AQ1045" s="14">
        <v>0.40842332843950502</v>
      </c>
      <c r="AR1045" s="14">
        <v>0.30198183821989599</v>
      </c>
      <c r="AS1045" s="14"/>
      <c r="AT1045" s="14">
        <v>0.48960064327128</v>
      </c>
      <c r="AU1045" s="14">
        <v>0.37995037458229403</v>
      </c>
      <c r="AV1045" s="14">
        <v>0.49115666403439101</v>
      </c>
      <c r="AW1045" s="14">
        <v>0.50034047470224496</v>
      </c>
      <c r="AX1045" s="14">
        <v>0.42773074811454498</v>
      </c>
    </row>
    <row r="1046" spans="2:50" x14ac:dyDescent="0.25">
      <c r="B1046" t="s">
        <v>70</v>
      </c>
      <c r="C1046" s="14">
        <v>8.0231940048842196E-2</v>
      </c>
      <c r="D1046" s="14">
        <v>8.3162850636625402E-2</v>
      </c>
      <c r="E1046" s="14">
        <v>7.8065821970375204E-2</v>
      </c>
      <c r="F1046" s="14"/>
      <c r="G1046" s="14">
        <v>0.106953404260155</v>
      </c>
      <c r="H1046" s="14">
        <v>8.5655509913104499E-2</v>
      </c>
      <c r="I1046" s="14">
        <v>4.5215735501196501E-2</v>
      </c>
      <c r="J1046" s="14">
        <v>0.11196318331840301</v>
      </c>
      <c r="K1046" s="14">
        <v>7.4406358168089798E-2</v>
      </c>
      <c r="L1046" s="14">
        <v>6.2922094270640105E-2</v>
      </c>
      <c r="M1046" s="14"/>
      <c r="N1046" s="14">
        <v>5.4689040157659602E-2</v>
      </c>
      <c r="O1046" s="14">
        <v>5.28869605499361E-2</v>
      </c>
      <c r="P1046" s="14">
        <v>0.12898903790963401</v>
      </c>
      <c r="Q1046" s="14">
        <v>0.10343853655414099</v>
      </c>
      <c r="R1046" s="14"/>
      <c r="S1046" s="14">
        <v>8.4734368909830798E-2</v>
      </c>
      <c r="T1046" s="14">
        <v>7.3267855269383203E-2</v>
      </c>
      <c r="U1046" s="14">
        <v>0.105204838613844</v>
      </c>
      <c r="V1046" s="14">
        <v>6.4045452636218705E-2</v>
      </c>
      <c r="W1046" s="14">
        <v>8.5245072307874106E-2</v>
      </c>
      <c r="X1046" s="14">
        <v>0.117834280889252</v>
      </c>
      <c r="Y1046" s="14">
        <v>6.4032290960285398E-2</v>
      </c>
      <c r="Z1046" s="14">
        <v>0</v>
      </c>
      <c r="AA1046" s="14">
        <v>0.10232298736272499</v>
      </c>
      <c r="AB1046" s="14">
        <v>7.6196526103210899E-2</v>
      </c>
      <c r="AC1046" s="14">
        <v>4.4412768761215901E-2</v>
      </c>
      <c r="AD1046" s="14">
        <v>8.5355602986492293E-2</v>
      </c>
      <c r="AE1046" s="14"/>
      <c r="AF1046" s="14">
        <v>6.3534155826394295E-2</v>
      </c>
      <c r="AG1046" s="14">
        <v>7.6451485273293193E-2</v>
      </c>
      <c r="AH1046" s="14">
        <v>0.107688458881511</v>
      </c>
      <c r="AI1046" s="14"/>
      <c r="AJ1046" s="14" t="s">
        <v>79</v>
      </c>
      <c r="AK1046" s="14" t="s">
        <v>79</v>
      </c>
      <c r="AL1046" s="14" t="s">
        <v>79</v>
      </c>
      <c r="AM1046" s="14" t="s">
        <v>79</v>
      </c>
      <c r="AN1046" s="14" t="s">
        <v>79</v>
      </c>
      <c r="AO1046" s="14"/>
      <c r="AP1046" s="14">
        <v>2.0097405276928101E-2</v>
      </c>
      <c r="AQ1046" s="14">
        <v>0.103941950218815</v>
      </c>
      <c r="AR1046" s="14">
        <v>0</v>
      </c>
      <c r="AS1046" s="14"/>
      <c r="AT1046" s="14">
        <v>6.8771751875690096E-2</v>
      </c>
      <c r="AU1046" s="14">
        <v>9.9008726546295694E-2</v>
      </c>
      <c r="AV1046" s="14">
        <v>7.2394457183680094E-2</v>
      </c>
      <c r="AW1046" s="14">
        <v>8.0678188704470105E-2</v>
      </c>
      <c r="AX1046" s="14">
        <v>0</v>
      </c>
    </row>
    <row r="1047" spans="2:50" x14ac:dyDescent="0.25">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row>
    <row r="1048" spans="2:50" x14ac:dyDescent="0.25">
      <c r="B1048" s="6" t="s">
        <v>409</v>
      </c>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row>
    <row r="1049" spans="2:50" x14ac:dyDescent="0.25">
      <c r="B1049" s="24" t="s">
        <v>105</v>
      </c>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row>
    <row r="1050" spans="2:50" x14ac:dyDescent="0.25">
      <c r="B1050" t="s">
        <v>386</v>
      </c>
      <c r="C1050" s="14">
        <v>0.127695688172418</v>
      </c>
      <c r="D1050" s="14">
        <v>0.13696016074565301</v>
      </c>
      <c r="E1050" s="14">
        <v>0.118921754579037</v>
      </c>
      <c r="F1050" s="14"/>
      <c r="G1050" s="14">
        <v>7.27183343245804E-2</v>
      </c>
      <c r="H1050" s="14">
        <v>0.23093504583588101</v>
      </c>
      <c r="I1050" s="14">
        <v>0.19915532413005499</v>
      </c>
      <c r="J1050" s="14">
        <v>9.1532925910906504E-2</v>
      </c>
      <c r="K1050" s="14">
        <v>3.2818043967994197E-2</v>
      </c>
      <c r="L1050" s="14">
        <v>0.10473306902570099</v>
      </c>
      <c r="M1050" s="14"/>
      <c r="N1050" s="14">
        <v>0.10871722736787399</v>
      </c>
      <c r="O1050" s="14">
        <v>6.9614065718858004E-2</v>
      </c>
      <c r="P1050" s="14">
        <v>0.20482590367874301</v>
      </c>
      <c r="Q1050" s="14">
        <v>0.15146331520795001</v>
      </c>
      <c r="R1050" s="14"/>
      <c r="S1050" s="14">
        <v>0.127766020434569</v>
      </c>
      <c r="T1050" s="14">
        <v>9.2924558893980894E-2</v>
      </c>
      <c r="U1050" s="14">
        <v>0.11179063938011401</v>
      </c>
      <c r="V1050" s="14">
        <v>0.119822216085929</v>
      </c>
      <c r="W1050" s="14">
        <v>0.12360064025025</v>
      </c>
      <c r="X1050" s="14">
        <v>8.8642572809120995E-2</v>
      </c>
      <c r="Y1050" s="14">
        <v>0.11238724574679899</v>
      </c>
      <c r="Z1050" s="14">
        <v>0.167996908574646</v>
      </c>
      <c r="AA1050" s="14">
        <v>0.15807384723685999</v>
      </c>
      <c r="AB1050" s="14">
        <v>0.234625393624353</v>
      </c>
      <c r="AC1050" s="14">
        <v>0.17860057946212399</v>
      </c>
      <c r="AD1050" s="14">
        <v>0</v>
      </c>
      <c r="AE1050" s="14"/>
      <c r="AF1050" s="14">
        <v>0.14435788482383399</v>
      </c>
      <c r="AG1050" s="14">
        <v>0.11476322911409501</v>
      </c>
      <c r="AH1050" s="14">
        <v>0.143424474508901</v>
      </c>
      <c r="AI1050" s="14"/>
      <c r="AJ1050" s="14" t="s">
        <v>79</v>
      </c>
      <c r="AK1050" s="14" t="s">
        <v>79</v>
      </c>
      <c r="AL1050" s="14" t="s">
        <v>79</v>
      </c>
      <c r="AM1050" s="14" t="s">
        <v>79</v>
      </c>
      <c r="AN1050" s="14" t="s">
        <v>79</v>
      </c>
      <c r="AO1050" s="14"/>
      <c r="AP1050" s="14">
        <v>9.3028091419327899E-2</v>
      </c>
      <c r="AQ1050" s="14">
        <v>0.102734018163814</v>
      </c>
      <c r="AR1050" s="14">
        <v>0.13343063544853301</v>
      </c>
      <c r="AS1050" s="14"/>
      <c r="AT1050" s="14">
        <v>0.12537070576937201</v>
      </c>
      <c r="AU1050" s="14">
        <v>0.142642500989757</v>
      </c>
      <c r="AV1050" s="14">
        <v>0.12691001846553501</v>
      </c>
      <c r="AW1050" s="14">
        <v>0.11343852697908099</v>
      </c>
      <c r="AX1050" s="14">
        <v>0.408844195441045</v>
      </c>
    </row>
    <row r="1051" spans="2:50" x14ac:dyDescent="0.25">
      <c r="B1051" t="s">
        <v>387</v>
      </c>
      <c r="C1051" s="14">
        <v>0.63267490688100103</v>
      </c>
      <c r="D1051" s="14">
        <v>0.61621062272228599</v>
      </c>
      <c r="E1051" s="14">
        <v>0.646114566303852</v>
      </c>
      <c r="F1051" s="14"/>
      <c r="G1051" s="14">
        <v>0.64608114646978898</v>
      </c>
      <c r="H1051" s="14">
        <v>0.57375238963837005</v>
      </c>
      <c r="I1051" s="14">
        <v>0.54041081690095905</v>
      </c>
      <c r="J1051" s="14">
        <v>0.69024951431974002</v>
      </c>
      <c r="K1051" s="14">
        <v>0.69017078599825199</v>
      </c>
      <c r="L1051" s="14">
        <v>0.67428392264168902</v>
      </c>
      <c r="M1051" s="14"/>
      <c r="N1051" s="14">
        <v>0.63674564432746195</v>
      </c>
      <c r="O1051" s="14">
        <v>0.71356827545108004</v>
      </c>
      <c r="P1051" s="14">
        <v>0.59300547795670899</v>
      </c>
      <c r="Q1051" s="14">
        <v>0.567443932157084</v>
      </c>
      <c r="R1051" s="14"/>
      <c r="S1051" s="14">
        <v>0.72021353990168602</v>
      </c>
      <c r="T1051" s="14">
        <v>0.67352919204071904</v>
      </c>
      <c r="U1051" s="14">
        <v>0.54626501363697899</v>
      </c>
      <c r="V1051" s="14">
        <v>0.61259661808543697</v>
      </c>
      <c r="W1051" s="14">
        <v>0.65509703266361496</v>
      </c>
      <c r="X1051" s="14">
        <v>0.67934446307835195</v>
      </c>
      <c r="Y1051" s="14">
        <v>0.58371970376182702</v>
      </c>
      <c r="Z1051" s="14">
        <v>0.48093896693315402</v>
      </c>
      <c r="AA1051" s="14">
        <v>0.57633214340984995</v>
      </c>
      <c r="AB1051" s="14">
        <v>0.67586698740482098</v>
      </c>
      <c r="AC1051" s="14">
        <v>0.633657167482927</v>
      </c>
      <c r="AD1051" s="14">
        <v>0.63295559320849104</v>
      </c>
      <c r="AE1051" s="14"/>
      <c r="AF1051" s="14">
        <v>0.62458352510636495</v>
      </c>
      <c r="AG1051" s="14">
        <v>0.65747872953643505</v>
      </c>
      <c r="AH1051" s="14">
        <v>0.56661979743480495</v>
      </c>
      <c r="AI1051" s="14"/>
      <c r="AJ1051" s="14" t="s">
        <v>79</v>
      </c>
      <c r="AK1051" s="14" t="s">
        <v>79</v>
      </c>
      <c r="AL1051" s="14" t="s">
        <v>79</v>
      </c>
      <c r="AM1051" s="14" t="s">
        <v>79</v>
      </c>
      <c r="AN1051" s="14" t="s">
        <v>79</v>
      </c>
      <c r="AO1051" s="14"/>
      <c r="AP1051" s="14">
        <v>0.68089983330780302</v>
      </c>
      <c r="AQ1051" s="14">
        <v>0.65476745314997897</v>
      </c>
      <c r="AR1051" s="14">
        <v>0.69474914184511105</v>
      </c>
      <c r="AS1051" s="14"/>
      <c r="AT1051" s="14">
        <v>0.61790233630778602</v>
      </c>
      <c r="AU1051" s="14">
        <v>0.61978245521954201</v>
      </c>
      <c r="AV1051" s="14">
        <v>0.686080007005057</v>
      </c>
      <c r="AW1051" s="14">
        <v>0.67172968610547001</v>
      </c>
      <c r="AX1051" s="14">
        <v>0.35836766560359301</v>
      </c>
    </row>
    <row r="1052" spans="2:50" x14ac:dyDescent="0.25">
      <c r="B1052" t="s">
        <v>388</v>
      </c>
      <c r="C1052" s="14">
        <v>0.15108030851099399</v>
      </c>
      <c r="D1052" s="14">
        <v>0.16943505647412599</v>
      </c>
      <c r="E1052" s="14">
        <v>0.13213465329610599</v>
      </c>
      <c r="F1052" s="14"/>
      <c r="G1052" s="14">
        <v>0.22029958640188699</v>
      </c>
      <c r="H1052" s="14">
        <v>0.12737102349733601</v>
      </c>
      <c r="I1052" s="14">
        <v>0.12145901263308601</v>
      </c>
      <c r="J1052" s="14">
        <v>9.3177200872900101E-2</v>
      </c>
      <c r="K1052" s="14">
        <v>0.21805937233855299</v>
      </c>
      <c r="L1052" s="14">
        <v>0.150682701496092</v>
      </c>
      <c r="M1052" s="14"/>
      <c r="N1052" s="14">
        <v>0.229495096972549</v>
      </c>
      <c r="O1052" s="14">
        <v>0.158020871309142</v>
      </c>
      <c r="P1052" s="14">
        <v>9.2693705593961298E-2</v>
      </c>
      <c r="Q1052" s="14">
        <v>9.1847125415491296E-2</v>
      </c>
      <c r="R1052" s="14"/>
      <c r="S1052" s="14">
        <v>7.3200459321647204E-2</v>
      </c>
      <c r="T1052" s="14">
        <v>0.166741107118972</v>
      </c>
      <c r="U1052" s="14">
        <v>0.21306711030940501</v>
      </c>
      <c r="V1052" s="14">
        <v>0.21638362636867001</v>
      </c>
      <c r="W1052" s="14">
        <v>8.8630916190462997E-2</v>
      </c>
      <c r="X1052" s="14">
        <v>0.113362874686572</v>
      </c>
      <c r="Y1052" s="14">
        <v>0.158942833284829</v>
      </c>
      <c r="Z1052" s="14">
        <v>0.22453532677583299</v>
      </c>
      <c r="AA1052" s="14">
        <v>0.20474209109607799</v>
      </c>
      <c r="AB1052" s="14">
        <v>2.9795089446350401E-2</v>
      </c>
      <c r="AC1052" s="14">
        <v>0.18774225305494899</v>
      </c>
      <c r="AD1052" s="14">
        <v>0.21509279900728001</v>
      </c>
      <c r="AE1052" s="14"/>
      <c r="AF1052" s="14">
        <v>0.15013936053132201</v>
      </c>
      <c r="AG1052" s="14">
        <v>0.13442835330956099</v>
      </c>
      <c r="AH1052" s="14">
        <v>0.14988653333965701</v>
      </c>
      <c r="AI1052" s="14"/>
      <c r="AJ1052" s="14" t="s">
        <v>79</v>
      </c>
      <c r="AK1052" s="14" t="s">
        <v>79</v>
      </c>
      <c r="AL1052" s="14" t="s">
        <v>79</v>
      </c>
      <c r="AM1052" s="14" t="s">
        <v>79</v>
      </c>
      <c r="AN1052" s="14" t="s">
        <v>79</v>
      </c>
      <c r="AO1052" s="14"/>
      <c r="AP1052" s="14">
        <v>0.173565469565925</v>
      </c>
      <c r="AQ1052" s="14">
        <v>0.17008735052642099</v>
      </c>
      <c r="AR1052" s="14">
        <v>0.12580972149272601</v>
      </c>
      <c r="AS1052" s="14"/>
      <c r="AT1052" s="14">
        <v>0.146621544674468</v>
      </c>
      <c r="AU1052" s="14">
        <v>0.15692748215125599</v>
      </c>
      <c r="AV1052" s="14">
        <v>0.14962750726018201</v>
      </c>
      <c r="AW1052" s="14">
        <v>0.135068917935141</v>
      </c>
      <c r="AX1052" s="14">
        <v>0.23278813895536199</v>
      </c>
    </row>
    <row r="1053" spans="2:50" x14ac:dyDescent="0.25">
      <c r="B1053" t="s">
        <v>70</v>
      </c>
      <c r="C1053" s="14">
        <v>8.8549096435588198E-2</v>
      </c>
      <c r="D1053" s="14">
        <v>7.7394160057935299E-2</v>
      </c>
      <c r="E1053" s="14">
        <v>0.102829025821005</v>
      </c>
      <c r="F1053" s="14"/>
      <c r="G1053" s="14">
        <v>6.0900932803743403E-2</v>
      </c>
      <c r="H1053" s="14">
        <v>6.7941541028412697E-2</v>
      </c>
      <c r="I1053" s="14">
        <v>0.13897484633589999</v>
      </c>
      <c r="J1053" s="14">
        <v>0.12504035889645401</v>
      </c>
      <c r="K1053" s="14">
        <v>5.89517976952013E-2</v>
      </c>
      <c r="L1053" s="14">
        <v>7.0300306836517598E-2</v>
      </c>
      <c r="M1053" s="14"/>
      <c r="N1053" s="14">
        <v>2.50420313321154E-2</v>
      </c>
      <c r="O1053" s="14">
        <v>5.8796787520920102E-2</v>
      </c>
      <c r="P1053" s="14">
        <v>0.109474912770587</v>
      </c>
      <c r="Q1053" s="14">
        <v>0.18924562721947499</v>
      </c>
      <c r="R1053" s="14"/>
      <c r="S1053" s="14">
        <v>7.8819980342097196E-2</v>
      </c>
      <c r="T1053" s="14">
        <v>6.6805141946328306E-2</v>
      </c>
      <c r="U1053" s="14">
        <v>0.12887723667350201</v>
      </c>
      <c r="V1053" s="14">
        <v>5.1197539459963498E-2</v>
      </c>
      <c r="W1053" s="14">
        <v>0.132671410895672</v>
      </c>
      <c r="X1053" s="14">
        <v>0.11865008942595499</v>
      </c>
      <c r="Y1053" s="14">
        <v>0.144950217206545</v>
      </c>
      <c r="Z1053" s="14">
        <v>0.12652879771636699</v>
      </c>
      <c r="AA1053" s="14">
        <v>6.0851918257211798E-2</v>
      </c>
      <c r="AB1053" s="14">
        <v>5.9712529524475998E-2</v>
      </c>
      <c r="AC1053" s="14">
        <v>0</v>
      </c>
      <c r="AD1053" s="14">
        <v>0.151951607784229</v>
      </c>
      <c r="AE1053" s="14"/>
      <c r="AF1053" s="14">
        <v>8.0919229538479506E-2</v>
      </c>
      <c r="AG1053" s="14">
        <v>9.3329688039909098E-2</v>
      </c>
      <c r="AH1053" s="14">
        <v>0.14006919471663601</v>
      </c>
      <c r="AI1053" s="14"/>
      <c r="AJ1053" s="14" t="s">
        <v>79</v>
      </c>
      <c r="AK1053" s="14" t="s">
        <v>79</v>
      </c>
      <c r="AL1053" s="14" t="s">
        <v>79</v>
      </c>
      <c r="AM1053" s="14" t="s">
        <v>79</v>
      </c>
      <c r="AN1053" s="14" t="s">
        <v>79</v>
      </c>
      <c r="AO1053" s="14"/>
      <c r="AP1053" s="14">
        <v>5.25066057069438E-2</v>
      </c>
      <c r="AQ1053" s="14">
        <v>7.2411178159785705E-2</v>
      </c>
      <c r="AR1053" s="14">
        <v>4.6010501213630699E-2</v>
      </c>
      <c r="AS1053" s="14"/>
      <c r="AT1053" s="14">
        <v>0.110105413248374</v>
      </c>
      <c r="AU1053" s="14">
        <v>8.0647561639446003E-2</v>
      </c>
      <c r="AV1053" s="14">
        <v>3.7382467269225797E-2</v>
      </c>
      <c r="AW1053" s="14">
        <v>7.9762868980307697E-2</v>
      </c>
      <c r="AX1053" s="14">
        <v>0</v>
      </c>
    </row>
    <row r="1054" spans="2:50" x14ac:dyDescent="0.25">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row>
    <row r="1055" spans="2:50" x14ac:dyDescent="0.25">
      <c r="B1055" s="6" t="s">
        <v>410</v>
      </c>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row>
    <row r="1056" spans="2:50" x14ac:dyDescent="0.25">
      <c r="B1056" s="24" t="s">
        <v>105</v>
      </c>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row>
    <row r="1057" spans="2:50" x14ac:dyDescent="0.25">
      <c r="B1057" t="s">
        <v>386</v>
      </c>
      <c r="C1057" s="14">
        <v>0.22469036432179201</v>
      </c>
      <c r="D1057" s="14">
        <v>0.19641675318267199</v>
      </c>
      <c r="E1057" s="14">
        <v>0.24722603483658301</v>
      </c>
      <c r="F1057" s="14"/>
      <c r="G1057" s="14">
        <v>0.18042576401160801</v>
      </c>
      <c r="H1057" s="14">
        <v>0.22874672164920401</v>
      </c>
      <c r="I1057" s="14">
        <v>0.21431903157528701</v>
      </c>
      <c r="J1057" s="14">
        <v>0.15162802004579301</v>
      </c>
      <c r="K1057" s="14">
        <v>0.32108268251155198</v>
      </c>
      <c r="L1057" s="14">
        <v>0.25198816320195799</v>
      </c>
      <c r="M1057" s="14"/>
      <c r="N1057" s="14">
        <v>0.19578198673191399</v>
      </c>
      <c r="O1057" s="14">
        <v>0.27960096181396898</v>
      </c>
      <c r="P1057" s="14">
        <v>0.244819107314203</v>
      </c>
      <c r="Q1057" s="14">
        <v>0.18996997969498899</v>
      </c>
      <c r="R1057" s="14"/>
      <c r="S1057" s="14">
        <v>0.18133923447709999</v>
      </c>
      <c r="T1057" s="14">
        <v>0.22158350525020701</v>
      </c>
      <c r="U1057" s="14">
        <v>0.18677874547148701</v>
      </c>
      <c r="V1057" s="14">
        <v>0.17716815548394699</v>
      </c>
      <c r="W1057" s="14">
        <v>0.318135521550168</v>
      </c>
      <c r="X1057" s="14">
        <v>0.19418227755158901</v>
      </c>
      <c r="Y1057" s="14">
        <v>0.26406561416095897</v>
      </c>
      <c r="Z1057" s="14">
        <v>0.207629841038277</v>
      </c>
      <c r="AA1057" s="14">
        <v>0.32012886568375298</v>
      </c>
      <c r="AB1057" s="14">
        <v>0.211215291750047</v>
      </c>
      <c r="AC1057" s="14">
        <v>0.220115990032034</v>
      </c>
      <c r="AD1057" s="14">
        <v>0.29612078139669501</v>
      </c>
      <c r="AE1057" s="14"/>
      <c r="AF1057" s="14">
        <v>0.28787775394358101</v>
      </c>
      <c r="AG1057" s="14">
        <v>0.19635264000747599</v>
      </c>
      <c r="AH1057" s="14">
        <v>0.15340017276075199</v>
      </c>
      <c r="AI1057" s="14"/>
      <c r="AJ1057" s="14" t="s">
        <v>79</v>
      </c>
      <c r="AK1057" s="14" t="s">
        <v>79</v>
      </c>
      <c r="AL1057" s="14" t="s">
        <v>79</v>
      </c>
      <c r="AM1057" s="14" t="s">
        <v>79</v>
      </c>
      <c r="AN1057" s="14" t="s">
        <v>79</v>
      </c>
      <c r="AO1057" s="14"/>
      <c r="AP1057" s="14">
        <v>0.20982306049879801</v>
      </c>
      <c r="AQ1057" s="14">
        <v>0.18358702614370601</v>
      </c>
      <c r="AR1057" s="14">
        <v>0.27879855911978102</v>
      </c>
      <c r="AS1057" s="14"/>
      <c r="AT1057" s="14">
        <v>0.205370380391312</v>
      </c>
      <c r="AU1057" s="14">
        <v>0.25102542775737402</v>
      </c>
      <c r="AV1057" s="14">
        <v>0.23878623213160999</v>
      </c>
      <c r="AW1057" s="14">
        <v>0.16002100472745701</v>
      </c>
      <c r="AX1057" s="14">
        <v>7.9657853440520496E-2</v>
      </c>
    </row>
    <row r="1058" spans="2:50" x14ac:dyDescent="0.25">
      <c r="B1058" t="s">
        <v>387</v>
      </c>
      <c r="C1058" s="14">
        <v>0.57874329625014598</v>
      </c>
      <c r="D1058" s="14">
        <v>0.59766752787010402</v>
      </c>
      <c r="E1058" s="14">
        <v>0.56319203504173598</v>
      </c>
      <c r="F1058" s="14"/>
      <c r="G1058" s="14">
        <v>0.65093751704431602</v>
      </c>
      <c r="H1058" s="14">
        <v>0.58031100409325798</v>
      </c>
      <c r="I1058" s="14">
        <v>0.61440559347653401</v>
      </c>
      <c r="J1058" s="14">
        <v>0.64637503608727198</v>
      </c>
      <c r="K1058" s="14">
        <v>0.45384026740530398</v>
      </c>
      <c r="L1058" s="14">
        <v>0.53073083760109696</v>
      </c>
      <c r="M1058" s="14"/>
      <c r="N1058" s="14">
        <v>0.57279108144421298</v>
      </c>
      <c r="O1058" s="14">
        <v>0.565051731767932</v>
      </c>
      <c r="P1058" s="14">
        <v>0.56457749449598704</v>
      </c>
      <c r="Q1058" s="14">
        <v>0.60982113277077099</v>
      </c>
      <c r="R1058" s="14"/>
      <c r="S1058" s="14">
        <v>0.52082811125359796</v>
      </c>
      <c r="T1058" s="14">
        <v>0.63488555281086401</v>
      </c>
      <c r="U1058" s="14">
        <v>0.54864687709520998</v>
      </c>
      <c r="V1058" s="14">
        <v>0.61240952732380105</v>
      </c>
      <c r="W1058" s="14">
        <v>0.52062458679205603</v>
      </c>
      <c r="X1058" s="14">
        <v>0.60455316612883603</v>
      </c>
      <c r="Y1058" s="14">
        <v>0.61031742109190401</v>
      </c>
      <c r="Z1058" s="14">
        <v>0.60640963319192998</v>
      </c>
      <c r="AA1058" s="14">
        <v>0.50262057998182097</v>
      </c>
      <c r="AB1058" s="14">
        <v>0.67859498076010605</v>
      </c>
      <c r="AC1058" s="14">
        <v>0.63965361990459602</v>
      </c>
      <c r="AD1058" s="14">
        <v>0.35642741381141502</v>
      </c>
      <c r="AE1058" s="14"/>
      <c r="AF1058" s="14">
        <v>0.53832993617233504</v>
      </c>
      <c r="AG1058" s="14">
        <v>0.59962483126263499</v>
      </c>
      <c r="AH1058" s="14">
        <v>0.56005969932830502</v>
      </c>
      <c r="AI1058" s="14"/>
      <c r="AJ1058" s="14" t="s">
        <v>79</v>
      </c>
      <c r="AK1058" s="14" t="s">
        <v>79</v>
      </c>
      <c r="AL1058" s="14" t="s">
        <v>79</v>
      </c>
      <c r="AM1058" s="14" t="s">
        <v>79</v>
      </c>
      <c r="AN1058" s="14" t="s">
        <v>79</v>
      </c>
      <c r="AO1058" s="14"/>
      <c r="AP1058" s="14">
        <v>0.61277621078045696</v>
      </c>
      <c r="AQ1058" s="14">
        <v>0.61990921857543602</v>
      </c>
      <c r="AR1058" s="14">
        <v>0.543968707774654</v>
      </c>
      <c r="AS1058" s="14"/>
      <c r="AT1058" s="14">
        <v>0.64685516030732304</v>
      </c>
      <c r="AU1058" s="14">
        <v>0.53137839244826601</v>
      </c>
      <c r="AV1058" s="14">
        <v>0.57563909544843195</v>
      </c>
      <c r="AW1058" s="14">
        <v>0.57182613911734204</v>
      </c>
      <c r="AX1058" s="14">
        <v>0.84982798198407505</v>
      </c>
    </row>
    <row r="1059" spans="2:50" x14ac:dyDescent="0.25">
      <c r="B1059" t="s">
        <v>388</v>
      </c>
      <c r="C1059" s="14">
        <v>8.8297055345352204E-2</v>
      </c>
      <c r="D1059" s="14">
        <v>0.123968052896286</v>
      </c>
      <c r="E1059" s="14">
        <v>5.5153839713078197E-2</v>
      </c>
      <c r="F1059" s="14"/>
      <c r="G1059" s="14">
        <v>0.114189994770801</v>
      </c>
      <c r="H1059" s="14">
        <v>6.044619940353E-2</v>
      </c>
      <c r="I1059" s="14">
        <v>9.5273166938665693E-2</v>
      </c>
      <c r="J1059" s="14">
        <v>9.2132156675711493E-2</v>
      </c>
      <c r="K1059" s="14">
        <v>0.10452575770966201</v>
      </c>
      <c r="L1059" s="14">
        <v>7.8066169873107299E-2</v>
      </c>
      <c r="M1059" s="14"/>
      <c r="N1059" s="14">
        <v>0.124762871883434</v>
      </c>
      <c r="O1059" s="14">
        <v>5.1650981184757902E-2</v>
      </c>
      <c r="P1059" s="14">
        <v>9.8103489303800001E-2</v>
      </c>
      <c r="Q1059" s="14">
        <v>7.2847649494787198E-2</v>
      </c>
      <c r="R1059" s="14"/>
      <c r="S1059" s="14">
        <v>0.117336038795643</v>
      </c>
      <c r="T1059" s="14">
        <v>8.7184971533546596E-2</v>
      </c>
      <c r="U1059" s="14">
        <v>0.106738636180573</v>
      </c>
      <c r="V1059" s="14">
        <v>0.107573770776262</v>
      </c>
      <c r="W1059" s="14">
        <v>2.60569156108016E-2</v>
      </c>
      <c r="X1059" s="14">
        <v>8.8696283015247707E-2</v>
      </c>
      <c r="Y1059" s="14">
        <v>9.0014737883800003E-2</v>
      </c>
      <c r="Z1059" s="14">
        <v>0.13528056104509401</v>
      </c>
      <c r="AA1059" s="14">
        <v>4.38235718143817E-2</v>
      </c>
      <c r="AB1059" s="14">
        <v>4.5266073031322102E-2</v>
      </c>
      <c r="AC1059" s="14">
        <v>9.9920386914626E-2</v>
      </c>
      <c r="AD1059" s="14">
        <v>0.12467681565585199</v>
      </c>
      <c r="AE1059" s="14"/>
      <c r="AF1059" s="14">
        <v>6.7555279449180494E-2</v>
      </c>
      <c r="AG1059" s="14">
        <v>0.112866112511395</v>
      </c>
      <c r="AH1059" s="14">
        <v>8.2947079980658103E-2</v>
      </c>
      <c r="AI1059" s="14"/>
      <c r="AJ1059" s="14" t="s">
        <v>79</v>
      </c>
      <c r="AK1059" s="14" t="s">
        <v>79</v>
      </c>
      <c r="AL1059" s="14" t="s">
        <v>79</v>
      </c>
      <c r="AM1059" s="14" t="s">
        <v>79</v>
      </c>
      <c r="AN1059" s="14" t="s">
        <v>79</v>
      </c>
      <c r="AO1059" s="14"/>
      <c r="AP1059" s="14">
        <v>0.115138724636056</v>
      </c>
      <c r="AQ1059" s="14">
        <v>0.117944398791119</v>
      </c>
      <c r="AR1059" s="14">
        <v>0.122082785132198</v>
      </c>
      <c r="AS1059" s="14"/>
      <c r="AT1059" s="14">
        <v>5.503374119137E-2</v>
      </c>
      <c r="AU1059" s="14">
        <v>9.9665588708738401E-2</v>
      </c>
      <c r="AV1059" s="14">
        <v>8.15057026084543E-2</v>
      </c>
      <c r="AW1059" s="14">
        <v>0.183874414965077</v>
      </c>
      <c r="AX1059" s="14">
        <v>0</v>
      </c>
    </row>
    <row r="1060" spans="2:50" x14ac:dyDescent="0.25">
      <c r="B1060" t="s">
        <v>70</v>
      </c>
      <c r="C1060" s="14">
        <v>0.10826928408271</v>
      </c>
      <c r="D1060" s="14">
        <v>8.1947666050938006E-2</v>
      </c>
      <c r="E1060" s="14">
        <v>0.13442809040860201</v>
      </c>
      <c r="F1060" s="14"/>
      <c r="G1060" s="14">
        <v>5.4446724173275202E-2</v>
      </c>
      <c r="H1060" s="14">
        <v>0.13049607485400799</v>
      </c>
      <c r="I1060" s="14">
        <v>7.60022080095136E-2</v>
      </c>
      <c r="J1060" s="14">
        <v>0.109864787191224</v>
      </c>
      <c r="K1060" s="14">
        <v>0.120551292373482</v>
      </c>
      <c r="L1060" s="14">
        <v>0.139214829323838</v>
      </c>
      <c r="M1060" s="14"/>
      <c r="N1060" s="14">
        <v>0.10666405994044</v>
      </c>
      <c r="O1060" s="14">
        <v>0.10369632523334101</v>
      </c>
      <c r="P1060" s="14">
        <v>9.2499908886009202E-2</v>
      </c>
      <c r="Q1060" s="14">
        <v>0.12736123803945301</v>
      </c>
      <c r="R1060" s="14"/>
      <c r="S1060" s="14">
        <v>0.180496615473659</v>
      </c>
      <c r="T1060" s="14">
        <v>5.6345970405382202E-2</v>
      </c>
      <c r="U1060" s="14">
        <v>0.15783574125273001</v>
      </c>
      <c r="V1060" s="14">
        <v>0.10284854641599001</v>
      </c>
      <c r="W1060" s="14">
        <v>0.13518297604697399</v>
      </c>
      <c r="X1060" s="14">
        <v>0.112568273304327</v>
      </c>
      <c r="Y1060" s="14">
        <v>3.5602226863336403E-2</v>
      </c>
      <c r="Z1060" s="14">
        <v>5.0679964724700197E-2</v>
      </c>
      <c r="AA1060" s="14">
        <v>0.13342698252004401</v>
      </c>
      <c r="AB1060" s="14">
        <v>6.4923654458524702E-2</v>
      </c>
      <c r="AC1060" s="14">
        <v>4.0310003148744299E-2</v>
      </c>
      <c r="AD1060" s="14">
        <v>0.22277498913603799</v>
      </c>
      <c r="AE1060" s="14"/>
      <c r="AF1060" s="14">
        <v>0.106237030434903</v>
      </c>
      <c r="AG1060" s="14">
        <v>9.1156416218493796E-2</v>
      </c>
      <c r="AH1060" s="14">
        <v>0.20359304793028499</v>
      </c>
      <c r="AI1060" s="14"/>
      <c r="AJ1060" s="14" t="s">
        <v>79</v>
      </c>
      <c r="AK1060" s="14" t="s">
        <v>79</v>
      </c>
      <c r="AL1060" s="14" t="s">
        <v>79</v>
      </c>
      <c r="AM1060" s="14" t="s">
        <v>79</v>
      </c>
      <c r="AN1060" s="14" t="s">
        <v>79</v>
      </c>
      <c r="AO1060" s="14"/>
      <c r="AP1060" s="14">
        <v>6.2262004084688398E-2</v>
      </c>
      <c r="AQ1060" s="14">
        <v>7.8559356489738802E-2</v>
      </c>
      <c r="AR1060" s="14">
        <v>5.5149947973367197E-2</v>
      </c>
      <c r="AS1060" s="14"/>
      <c r="AT1060" s="14">
        <v>9.2740718109994902E-2</v>
      </c>
      <c r="AU1060" s="14">
        <v>0.117930591085622</v>
      </c>
      <c r="AV1060" s="14">
        <v>0.104068969811504</v>
      </c>
      <c r="AW1060" s="14">
        <v>8.4278441190123801E-2</v>
      </c>
      <c r="AX1060" s="14">
        <v>7.0514164575403895E-2</v>
      </c>
    </row>
    <row r="1061" spans="2:50" x14ac:dyDescent="0.25">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row>
    <row r="1062" spans="2:50" x14ac:dyDescent="0.25">
      <c r="B1062" s="6" t="s">
        <v>411</v>
      </c>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row>
    <row r="1063" spans="2:50" x14ac:dyDescent="0.25">
      <c r="B1063" s="24" t="s">
        <v>105</v>
      </c>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row>
    <row r="1064" spans="2:50" x14ac:dyDescent="0.25">
      <c r="B1064" t="s">
        <v>386</v>
      </c>
      <c r="C1064" s="14">
        <v>0.45233840906520101</v>
      </c>
      <c r="D1064" s="14">
        <v>0.42507474371300302</v>
      </c>
      <c r="E1064" s="14">
        <v>0.47970083916802903</v>
      </c>
      <c r="F1064" s="14"/>
      <c r="G1064" s="14">
        <v>0.33290094190486702</v>
      </c>
      <c r="H1064" s="14">
        <v>0.36945656884663203</v>
      </c>
      <c r="I1064" s="14">
        <v>0.43824226528638599</v>
      </c>
      <c r="J1064" s="14">
        <v>0.59841838901117295</v>
      </c>
      <c r="K1064" s="14">
        <v>0.44652977538871902</v>
      </c>
      <c r="L1064" s="14">
        <v>0.51546085504894601</v>
      </c>
      <c r="M1064" s="14"/>
      <c r="N1064" s="14">
        <v>0.42195454631326701</v>
      </c>
      <c r="O1064" s="14">
        <v>0.49589691042085099</v>
      </c>
      <c r="P1064" s="14">
        <v>0.446132803442508</v>
      </c>
      <c r="Q1064" s="14">
        <v>0.448329823062107</v>
      </c>
      <c r="R1064" s="14"/>
      <c r="S1064" s="14">
        <v>0.38521562650186197</v>
      </c>
      <c r="T1064" s="14">
        <v>0.49249184493153803</v>
      </c>
      <c r="U1064" s="14">
        <v>0.46304187686748099</v>
      </c>
      <c r="V1064" s="14">
        <v>0.43468451301135502</v>
      </c>
      <c r="W1064" s="14">
        <v>0.48492822442021799</v>
      </c>
      <c r="X1064" s="14">
        <v>0.48105137145472898</v>
      </c>
      <c r="Y1064" s="14">
        <v>0.36354976604149303</v>
      </c>
      <c r="Z1064" s="14">
        <v>0.44275879034922</v>
      </c>
      <c r="AA1064" s="14">
        <v>0.53635195012802594</v>
      </c>
      <c r="AB1064" s="14">
        <v>0.46542943761022998</v>
      </c>
      <c r="AC1064" s="14">
        <v>0.50906346528847302</v>
      </c>
      <c r="AD1064" s="14">
        <v>0.26712797820018702</v>
      </c>
      <c r="AE1064" s="14"/>
      <c r="AF1064" s="14">
        <v>0.49270815315800598</v>
      </c>
      <c r="AG1064" s="14">
        <v>0.425427344980982</v>
      </c>
      <c r="AH1064" s="14">
        <v>0.45349555883104398</v>
      </c>
      <c r="AI1064" s="14"/>
      <c r="AJ1064" s="14" t="s">
        <v>79</v>
      </c>
      <c r="AK1064" s="14" t="s">
        <v>79</v>
      </c>
      <c r="AL1064" s="14" t="s">
        <v>79</v>
      </c>
      <c r="AM1064" s="14" t="s">
        <v>79</v>
      </c>
      <c r="AN1064" s="14" t="s">
        <v>79</v>
      </c>
      <c r="AO1064" s="14"/>
      <c r="AP1064" s="14">
        <v>0.50594307003501504</v>
      </c>
      <c r="AQ1064" s="14">
        <v>0.41460630070409699</v>
      </c>
      <c r="AR1064" s="14">
        <v>0.43658248841629899</v>
      </c>
      <c r="AS1064" s="14"/>
      <c r="AT1064" s="14">
        <v>0.48983244785790098</v>
      </c>
      <c r="AU1064" s="14">
        <v>0.49691363143723</v>
      </c>
      <c r="AV1064" s="14">
        <v>0.40755922351972201</v>
      </c>
      <c r="AW1064" s="14">
        <v>0.473623392539682</v>
      </c>
      <c r="AX1064" s="14">
        <v>0.193750773235182</v>
      </c>
    </row>
    <row r="1065" spans="2:50" x14ac:dyDescent="0.25">
      <c r="B1065" t="s">
        <v>387</v>
      </c>
      <c r="C1065" s="14">
        <v>0.35571322792449001</v>
      </c>
      <c r="D1065" s="14">
        <v>0.37008324105734303</v>
      </c>
      <c r="E1065" s="14">
        <v>0.34220142155778599</v>
      </c>
      <c r="F1065" s="14"/>
      <c r="G1065" s="14">
        <v>0.51657531834376003</v>
      </c>
      <c r="H1065" s="14">
        <v>0.45310207950942799</v>
      </c>
      <c r="I1065" s="14">
        <v>0.29254406551361201</v>
      </c>
      <c r="J1065" s="14">
        <v>0.25415337230534901</v>
      </c>
      <c r="K1065" s="14">
        <v>0.27161162234314701</v>
      </c>
      <c r="L1065" s="14">
        <v>0.334958804204399</v>
      </c>
      <c r="M1065" s="14"/>
      <c r="N1065" s="14">
        <v>0.44813410991330399</v>
      </c>
      <c r="O1065" s="14">
        <v>0.36588890831632298</v>
      </c>
      <c r="P1065" s="14">
        <v>0.32365035856563801</v>
      </c>
      <c r="Q1065" s="14">
        <v>0.28070113361685201</v>
      </c>
      <c r="R1065" s="14"/>
      <c r="S1065" s="14">
        <v>0.35845298108789497</v>
      </c>
      <c r="T1065" s="14">
        <v>0.338152501128823</v>
      </c>
      <c r="U1065" s="14">
        <v>0.32340999412444399</v>
      </c>
      <c r="V1065" s="14">
        <v>0.37287646298459198</v>
      </c>
      <c r="W1065" s="14">
        <v>0.38889171276224199</v>
      </c>
      <c r="X1065" s="14">
        <v>0.38003779168409901</v>
      </c>
      <c r="Y1065" s="14">
        <v>0.47137402478099599</v>
      </c>
      <c r="Z1065" s="14">
        <v>0.31624600726827401</v>
      </c>
      <c r="AA1065" s="14">
        <v>0.284377662985213</v>
      </c>
      <c r="AB1065" s="14">
        <v>0.32829922748205598</v>
      </c>
      <c r="AC1065" s="14">
        <v>0.32431398481121498</v>
      </c>
      <c r="AD1065" s="14">
        <v>0.45286337230959001</v>
      </c>
      <c r="AE1065" s="14"/>
      <c r="AF1065" s="14">
        <v>0.35273916550712298</v>
      </c>
      <c r="AG1065" s="14">
        <v>0.37325966135576599</v>
      </c>
      <c r="AH1065" s="14">
        <v>0.25810514577832699</v>
      </c>
      <c r="AI1065" s="14"/>
      <c r="AJ1065" s="14" t="s">
        <v>79</v>
      </c>
      <c r="AK1065" s="14" t="s">
        <v>79</v>
      </c>
      <c r="AL1065" s="14" t="s">
        <v>79</v>
      </c>
      <c r="AM1065" s="14" t="s">
        <v>79</v>
      </c>
      <c r="AN1065" s="14" t="s">
        <v>79</v>
      </c>
      <c r="AO1065" s="14"/>
      <c r="AP1065" s="14">
        <v>0.34864017251736801</v>
      </c>
      <c r="AQ1065" s="14">
        <v>0.42319812847299298</v>
      </c>
      <c r="AR1065" s="14">
        <v>0.33662138723908402</v>
      </c>
      <c r="AS1065" s="14"/>
      <c r="AT1065" s="14">
        <v>0.28950121153049801</v>
      </c>
      <c r="AU1065" s="14">
        <v>0.31442016382931698</v>
      </c>
      <c r="AV1065" s="14">
        <v>0.42331887945623498</v>
      </c>
      <c r="AW1065" s="14">
        <v>0.35349166954405298</v>
      </c>
      <c r="AX1065" s="14">
        <v>0.51035847938361001</v>
      </c>
    </row>
    <row r="1066" spans="2:50" x14ac:dyDescent="0.25">
      <c r="B1066" t="s">
        <v>388</v>
      </c>
      <c r="C1066" s="14">
        <v>4.4000722623108501E-2</v>
      </c>
      <c r="D1066" s="14">
        <v>5.3278440093881899E-2</v>
      </c>
      <c r="E1066" s="14">
        <v>3.1888551995640398E-2</v>
      </c>
      <c r="F1066" s="14"/>
      <c r="G1066" s="14">
        <v>3.1126980959255299E-2</v>
      </c>
      <c r="H1066" s="14">
        <v>7.6136763807603203E-2</v>
      </c>
      <c r="I1066" s="14">
        <v>6.8460725761164007E-2</v>
      </c>
      <c r="J1066" s="14">
        <v>2.4400823027713899E-2</v>
      </c>
      <c r="K1066" s="14">
        <v>3.5638211037432102E-2</v>
      </c>
      <c r="L1066" s="14">
        <v>2.53955484983268E-2</v>
      </c>
      <c r="M1066" s="14"/>
      <c r="N1066" s="14">
        <v>4.6598611549666699E-2</v>
      </c>
      <c r="O1066" s="14">
        <v>2.36569322804197E-2</v>
      </c>
      <c r="P1066" s="14">
        <v>5.0406066641278398E-2</v>
      </c>
      <c r="Q1066" s="14">
        <v>4.9111773897411198E-2</v>
      </c>
      <c r="R1066" s="14"/>
      <c r="S1066" s="14">
        <v>7.9992449347752903E-2</v>
      </c>
      <c r="T1066" s="14">
        <v>5.6783904077496797E-2</v>
      </c>
      <c r="U1066" s="14">
        <v>2.6724049626192001E-2</v>
      </c>
      <c r="V1066" s="14">
        <v>7.0898897430541799E-2</v>
      </c>
      <c r="W1066" s="14">
        <v>2.27185151771888E-2</v>
      </c>
      <c r="X1066" s="14">
        <v>2.7662827971964302E-2</v>
      </c>
      <c r="Y1066" s="14">
        <v>5.2941873592212099E-2</v>
      </c>
      <c r="Z1066" s="14">
        <v>0.110114497116031</v>
      </c>
      <c r="AA1066" s="14">
        <v>1.26583932066695E-2</v>
      </c>
      <c r="AB1066" s="14">
        <v>3.1014098972752702E-2</v>
      </c>
      <c r="AC1066" s="14">
        <v>0</v>
      </c>
      <c r="AD1066" s="14">
        <v>0</v>
      </c>
      <c r="AE1066" s="14"/>
      <c r="AF1066" s="14">
        <v>2.2123451484073801E-2</v>
      </c>
      <c r="AG1066" s="14">
        <v>6.8020960993549706E-2</v>
      </c>
      <c r="AH1066" s="14">
        <v>4.93398156076124E-2</v>
      </c>
      <c r="AI1066" s="14"/>
      <c r="AJ1066" s="14" t="s">
        <v>79</v>
      </c>
      <c r="AK1066" s="14" t="s">
        <v>79</v>
      </c>
      <c r="AL1066" s="14" t="s">
        <v>79</v>
      </c>
      <c r="AM1066" s="14" t="s">
        <v>79</v>
      </c>
      <c r="AN1066" s="14" t="s">
        <v>79</v>
      </c>
      <c r="AO1066" s="14"/>
      <c r="AP1066" s="14">
        <v>6.6302910760722505E-2</v>
      </c>
      <c r="AQ1066" s="14">
        <v>4.0534454452086102E-2</v>
      </c>
      <c r="AR1066" s="14">
        <v>5.3255952662256703E-2</v>
      </c>
      <c r="AS1066" s="14"/>
      <c r="AT1066" s="14">
        <v>4.07963596291585E-2</v>
      </c>
      <c r="AU1066" s="14">
        <v>2.72849191794317E-2</v>
      </c>
      <c r="AV1066" s="14">
        <v>4.3268929357743798E-2</v>
      </c>
      <c r="AW1066" s="14">
        <v>0.100687234153807</v>
      </c>
      <c r="AX1066" s="14">
        <v>0.147263432710351</v>
      </c>
    </row>
    <row r="1067" spans="2:50" x14ac:dyDescent="0.25">
      <c r="B1067" t="s">
        <v>70</v>
      </c>
      <c r="C1067" s="14">
        <v>0.14794764038720101</v>
      </c>
      <c r="D1067" s="14">
        <v>0.15156357513577201</v>
      </c>
      <c r="E1067" s="14">
        <v>0.14620918727854501</v>
      </c>
      <c r="F1067" s="14"/>
      <c r="G1067" s="14">
        <v>0.119396758792118</v>
      </c>
      <c r="H1067" s="14">
        <v>0.101304587836337</v>
      </c>
      <c r="I1067" s="14">
        <v>0.20075294343883801</v>
      </c>
      <c r="J1067" s="14">
        <v>0.123027415655765</v>
      </c>
      <c r="K1067" s="14">
        <v>0.246220391230701</v>
      </c>
      <c r="L1067" s="14">
        <v>0.124184792248328</v>
      </c>
      <c r="M1067" s="14"/>
      <c r="N1067" s="14">
        <v>8.3312732223762204E-2</v>
      </c>
      <c r="O1067" s="14">
        <v>0.114557248982406</v>
      </c>
      <c r="P1067" s="14">
        <v>0.17981077135057599</v>
      </c>
      <c r="Q1067" s="14">
        <v>0.22185726942362999</v>
      </c>
      <c r="R1067" s="14"/>
      <c r="S1067" s="14">
        <v>0.17633894306249001</v>
      </c>
      <c r="T1067" s="14">
        <v>0.11257174986214299</v>
      </c>
      <c r="U1067" s="14">
        <v>0.186824079381882</v>
      </c>
      <c r="V1067" s="14">
        <v>0.121540126573511</v>
      </c>
      <c r="W1067" s="14">
        <v>0.103461547640351</v>
      </c>
      <c r="X1067" s="14">
        <v>0.11124800888920799</v>
      </c>
      <c r="Y1067" s="14">
        <v>0.11213433558529901</v>
      </c>
      <c r="Z1067" s="14">
        <v>0.130880705266474</v>
      </c>
      <c r="AA1067" s="14">
        <v>0.166611993680091</v>
      </c>
      <c r="AB1067" s="14">
        <v>0.17525723593496201</v>
      </c>
      <c r="AC1067" s="14">
        <v>0.166622549900312</v>
      </c>
      <c r="AD1067" s="14">
        <v>0.28000864949022403</v>
      </c>
      <c r="AE1067" s="14"/>
      <c r="AF1067" s="14">
        <v>0.132429229850798</v>
      </c>
      <c r="AG1067" s="14">
        <v>0.13329203266970299</v>
      </c>
      <c r="AH1067" s="14">
        <v>0.239059479783017</v>
      </c>
      <c r="AI1067" s="14"/>
      <c r="AJ1067" s="14" t="s">
        <v>79</v>
      </c>
      <c r="AK1067" s="14" t="s">
        <v>79</v>
      </c>
      <c r="AL1067" s="14" t="s">
        <v>79</v>
      </c>
      <c r="AM1067" s="14" t="s">
        <v>79</v>
      </c>
      <c r="AN1067" s="14" t="s">
        <v>79</v>
      </c>
      <c r="AO1067" s="14"/>
      <c r="AP1067" s="14">
        <v>7.9113846686894307E-2</v>
      </c>
      <c r="AQ1067" s="14">
        <v>0.121661116370824</v>
      </c>
      <c r="AR1067" s="14">
        <v>0.17354017168236099</v>
      </c>
      <c r="AS1067" s="14"/>
      <c r="AT1067" s="14">
        <v>0.179869980982442</v>
      </c>
      <c r="AU1067" s="14">
        <v>0.16138128555402201</v>
      </c>
      <c r="AV1067" s="14">
        <v>0.125852967666299</v>
      </c>
      <c r="AW1067" s="14">
        <v>7.2197703762457502E-2</v>
      </c>
      <c r="AX1067" s="14">
        <v>0.14862731467085699</v>
      </c>
    </row>
    <row r="1068" spans="2:50" x14ac:dyDescent="0.25">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row>
    <row r="1069" spans="2:50" x14ac:dyDescent="0.25">
      <c r="B1069" s="6" t="s">
        <v>412</v>
      </c>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row>
    <row r="1070" spans="2:50" x14ac:dyDescent="0.25">
      <c r="B1070" s="24" t="s">
        <v>105</v>
      </c>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row>
    <row r="1071" spans="2:50" x14ac:dyDescent="0.25">
      <c r="B1071" t="s">
        <v>65</v>
      </c>
      <c r="C1071" s="14">
        <v>0.16202774204141099</v>
      </c>
      <c r="D1071" s="14">
        <v>0.23087417629502799</v>
      </c>
      <c r="E1071" s="14">
        <v>9.6792941797919793E-2</v>
      </c>
      <c r="F1071" s="14"/>
      <c r="G1071" s="14">
        <v>0.18789222754002899</v>
      </c>
      <c r="H1071" s="14">
        <v>0.178798436664664</v>
      </c>
      <c r="I1071" s="14">
        <v>0.114298834531252</v>
      </c>
      <c r="J1071" s="14">
        <v>0.16407163714762599</v>
      </c>
      <c r="K1071" s="14">
        <v>0.166982355092366</v>
      </c>
      <c r="L1071" s="14">
        <v>0.15780300001970199</v>
      </c>
      <c r="M1071" s="14"/>
      <c r="N1071" s="14">
        <v>0.17433103354552601</v>
      </c>
      <c r="O1071" s="14">
        <v>0.18955669208553599</v>
      </c>
      <c r="P1071" s="14">
        <v>0.170029776456457</v>
      </c>
      <c r="Q1071" s="14">
        <v>0.107866492390731</v>
      </c>
      <c r="R1071" s="14"/>
      <c r="S1071" s="14">
        <v>0.198255526111422</v>
      </c>
      <c r="T1071" s="14">
        <v>0.14106551518947899</v>
      </c>
      <c r="U1071" s="14">
        <v>0.145281797431387</v>
      </c>
      <c r="V1071" s="14">
        <v>0.15458448096524799</v>
      </c>
      <c r="W1071" s="14">
        <v>0.17538501050053701</v>
      </c>
      <c r="X1071" s="14">
        <v>0.16632931129591899</v>
      </c>
      <c r="Y1071" s="14">
        <v>0.113711326265476</v>
      </c>
      <c r="Z1071" s="14">
        <v>0.19089995349331901</v>
      </c>
      <c r="AA1071" s="14">
        <v>0.207829685177322</v>
      </c>
      <c r="AB1071" s="14">
        <v>0.13942650730782299</v>
      </c>
      <c r="AC1071" s="14">
        <v>0.14922239216464001</v>
      </c>
      <c r="AD1071" s="14">
        <v>0.16405241881094301</v>
      </c>
      <c r="AE1071" s="14"/>
      <c r="AF1071" s="14">
        <v>0.13242331230924001</v>
      </c>
      <c r="AG1071" s="14">
        <v>0.197893708865025</v>
      </c>
      <c r="AH1071" s="14">
        <v>0.15958613075120001</v>
      </c>
      <c r="AI1071" s="14"/>
      <c r="AJ1071" s="14" t="s">
        <v>79</v>
      </c>
      <c r="AK1071" s="14" t="s">
        <v>79</v>
      </c>
      <c r="AL1071" s="14" t="s">
        <v>79</v>
      </c>
      <c r="AM1071" s="14" t="s">
        <v>79</v>
      </c>
      <c r="AN1071" s="14" t="s">
        <v>79</v>
      </c>
      <c r="AO1071" s="14"/>
      <c r="AP1071" s="14">
        <v>0.189916545289677</v>
      </c>
      <c r="AQ1071" s="14">
        <v>0.17755127571170301</v>
      </c>
      <c r="AR1071" s="14">
        <v>0.16415349533855</v>
      </c>
      <c r="AS1071" s="14"/>
      <c r="AT1071" s="14">
        <v>0.111030225832964</v>
      </c>
      <c r="AU1071" s="14">
        <v>0.14276287876211799</v>
      </c>
      <c r="AV1071" s="14">
        <v>0.17698698008313499</v>
      </c>
      <c r="AW1071" s="14">
        <v>0.292481398006531</v>
      </c>
      <c r="AX1071" s="14">
        <v>0.25498337709035901</v>
      </c>
    </row>
    <row r="1072" spans="2:50" x14ac:dyDescent="0.25">
      <c r="B1072" t="s">
        <v>66</v>
      </c>
      <c r="C1072" s="14">
        <v>0.45788149731789901</v>
      </c>
      <c r="D1072" s="14">
        <v>0.44711418226500299</v>
      </c>
      <c r="E1072" s="14">
        <v>0.46716316618481302</v>
      </c>
      <c r="F1072" s="14"/>
      <c r="G1072" s="14">
        <v>0.48417392262660602</v>
      </c>
      <c r="H1072" s="14">
        <v>0.39865105781300603</v>
      </c>
      <c r="I1072" s="14">
        <v>0.50186101461314903</v>
      </c>
      <c r="J1072" s="14">
        <v>0.456884923763202</v>
      </c>
      <c r="K1072" s="14">
        <v>0.422124790716983</v>
      </c>
      <c r="L1072" s="14">
        <v>0.479496601452157</v>
      </c>
      <c r="M1072" s="14"/>
      <c r="N1072" s="14">
        <v>0.52338777379548096</v>
      </c>
      <c r="O1072" s="14">
        <v>0.508239495481837</v>
      </c>
      <c r="P1072" s="14">
        <v>0.395710159831346</v>
      </c>
      <c r="Q1072" s="14">
        <v>0.39124035081798297</v>
      </c>
      <c r="R1072" s="14"/>
      <c r="S1072" s="14">
        <v>0.45010410031025799</v>
      </c>
      <c r="T1072" s="14">
        <v>0.49233510528465901</v>
      </c>
      <c r="U1072" s="14">
        <v>0.457017938064468</v>
      </c>
      <c r="V1072" s="14">
        <v>0.49269032766710802</v>
      </c>
      <c r="W1072" s="14">
        <v>0.487033247861271</v>
      </c>
      <c r="X1072" s="14">
        <v>0.48147869486072598</v>
      </c>
      <c r="Y1072" s="14">
        <v>0.47413451674081902</v>
      </c>
      <c r="Z1072" s="14">
        <v>0.26977231783785599</v>
      </c>
      <c r="AA1072" s="14">
        <v>0.38561468747292299</v>
      </c>
      <c r="AB1072" s="14">
        <v>0.44798535762612102</v>
      </c>
      <c r="AC1072" s="14">
        <v>0.48868095107967002</v>
      </c>
      <c r="AD1072" s="14">
        <v>0.54869364072654303</v>
      </c>
      <c r="AE1072" s="14"/>
      <c r="AF1072" s="14">
        <v>0.46563563132444002</v>
      </c>
      <c r="AG1072" s="14">
        <v>0.45111683619457799</v>
      </c>
      <c r="AH1072" s="14">
        <v>0.408153862894445</v>
      </c>
      <c r="AI1072" s="14"/>
      <c r="AJ1072" s="14" t="s">
        <v>79</v>
      </c>
      <c r="AK1072" s="14" t="s">
        <v>79</v>
      </c>
      <c r="AL1072" s="14" t="s">
        <v>79</v>
      </c>
      <c r="AM1072" s="14" t="s">
        <v>79</v>
      </c>
      <c r="AN1072" s="14" t="s">
        <v>79</v>
      </c>
      <c r="AO1072" s="14"/>
      <c r="AP1072" s="14">
        <v>0.53993565801286003</v>
      </c>
      <c r="AQ1072" s="14">
        <v>0.47738908553043602</v>
      </c>
      <c r="AR1072" s="14">
        <v>0.52600367310985596</v>
      </c>
      <c r="AS1072" s="14"/>
      <c r="AT1072" s="14">
        <v>0.46188450648740198</v>
      </c>
      <c r="AU1072" s="14">
        <v>0.46067482638848001</v>
      </c>
      <c r="AV1072" s="14">
        <v>0.50789018832278698</v>
      </c>
      <c r="AW1072" s="14">
        <v>0.45492215103240502</v>
      </c>
      <c r="AX1072" s="14">
        <v>0.44889239435694001</v>
      </c>
    </row>
    <row r="1073" spans="2:50" x14ac:dyDescent="0.25">
      <c r="B1073" t="s">
        <v>67</v>
      </c>
      <c r="C1073" s="14">
        <v>0.24862589996993401</v>
      </c>
      <c r="D1073" s="14">
        <v>0.210875142849858</v>
      </c>
      <c r="E1073" s="14">
        <v>0.28499758928918301</v>
      </c>
      <c r="F1073" s="14"/>
      <c r="G1073" s="14">
        <v>0.21495787392059601</v>
      </c>
      <c r="H1073" s="14">
        <v>0.27866036794756199</v>
      </c>
      <c r="I1073" s="14">
        <v>0.25235061978148998</v>
      </c>
      <c r="J1073" s="14">
        <v>0.227954871872486</v>
      </c>
      <c r="K1073" s="14">
        <v>0.303199131702174</v>
      </c>
      <c r="L1073" s="14">
        <v>0.227660558641438</v>
      </c>
      <c r="M1073" s="14"/>
      <c r="N1073" s="14">
        <v>0.24529743779407301</v>
      </c>
      <c r="O1073" s="14">
        <v>0.196828622820404</v>
      </c>
      <c r="P1073" s="14">
        <v>0.26125000210386901</v>
      </c>
      <c r="Q1073" s="14">
        <v>0.297125909394718</v>
      </c>
      <c r="R1073" s="14"/>
      <c r="S1073" s="14">
        <v>0.18454194106306199</v>
      </c>
      <c r="T1073" s="14">
        <v>0.23912974071778501</v>
      </c>
      <c r="U1073" s="14">
        <v>0.26211873423859</v>
      </c>
      <c r="V1073" s="14">
        <v>0.27410008221531001</v>
      </c>
      <c r="W1073" s="14">
        <v>0.20037354967077101</v>
      </c>
      <c r="X1073" s="14">
        <v>0.29066316741731202</v>
      </c>
      <c r="Y1073" s="14">
        <v>0.267507315287279</v>
      </c>
      <c r="Z1073" s="14">
        <v>0.26566677410547301</v>
      </c>
      <c r="AA1073" s="14">
        <v>0.258915288275053</v>
      </c>
      <c r="AB1073" s="14">
        <v>0.29432806785943399</v>
      </c>
      <c r="AC1073" s="14">
        <v>0.20546021927973801</v>
      </c>
      <c r="AD1073" s="14">
        <v>0.28725394046251401</v>
      </c>
      <c r="AE1073" s="14"/>
      <c r="AF1073" s="14">
        <v>0.25266490576864498</v>
      </c>
      <c r="AG1073" s="14">
        <v>0.22832963283556801</v>
      </c>
      <c r="AH1073" s="14">
        <v>0.31409890458193201</v>
      </c>
      <c r="AI1073" s="14"/>
      <c r="AJ1073" s="14" t="s">
        <v>79</v>
      </c>
      <c r="AK1073" s="14" t="s">
        <v>79</v>
      </c>
      <c r="AL1073" s="14" t="s">
        <v>79</v>
      </c>
      <c r="AM1073" s="14" t="s">
        <v>79</v>
      </c>
      <c r="AN1073" s="14" t="s">
        <v>79</v>
      </c>
      <c r="AO1073" s="14"/>
      <c r="AP1073" s="14">
        <v>0.200806268549996</v>
      </c>
      <c r="AQ1073" s="14">
        <v>0.22396187992109201</v>
      </c>
      <c r="AR1073" s="14">
        <v>0.200197925681142</v>
      </c>
      <c r="AS1073" s="14"/>
      <c r="AT1073" s="14">
        <v>0.26098772284493099</v>
      </c>
      <c r="AU1073" s="14">
        <v>0.25281335279940198</v>
      </c>
      <c r="AV1073" s="14">
        <v>0.24517988431868601</v>
      </c>
      <c r="AW1073" s="14">
        <v>0.12198749996189601</v>
      </c>
      <c r="AX1073" s="14">
        <v>0.237313535359295</v>
      </c>
    </row>
    <row r="1074" spans="2:50" x14ac:dyDescent="0.25">
      <c r="B1074" t="s">
        <v>68</v>
      </c>
      <c r="C1074" s="14">
        <v>3.9626416345891299E-2</v>
      </c>
      <c r="D1074" s="14">
        <v>4.1569157145951302E-2</v>
      </c>
      <c r="E1074" s="14">
        <v>3.7848050348700903E-2</v>
      </c>
      <c r="F1074" s="14"/>
      <c r="G1074" s="14">
        <v>3.7132254532722002E-2</v>
      </c>
      <c r="H1074" s="14">
        <v>3.1412642936576897E-2</v>
      </c>
      <c r="I1074" s="14">
        <v>2.5574715491422199E-2</v>
      </c>
      <c r="J1074" s="14">
        <v>4.1160505228355702E-2</v>
      </c>
      <c r="K1074" s="14">
        <v>4.4089918348252197E-2</v>
      </c>
      <c r="L1074" s="14">
        <v>5.3574290769092897E-2</v>
      </c>
      <c r="M1074" s="14"/>
      <c r="N1074" s="14">
        <v>2.4218371236432099E-2</v>
      </c>
      <c r="O1074" s="14">
        <v>5.0546800625084598E-2</v>
      </c>
      <c r="P1074" s="14">
        <v>3.4442207841045597E-2</v>
      </c>
      <c r="Q1074" s="14">
        <v>4.9255534400227403E-2</v>
      </c>
      <c r="R1074" s="14"/>
      <c r="S1074" s="14">
        <v>5.5781032843859497E-2</v>
      </c>
      <c r="T1074" s="14">
        <v>3.8033002898150599E-2</v>
      </c>
      <c r="U1074" s="14">
        <v>0</v>
      </c>
      <c r="V1074" s="14">
        <v>2.7211030293931199E-2</v>
      </c>
      <c r="W1074" s="14">
        <v>3.7560102127774997E-2</v>
      </c>
      <c r="X1074" s="14">
        <v>1.73295999289962E-2</v>
      </c>
      <c r="Y1074" s="14">
        <v>7.3703484282825901E-2</v>
      </c>
      <c r="Z1074" s="14">
        <v>6.4082709697033099E-2</v>
      </c>
      <c r="AA1074" s="14">
        <v>5.3364377298981497E-2</v>
      </c>
      <c r="AB1074" s="14">
        <v>4.0430458227410898E-2</v>
      </c>
      <c r="AC1074" s="14">
        <v>4.2121345475487897E-2</v>
      </c>
      <c r="AD1074" s="14">
        <v>0</v>
      </c>
      <c r="AE1074" s="14"/>
      <c r="AF1074" s="14">
        <v>4.9038873244350203E-2</v>
      </c>
      <c r="AG1074" s="14">
        <v>4.0213393685986601E-2</v>
      </c>
      <c r="AH1074" s="14">
        <v>2.3058467818292301E-2</v>
      </c>
      <c r="AI1074" s="14"/>
      <c r="AJ1074" s="14" t="s">
        <v>79</v>
      </c>
      <c r="AK1074" s="14" t="s">
        <v>79</v>
      </c>
      <c r="AL1074" s="14" t="s">
        <v>79</v>
      </c>
      <c r="AM1074" s="14" t="s">
        <v>79</v>
      </c>
      <c r="AN1074" s="14" t="s">
        <v>79</v>
      </c>
      <c r="AO1074" s="14"/>
      <c r="AP1074" s="14">
        <v>2.9054521143753901E-2</v>
      </c>
      <c r="AQ1074" s="14">
        <v>4.4390269238139199E-2</v>
      </c>
      <c r="AR1074" s="14">
        <v>3.4358305177578798E-2</v>
      </c>
      <c r="AS1074" s="14"/>
      <c r="AT1074" s="14">
        <v>3.5808023704701299E-2</v>
      </c>
      <c r="AU1074" s="14">
        <v>6.1573321909812198E-2</v>
      </c>
      <c r="AV1074" s="14">
        <v>2.54125240804704E-2</v>
      </c>
      <c r="AW1074" s="14">
        <v>3.7868982478249297E-2</v>
      </c>
      <c r="AX1074" s="14">
        <v>0</v>
      </c>
    </row>
    <row r="1075" spans="2:50" x14ac:dyDescent="0.25">
      <c r="B1075" t="s">
        <v>69</v>
      </c>
      <c r="C1075" s="14">
        <v>1.28270281845434E-2</v>
      </c>
      <c r="D1075" s="14">
        <v>1.3698267608108E-2</v>
      </c>
      <c r="E1075" s="14">
        <v>1.20206952049054E-2</v>
      </c>
      <c r="F1075" s="14"/>
      <c r="G1075" s="14">
        <v>0</v>
      </c>
      <c r="H1075" s="14">
        <v>7.7377385715595897E-3</v>
      </c>
      <c r="I1075" s="14">
        <v>1.5472006356556401E-2</v>
      </c>
      <c r="J1075" s="14">
        <v>3.75209581229205E-2</v>
      </c>
      <c r="K1075" s="14">
        <v>6.0502638183566899E-3</v>
      </c>
      <c r="L1075" s="14">
        <v>8.8459712906527998E-3</v>
      </c>
      <c r="M1075" s="14"/>
      <c r="N1075" s="14">
        <v>3.8755016849305502E-3</v>
      </c>
      <c r="O1075" s="14">
        <v>0</v>
      </c>
      <c r="P1075" s="14">
        <v>2.6701521413643799E-2</v>
      </c>
      <c r="Q1075" s="14">
        <v>2.2681307524209701E-2</v>
      </c>
      <c r="R1075" s="14"/>
      <c r="S1075" s="14">
        <v>6.4074481584621501E-3</v>
      </c>
      <c r="T1075" s="14">
        <v>1.4266547523640699E-2</v>
      </c>
      <c r="U1075" s="14">
        <v>2.2850397571374099E-2</v>
      </c>
      <c r="V1075" s="14">
        <v>9.5581977820855396E-3</v>
      </c>
      <c r="W1075" s="14">
        <v>0</v>
      </c>
      <c r="X1075" s="14">
        <v>0</v>
      </c>
      <c r="Y1075" s="14">
        <v>0</v>
      </c>
      <c r="Z1075" s="14">
        <v>8.0739999075751703E-2</v>
      </c>
      <c r="AA1075" s="14">
        <v>1.16386360831724E-2</v>
      </c>
      <c r="AB1075" s="14">
        <v>0</v>
      </c>
      <c r="AC1075" s="14">
        <v>5.0086743279297199E-2</v>
      </c>
      <c r="AD1075" s="14">
        <v>0</v>
      </c>
      <c r="AE1075" s="14"/>
      <c r="AF1075" s="14">
        <v>1.6713654869062199E-2</v>
      </c>
      <c r="AG1075" s="14">
        <v>1.0407875438591001E-2</v>
      </c>
      <c r="AH1075" s="14">
        <v>7.8104125044291496E-3</v>
      </c>
      <c r="AI1075" s="14"/>
      <c r="AJ1075" s="14" t="s">
        <v>79</v>
      </c>
      <c r="AK1075" s="14" t="s">
        <v>79</v>
      </c>
      <c r="AL1075" s="14" t="s">
        <v>79</v>
      </c>
      <c r="AM1075" s="14" t="s">
        <v>79</v>
      </c>
      <c r="AN1075" s="14" t="s">
        <v>79</v>
      </c>
      <c r="AO1075" s="14"/>
      <c r="AP1075" s="14">
        <v>0</v>
      </c>
      <c r="AQ1075" s="14">
        <v>1.13503344118767E-2</v>
      </c>
      <c r="AR1075" s="14">
        <v>0</v>
      </c>
      <c r="AS1075" s="14"/>
      <c r="AT1075" s="14">
        <v>1.5606554630445999E-2</v>
      </c>
      <c r="AU1075" s="14">
        <v>9.8513716608736295E-3</v>
      </c>
      <c r="AV1075" s="14">
        <v>7.5808703169071099E-3</v>
      </c>
      <c r="AW1075" s="14">
        <v>1.53713298669707E-2</v>
      </c>
      <c r="AX1075" s="14">
        <v>0</v>
      </c>
    </row>
    <row r="1076" spans="2:50" x14ac:dyDescent="0.25">
      <c r="B1076" t="s">
        <v>70</v>
      </c>
      <c r="C1076" s="14">
        <v>7.9011416140320395E-2</v>
      </c>
      <c r="D1076" s="14">
        <v>5.58690738360519E-2</v>
      </c>
      <c r="E1076" s="14">
        <v>0.101177557174479</v>
      </c>
      <c r="F1076" s="14"/>
      <c r="G1076" s="14">
        <v>7.58437213800464E-2</v>
      </c>
      <c r="H1076" s="14">
        <v>0.10473975606663199</v>
      </c>
      <c r="I1076" s="14">
        <v>9.0442809226130794E-2</v>
      </c>
      <c r="J1076" s="14">
        <v>7.2407103865408703E-2</v>
      </c>
      <c r="K1076" s="14">
        <v>5.7553540321869101E-2</v>
      </c>
      <c r="L1076" s="14">
        <v>7.2619577826956605E-2</v>
      </c>
      <c r="M1076" s="14"/>
      <c r="N1076" s="14">
        <v>2.8889881943557801E-2</v>
      </c>
      <c r="O1076" s="14">
        <v>5.4828388987138502E-2</v>
      </c>
      <c r="P1076" s="14">
        <v>0.11186633235363901</v>
      </c>
      <c r="Q1076" s="14">
        <v>0.13183040547213101</v>
      </c>
      <c r="R1076" s="14"/>
      <c r="S1076" s="14">
        <v>0.104909951512935</v>
      </c>
      <c r="T1076" s="14">
        <v>7.5170088386286193E-2</v>
      </c>
      <c r="U1076" s="14">
        <v>0.112731132694181</v>
      </c>
      <c r="V1076" s="14">
        <v>4.1855881076317901E-2</v>
      </c>
      <c r="W1076" s="14">
        <v>9.9648089839645695E-2</v>
      </c>
      <c r="X1076" s="14">
        <v>4.4199226497046502E-2</v>
      </c>
      <c r="Y1076" s="14">
        <v>7.0943357423599598E-2</v>
      </c>
      <c r="Z1076" s="14">
        <v>0.12883824579056799</v>
      </c>
      <c r="AA1076" s="14">
        <v>8.2637325692547003E-2</v>
      </c>
      <c r="AB1076" s="14">
        <v>7.7829608979211401E-2</v>
      </c>
      <c r="AC1076" s="14">
        <v>6.4428348721166401E-2</v>
      </c>
      <c r="AD1076" s="14">
        <v>0</v>
      </c>
      <c r="AE1076" s="14"/>
      <c r="AF1076" s="14">
        <v>8.3523622484262705E-2</v>
      </c>
      <c r="AG1076" s="14">
        <v>7.2038552980251594E-2</v>
      </c>
      <c r="AH1076" s="14">
        <v>8.7292221449701293E-2</v>
      </c>
      <c r="AI1076" s="14"/>
      <c r="AJ1076" s="14" t="s">
        <v>79</v>
      </c>
      <c r="AK1076" s="14" t="s">
        <v>79</v>
      </c>
      <c r="AL1076" s="14" t="s">
        <v>79</v>
      </c>
      <c r="AM1076" s="14" t="s">
        <v>79</v>
      </c>
      <c r="AN1076" s="14" t="s">
        <v>79</v>
      </c>
      <c r="AO1076" s="14"/>
      <c r="AP1076" s="14">
        <v>4.0287007003713397E-2</v>
      </c>
      <c r="AQ1076" s="14">
        <v>6.5357155186754307E-2</v>
      </c>
      <c r="AR1076" s="14">
        <v>7.5286600692872602E-2</v>
      </c>
      <c r="AS1076" s="14"/>
      <c r="AT1076" s="14">
        <v>0.114682966499556</v>
      </c>
      <c r="AU1076" s="14">
        <v>7.2324248479314596E-2</v>
      </c>
      <c r="AV1076" s="14">
        <v>3.69495528780159E-2</v>
      </c>
      <c r="AW1076" s="14">
        <v>7.7368638653947899E-2</v>
      </c>
      <c r="AX1076" s="14">
        <v>5.8810693193405497E-2</v>
      </c>
    </row>
    <row r="1077" spans="2:50" x14ac:dyDescent="0.25">
      <c r="B1077" t="s">
        <v>71</v>
      </c>
      <c r="C1077" s="14">
        <v>0.61990923935931097</v>
      </c>
      <c r="D1077" s="14">
        <v>0.67798835856003103</v>
      </c>
      <c r="E1077" s="14">
        <v>0.56395610798273199</v>
      </c>
      <c r="F1077" s="14"/>
      <c r="G1077" s="14">
        <v>0.67206615016663496</v>
      </c>
      <c r="H1077" s="14">
        <v>0.57744949447767002</v>
      </c>
      <c r="I1077" s="14">
        <v>0.61615984914440103</v>
      </c>
      <c r="J1077" s="14">
        <v>0.62095656091082896</v>
      </c>
      <c r="K1077" s="14">
        <v>0.58910714580934798</v>
      </c>
      <c r="L1077" s="14">
        <v>0.63729960147185905</v>
      </c>
      <c r="M1077" s="14"/>
      <c r="N1077" s="14">
        <v>0.697718807341007</v>
      </c>
      <c r="O1077" s="14">
        <v>0.69779618756737305</v>
      </c>
      <c r="P1077" s="14">
        <v>0.56573993628780295</v>
      </c>
      <c r="Q1077" s="14">
        <v>0.49910684320871401</v>
      </c>
      <c r="R1077" s="14"/>
      <c r="S1077" s="14">
        <v>0.64835962642168099</v>
      </c>
      <c r="T1077" s="14">
        <v>0.63340062047413703</v>
      </c>
      <c r="U1077" s="14">
        <v>0.60229973549585403</v>
      </c>
      <c r="V1077" s="14">
        <v>0.64727480863235598</v>
      </c>
      <c r="W1077" s="14">
        <v>0.66241825836180901</v>
      </c>
      <c r="X1077" s="14">
        <v>0.64780800615664502</v>
      </c>
      <c r="Y1077" s="14">
        <v>0.58784584300629505</v>
      </c>
      <c r="Z1077" s="14">
        <v>0.460672271331175</v>
      </c>
      <c r="AA1077" s="14">
        <v>0.59344437265024597</v>
      </c>
      <c r="AB1077" s="14">
        <v>0.58741186493394404</v>
      </c>
      <c r="AC1077" s="14">
        <v>0.63790334324430997</v>
      </c>
      <c r="AD1077" s="14">
        <v>0.71274605953748604</v>
      </c>
      <c r="AE1077" s="14"/>
      <c r="AF1077" s="14">
        <v>0.59805894363367995</v>
      </c>
      <c r="AG1077" s="14">
        <v>0.64901054505960198</v>
      </c>
      <c r="AH1077" s="14">
        <v>0.56773999364564498</v>
      </c>
      <c r="AI1077" s="14"/>
      <c r="AJ1077" s="14" t="s">
        <v>79</v>
      </c>
      <c r="AK1077" s="14" t="s">
        <v>79</v>
      </c>
      <c r="AL1077" s="14" t="s">
        <v>79</v>
      </c>
      <c r="AM1077" s="14" t="s">
        <v>79</v>
      </c>
      <c r="AN1077" s="14" t="s">
        <v>79</v>
      </c>
      <c r="AO1077" s="14"/>
      <c r="AP1077" s="14">
        <v>0.72985220330253597</v>
      </c>
      <c r="AQ1077" s="14">
        <v>0.65494036124213795</v>
      </c>
      <c r="AR1077" s="14">
        <v>0.69015716844840602</v>
      </c>
      <c r="AS1077" s="14"/>
      <c r="AT1077" s="14">
        <v>0.57291473232036605</v>
      </c>
      <c r="AU1077" s="14">
        <v>0.60343770515059703</v>
      </c>
      <c r="AV1077" s="14">
        <v>0.68487716840592106</v>
      </c>
      <c r="AW1077" s="14">
        <v>0.74740354903893602</v>
      </c>
      <c r="AX1077" s="14">
        <v>0.70387577144729896</v>
      </c>
    </row>
    <row r="1078" spans="2:50" x14ac:dyDescent="0.25">
      <c r="B1078" t="s">
        <v>72</v>
      </c>
      <c r="C1078" s="14">
        <v>5.2453444530434698E-2</v>
      </c>
      <c r="D1078" s="14">
        <v>5.5267424754059401E-2</v>
      </c>
      <c r="E1078" s="14">
        <v>4.9868745553606202E-2</v>
      </c>
      <c r="F1078" s="14"/>
      <c r="G1078" s="14">
        <v>3.7132254532722002E-2</v>
      </c>
      <c r="H1078" s="14">
        <v>3.9150381508136399E-2</v>
      </c>
      <c r="I1078" s="14">
        <v>4.1046721847978501E-2</v>
      </c>
      <c r="J1078" s="14">
        <v>7.8681463351276196E-2</v>
      </c>
      <c r="K1078" s="14">
        <v>5.0140182166608899E-2</v>
      </c>
      <c r="L1078" s="14">
        <v>6.2420262059745699E-2</v>
      </c>
      <c r="M1078" s="14"/>
      <c r="N1078" s="14">
        <v>2.80938729213626E-2</v>
      </c>
      <c r="O1078" s="14">
        <v>5.0546800625084598E-2</v>
      </c>
      <c r="P1078" s="14">
        <v>6.1143729254689402E-2</v>
      </c>
      <c r="Q1078" s="14">
        <v>7.1936841924437098E-2</v>
      </c>
      <c r="R1078" s="14"/>
      <c r="S1078" s="14">
        <v>6.2188481002321702E-2</v>
      </c>
      <c r="T1078" s="14">
        <v>5.2299550421791199E-2</v>
      </c>
      <c r="U1078" s="14">
        <v>2.2850397571374099E-2</v>
      </c>
      <c r="V1078" s="14">
        <v>3.6769228076016798E-2</v>
      </c>
      <c r="W1078" s="14">
        <v>3.7560102127774997E-2</v>
      </c>
      <c r="X1078" s="14">
        <v>1.73295999289962E-2</v>
      </c>
      <c r="Y1078" s="14">
        <v>7.3703484282825901E-2</v>
      </c>
      <c r="Z1078" s="14">
        <v>0.144822708772785</v>
      </c>
      <c r="AA1078" s="14">
        <v>6.5003013382153904E-2</v>
      </c>
      <c r="AB1078" s="14">
        <v>4.0430458227410898E-2</v>
      </c>
      <c r="AC1078" s="14">
        <v>9.2208088754785103E-2</v>
      </c>
      <c r="AD1078" s="14">
        <v>0</v>
      </c>
      <c r="AE1078" s="14"/>
      <c r="AF1078" s="14">
        <v>6.5752528113412395E-2</v>
      </c>
      <c r="AG1078" s="14">
        <v>5.0621269124577602E-2</v>
      </c>
      <c r="AH1078" s="14">
        <v>3.08688803227214E-2</v>
      </c>
      <c r="AI1078" s="14"/>
      <c r="AJ1078" s="14" t="s">
        <v>79</v>
      </c>
      <c r="AK1078" s="14" t="s">
        <v>79</v>
      </c>
      <c r="AL1078" s="14" t="s">
        <v>79</v>
      </c>
      <c r="AM1078" s="14" t="s">
        <v>79</v>
      </c>
      <c r="AN1078" s="14" t="s">
        <v>79</v>
      </c>
      <c r="AO1078" s="14"/>
      <c r="AP1078" s="14">
        <v>2.9054521143753901E-2</v>
      </c>
      <c r="AQ1078" s="14">
        <v>5.5740603650015798E-2</v>
      </c>
      <c r="AR1078" s="14">
        <v>3.4358305177578798E-2</v>
      </c>
      <c r="AS1078" s="14"/>
      <c r="AT1078" s="14">
        <v>5.1414578335147301E-2</v>
      </c>
      <c r="AU1078" s="14">
        <v>7.1424693570685802E-2</v>
      </c>
      <c r="AV1078" s="14">
        <v>3.2993394397377501E-2</v>
      </c>
      <c r="AW1078" s="14">
        <v>5.32403123452201E-2</v>
      </c>
      <c r="AX1078" s="14">
        <v>0</v>
      </c>
    </row>
    <row r="1079" spans="2:50" x14ac:dyDescent="0.25">
      <c r="B1079" t="s">
        <v>73</v>
      </c>
      <c r="C1079" s="14">
        <v>0.56745579482887598</v>
      </c>
      <c r="D1079" s="14">
        <v>0.62272093380597104</v>
      </c>
      <c r="E1079" s="14">
        <v>0.514087362429126</v>
      </c>
      <c r="F1079" s="14"/>
      <c r="G1079" s="14">
        <v>0.634933895633913</v>
      </c>
      <c r="H1079" s="14">
        <v>0.53829911296953403</v>
      </c>
      <c r="I1079" s="14">
        <v>0.57511312729642206</v>
      </c>
      <c r="J1079" s="14">
        <v>0.54227509755955305</v>
      </c>
      <c r="K1079" s="14">
        <v>0.53896696364273999</v>
      </c>
      <c r="L1079" s="14">
        <v>0.574879339412114</v>
      </c>
      <c r="M1079" s="14"/>
      <c r="N1079" s="14">
        <v>0.66962493441964399</v>
      </c>
      <c r="O1079" s="14">
        <v>0.64724938694228895</v>
      </c>
      <c r="P1079" s="14">
        <v>0.50459620703311403</v>
      </c>
      <c r="Q1079" s="14">
        <v>0.42717000128427701</v>
      </c>
      <c r="R1079" s="14"/>
      <c r="S1079" s="14">
        <v>0.586171145419359</v>
      </c>
      <c r="T1079" s="14">
        <v>0.58110107005234601</v>
      </c>
      <c r="U1079" s="14">
        <v>0.57944933792447995</v>
      </c>
      <c r="V1079" s="14">
        <v>0.61050558055633897</v>
      </c>
      <c r="W1079" s="14">
        <v>0.62485815623403396</v>
      </c>
      <c r="X1079" s="14">
        <v>0.63047840622764895</v>
      </c>
      <c r="Y1079" s="14">
        <v>0.51414235872346903</v>
      </c>
      <c r="Z1079" s="14">
        <v>0.31584956255838997</v>
      </c>
      <c r="AA1079" s="14">
        <v>0.52844135926809199</v>
      </c>
      <c r="AB1079" s="14">
        <v>0.54698140670653295</v>
      </c>
      <c r="AC1079" s="14">
        <v>0.54569525448952505</v>
      </c>
      <c r="AD1079" s="14">
        <v>0.71274605953748604</v>
      </c>
      <c r="AE1079" s="14"/>
      <c r="AF1079" s="14">
        <v>0.53230641552026803</v>
      </c>
      <c r="AG1079" s="14">
        <v>0.598389275935025</v>
      </c>
      <c r="AH1079" s="14">
        <v>0.53687111332292403</v>
      </c>
      <c r="AI1079" s="14"/>
      <c r="AJ1079" s="14" t="s">
        <v>79</v>
      </c>
      <c r="AK1079" s="14" t="s">
        <v>79</v>
      </c>
      <c r="AL1079" s="14" t="s">
        <v>79</v>
      </c>
      <c r="AM1079" s="14" t="s">
        <v>79</v>
      </c>
      <c r="AN1079" s="14" t="s">
        <v>79</v>
      </c>
      <c r="AO1079" s="14"/>
      <c r="AP1079" s="14">
        <v>0.70079768215878302</v>
      </c>
      <c r="AQ1079" s="14">
        <v>0.59919975759212296</v>
      </c>
      <c r="AR1079" s="14">
        <v>0.65579886327082804</v>
      </c>
      <c r="AS1079" s="14"/>
      <c r="AT1079" s="14">
        <v>0.52150015398521898</v>
      </c>
      <c r="AU1079" s="14">
        <v>0.53201301157991199</v>
      </c>
      <c r="AV1079" s="14">
        <v>0.65188377400854403</v>
      </c>
      <c r="AW1079" s="14">
        <v>0.69416323669371605</v>
      </c>
      <c r="AX1079" s="14">
        <v>0.70387577144729896</v>
      </c>
    </row>
    <row r="1080" spans="2:50" x14ac:dyDescent="0.25">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row>
    <row r="1081" spans="2:50" x14ac:dyDescent="0.25">
      <c r="B1081" s="6" t="s">
        <v>413</v>
      </c>
      <c r="C1081" s="14"/>
      <c r="D1081" s="14"/>
      <c r="E1081" s="14"/>
      <c r="F1081" s="14"/>
      <c r="G1081" s="14"/>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row>
    <row r="1082" spans="2:50" x14ac:dyDescent="0.25">
      <c r="B1082" s="24" t="s">
        <v>105</v>
      </c>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row>
    <row r="1083" spans="2:50" x14ac:dyDescent="0.25">
      <c r="B1083" t="s">
        <v>65</v>
      </c>
      <c r="C1083" s="14">
        <v>0.22402887216321299</v>
      </c>
      <c r="D1083" s="14">
        <v>0.27113637378005401</v>
      </c>
      <c r="E1083" s="14">
        <v>0.17708453699384399</v>
      </c>
      <c r="F1083" s="14"/>
      <c r="G1083" s="14">
        <v>0.16732238678014499</v>
      </c>
      <c r="H1083" s="14">
        <v>0.19672029630498999</v>
      </c>
      <c r="I1083" s="14">
        <v>0.158951908494747</v>
      </c>
      <c r="J1083" s="14">
        <v>0.23374640290378801</v>
      </c>
      <c r="K1083" s="14">
        <v>0.29751838125043201</v>
      </c>
      <c r="L1083" s="14">
        <v>0.28385172761350203</v>
      </c>
      <c r="M1083" s="14"/>
      <c r="N1083" s="14">
        <v>0.33047063890422701</v>
      </c>
      <c r="O1083" s="14">
        <v>0.25357970936911001</v>
      </c>
      <c r="P1083" s="14">
        <v>0.107996907581249</v>
      </c>
      <c r="Q1083" s="14">
        <v>0.17583888651207699</v>
      </c>
      <c r="R1083" s="14"/>
      <c r="S1083" s="14">
        <v>0.26990041530904602</v>
      </c>
      <c r="T1083" s="14">
        <v>0.22828639506561199</v>
      </c>
      <c r="U1083" s="14">
        <v>0.225350796006548</v>
      </c>
      <c r="V1083" s="14">
        <v>0.186810863197093</v>
      </c>
      <c r="W1083" s="14">
        <v>0.24143775488014799</v>
      </c>
      <c r="X1083" s="14">
        <v>0.18763930275692101</v>
      </c>
      <c r="Y1083" s="14">
        <v>0.22295019642278699</v>
      </c>
      <c r="Z1083" s="14">
        <v>0.295381493382112</v>
      </c>
      <c r="AA1083" s="14">
        <v>0.19510529200142501</v>
      </c>
      <c r="AB1083" s="14">
        <v>0.26954487288645201</v>
      </c>
      <c r="AC1083" s="14">
        <v>0.19527495251837201</v>
      </c>
      <c r="AD1083" s="14">
        <v>0.120025258462005</v>
      </c>
      <c r="AE1083" s="14"/>
      <c r="AF1083" s="14">
        <v>0.188297936234542</v>
      </c>
      <c r="AG1083" s="14">
        <v>0.29623916517745302</v>
      </c>
      <c r="AH1083" s="14">
        <v>0.10597975749543399</v>
      </c>
      <c r="AI1083" s="14"/>
      <c r="AJ1083" s="14" t="s">
        <v>79</v>
      </c>
      <c r="AK1083" s="14" t="s">
        <v>79</v>
      </c>
      <c r="AL1083" s="14" t="s">
        <v>79</v>
      </c>
      <c r="AM1083" s="14" t="s">
        <v>79</v>
      </c>
      <c r="AN1083" s="14" t="s">
        <v>79</v>
      </c>
      <c r="AO1083" s="14"/>
      <c r="AP1083" s="14">
        <v>0.22670445459729999</v>
      </c>
      <c r="AQ1083" s="14">
        <v>0.24361316532823299</v>
      </c>
      <c r="AR1083" s="14">
        <v>0.26537290120527501</v>
      </c>
      <c r="AS1083" s="14"/>
      <c r="AT1083" s="14">
        <v>0.15805798329571499</v>
      </c>
      <c r="AU1083" s="14">
        <v>0.20316173990803399</v>
      </c>
      <c r="AV1083" s="14">
        <v>0.27625161302630502</v>
      </c>
      <c r="AW1083" s="14">
        <v>0.32647185850610599</v>
      </c>
      <c r="AX1083" s="14">
        <v>0.40354916134290397</v>
      </c>
    </row>
    <row r="1084" spans="2:50" x14ac:dyDescent="0.25">
      <c r="B1084" t="s">
        <v>66</v>
      </c>
      <c r="C1084" s="14">
        <v>0.40571232974117799</v>
      </c>
      <c r="D1084" s="14">
        <v>0.40406839168349801</v>
      </c>
      <c r="E1084" s="14">
        <v>0.40910292613882199</v>
      </c>
      <c r="F1084" s="14"/>
      <c r="G1084" s="14">
        <v>0.40804439867481801</v>
      </c>
      <c r="H1084" s="14">
        <v>0.41845583469157799</v>
      </c>
      <c r="I1084" s="14">
        <v>0.45282750975925601</v>
      </c>
      <c r="J1084" s="14">
        <v>0.38575445221356403</v>
      </c>
      <c r="K1084" s="14">
        <v>0.318907745910192</v>
      </c>
      <c r="L1084" s="14">
        <v>0.42419243608284801</v>
      </c>
      <c r="M1084" s="14"/>
      <c r="N1084" s="14">
        <v>0.404894002266311</v>
      </c>
      <c r="O1084" s="14">
        <v>0.38936132500134002</v>
      </c>
      <c r="P1084" s="14">
        <v>0.39830050629660402</v>
      </c>
      <c r="Q1084" s="14">
        <v>0.42989811783603099</v>
      </c>
      <c r="R1084" s="14"/>
      <c r="S1084" s="14">
        <v>0.373349546853667</v>
      </c>
      <c r="T1084" s="14">
        <v>0.391599683088802</v>
      </c>
      <c r="U1084" s="14">
        <v>0.46704877870091299</v>
      </c>
      <c r="V1084" s="14">
        <v>0.46366591442191601</v>
      </c>
      <c r="W1084" s="14">
        <v>0.399926853289856</v>
      </c>
      <c r="X1084" s="14">
        <v>0.39578098210034601</v>
      </c>
      <c r="Y1084" s="14">
        <v>0.34859458952209399</v>
      </c>
      <c r="Z1084" s="14">
        <v>0.454145108986313</v>
      </c>
      <c r="AA1084" s="14">
        <v>0.43537579438277502</v>
      </c>
      <c r="AB1084" s="14">
        <v>0.326050915786812</v>
      </c>
      <c r="AC1084" s="14">
        <v>0.39442742376693901</v>
      </c>
      <c r="AD1084" s="14">
        <v>0.53367514024396401</v>
      </c>
      <c r="AE1084" s="14"/>
      <c r="AF1084" s="14">
        <v>0.41817267775473399</v>
      </c>
      <c r="AG1084" s="14">
        <v>0.39228762265025802</v>
      </c>
      <c r="AH1084" s="14">
        <v>0.46285621434989999</v>
      </c>
      <c r="AI1084" s="14"/>
      <c r="AJ1084" s="14" t="s">
        <v>79</v>
      </c>
      <c r="AK1084" s="14" t="s">
        <v>79</v>
      </c>
      <c r="AL1084" s="14" t="s">
        <v>79</v>
      </c>
      <c r="AM1084" s="14" t="s">
        <v>79</v>
      </c>
      <c r="AN1084" s="14" t="s">
        <v>79</v>
      </c>
      <c r="AO1084" s="14"/>
      <c r="AP1084" s="14">
        <v>0.47057639631215997</v>
      </c>
      <c r="AQ1084" s="14">
        <v>0.39593330568595397</v>
      </c>
      <c r="AR1084" s="14">
        <v>0.41756009614687201</v>
      </c>
      <c r="AS1084" s="14"/>
      <c r="AT1084" s="14">
        <v>0.38877835690839802</v>
      </c>
      <c r="AU1084" s="14">
        <v>0.40116246566497199</v>
      </c>
      <c r="AV1084" s="14">
        <v>0.42909512059599803</v>
      </c>
      <c r="AW1084" s="14">
        <v>0.42639307190088199</v>
      </c>
      <c r="AX1084" s="14">
        <v>0.59645083865709603</v>
      </c>
    </row>
    <row r="1085" spans="2:50" x14ac:dyDescent="0.25">
      <c r="B1085" t="s">
        <v>67</v>
      </c>
      <c r="C1085" s="14">
        <v>0.21072269375149799</v>
      </c>
      <c r="D1085" s="14">
        <v>0.16458345774958</v>
      </c>
      <c r="E1085" s="14">
        <v>0.25436039391072801</v>
      </c>
      <c r="F1085" s="14"/>
      <c r="G1085" s="14">
        <v>0.20101940447136199</v>
      </c>
      <c r="H1085" s="14">
        <v>0.25732033012226802</v>
      </c>
      <c r="I1085" s="14">
        <v>0.21222893808214199</v>
      </c>
      <c r="J1085" s="14">
        <v>0.213924786097863</v>
      </c>
      <c r="K1085" s="14">
        <v>0.24952081170363499</v>
      </c>
      <c r="L1085" s="14">
        <v>0.14686006479900099</v>
      </c>
      <c r="M1085" s="14"/>
      <c r="N1085" s="14">
        <v>0.156036689013658</v>
      </c>
      <c r="O1085" s="14">
        <v>0.20289571485489899</v>
      </c>
      <c r="P1085" s="14">
        <v>0.29366138932824398</v>
      </c>
      <c r="Q1085" s="14">
        <v>0.20907366868773899</v>
      </c>
      <c r="R1085" s="14"/>
      <c r="S1085" s="14">
        <v>0.191280772196287</v>
      </c>
      <c r="T1085" s="14">
        <v>0.216983521966647</v>
      </c>
      <c r="U1085" s="14">
        <v>0.17663897598964101</v>
      </c>
      <c r="V1085" s="14">
        <v>0.17183173769739701</v>
      </c>
      <c r="W1085" s="14">
        <v>0.173048931328418</v>
      </c>
      <c r="X1085" s="14">
        <v>0.27870267761134998</v>
      </c>
      <c r="Y1085" s="14">
        <v>0.26022940911801501</v>
      </c>
      <c r="Z1085" s="14">
        <v>0.125622038326413</v>
      </c>
      <c r="AA1085" s="14">
        <v>0.205232667972086</v>
      </c>
      <c r="AB1085" s="14">
        <v>0.23809880261435101</v>
      </c>
      <c r="AC1085" s="14">
        <v>0.21575325754670299</v>
      </c>
      <c r="AD1085" s="14">
        <v>0.25551961920062699</v>
      </c>
      <c r="AE1085" s="14"/>
      <c r="AF1085" s="14">
        <v>0.20956628979404701</v>
      </c>
      <c r="AG1085" s="14">
        <v>0.177744305262965</v>
      </c>
      <c r="AH1085" s="14">
        <v>0.28984474145505001</v>
      </c>
      <c r="AI1085" s="14"/>
      <c r="AJ1085" s="14" t="s">
        <v>79</v>
      </c>
      <c r="AK1085" s="14" t="s">
        <v>79</v>
      </c>
      <c r="AL1085" s="14" t="s">
        <v>79</v>
      </c>
      <c r="AM1085" s="14" t="s">
        <v>79</v>
      </c>
      <c r="AN1085" s="14" t="s">
        <v>79</v>
      </c>
      <c r="AO1085" s="14"/>
      <c r="AP1085" s="14">
        <v>0.15550443189870999</v>
      </c>
      <c r="AQ1085" s="14">
        <v>0.206413666201366</v>
      </c>
      <c r="AR1085" s="14">
        <v>0.25095688635032098</v>
      </c>
      <c r="AS1085" s="14"/>
      <c r="AT1085" s="14">
        <v>0.25257680433941299</v>
      </c>
      <c r="AU1085" s="14">
        <v>0.23821631201327501</v>
      </c>
      <c r="AV1085" s="14">
        <v>0.15520045316922701</v>
      </c>
      <c r="AW1085" s="14">
        <v>0.14409926473758999</v>
      </c>
      <c r="AX1085" s="14">
        <v>0</v>
      </c>
    </row>
    <row r="1086" spans="2:50" x14ac:dyDescent="0.25">
      <c r="B1086" t="s">
        <v>68</v>
      </c>
      <c r="C1086" s="14">
        <v>5.9233537201123697E-2</v>
      </c>
      <c r="D1086" s="14">
        <v>5.7797537691070398E-2</v>
      </c>
      <c r="E1086" s="14">
        <v>5.9865871492603501E-2</v>
      </c>
      <c r="F1086" s="14"/>
      <c r="G1086" s="14">
        <v>8.1799921046070603E-2</v>
      </c>
      <c r="H1086" s="14">
        <v>7.6653198477732803E-2</v>
      </c>
      <c r="I1086" s="14">
        <v>5.4782892423934998E-2</v>
      </c>
      <c r="J1086" s="14">
        <v>4.9740430521421901E-2</v>
      </c>
      <c r="K1086" s="14">
        <v>4.40243707882167E-2</v>
      </c>
      <c r="L1086" s="14">
        <v>5.3142314432126997E-2</v>
      </c>
      <c r="M1086" s="14"/>
      <c r="N1086" s="14">
        <v>4.1130416553134597E-2</v>
      </c>
      <c r="O1086" s="14">
        <v>7.9480188111963501E-2</v>
      </c>
      <c r="P1086" s="14">
        <v>7.05904951043205E-2</v>
      </c>
      <c r="Q1086" s="14">
        <v>4.7672501674555098E-2</v>
      </c>
      <c r="R1086" s="14"/>
      <c r="S1086" s="14">
        <v>9.4628839194289799E-2</v>
      </c>
      <c r="T1086" s="14">
        <v>4.7447509184346801E-2</v>
      </c>
      <c r="U1086" s="14">
        <v>7.8331738536703693E-2</v>
      </c>
      <c r="V1086" s="14">
        <v>6.9111467335459503E-2</v>
      </c>
      <c r="W1086" s="14">
        <v>5.1786554319996E-2</v>
      </c>
      <c r="X1086" s="14">
        <v>1.93222654454142E-2</v>
      </c>
      <c r="Y1086" s="14">
        <v>7.6095306808696195E-2</v>
      </c>
      <c r="Z1086" s="14">
        <v>2.2549489106488602E-2</v>
      </c>
      <c r="AA1086" s="14">
        <v>5.6393409989373498E-2</v>
      </c>
      <c r="AB1086" s="14">
        <v>6.0474791223387503E-2</v>
      </c>
      <c r="AC1086" s="14">
        <v>8.7742398021214196E-2</v>
      </c>
      <c r="AD1086" s="14">
        <v>0</v>
      </c>
      <c r="AE1086" s="14"/>
      <c r="AF1086" s="14">
        <v>7.6584975049145201E-2</v>
      </c>
      <c r="AG1086" s="14">
        <v>5.4132992888323801E-2</v>
      </c>
      <c r="AH1086" s="14">
        <v>1.33971050922621E-2</v>
      </c>
      <c r="AI1086" s="14"/>
      <c r="AJ1086" s="14" t="s">
        <v>79</v>
      </c>
      <c r="AK1086" s="14" t="s">
        <v>79</v>
      </c>
      <c r="AL1086" s="14" t="s">
        <v>79</v>
      </c>
      <c r="AM1086" s="14" t="s">
        <v>79</v>
      </c>
      <c r="AN1086" s="14" t="s">
        <v>79</v>
      </c>
      <c r="AO1086" s="14"/>
      <c r="AP1086" s="14">
        <v>6.3095837324645604E-2</v>
      </c>
      <c r="AQ1086" s="14">
        <v>7.8371807086728404E-2</v>
      </c>
      <c r="AR1086" s="14">
        <v>3.4952839355454297E-2</v>
      </c>
      <c r="AS1086" s="14"/>
      <c r="AT1086" s="14">
        <v>7.9277314961897993E-2</v>
      </c>
      <c r="AU1086" s="14">
        <v>5.1144584704254398E-2</v>
      </c>
      <c r="AV1086" s="14">
        <v>5.0713451985755199E-2</v>
      </c>
      <c r="AW1086" s="14">
        <v>5.89307721142266E-2</v>
      </c>
      <c r="AX1086" s="14">
        <v>0</v>
      </c>
    </row>
    <row r="1087" spans="2:50" x14ac:dyDescent="0.25">
      <c r="B1087" t="s">
        <v>69</v>
      </c>
      <c r="C1087" s="14">
        <v>2.54315343208357E-2</v>
      </c>
      <c r="D1087" s="14">
        <v>3.4482529804967701E-2</v>
      </c>
      <c r="E1087" s="14">
        <v>1.67800748191844E-2</v>
      </c>
      <c r="F1087" s="14"/>
      <c r="G1087" s="14">
        <v>1.7288486697328999E-2</v>
      </c>
      <c r="H1087" s="14">
        <v>1.0233454154399401E-2</v>
      </c>
      <c r="I1087" s="14">
        <v>4.30658640305649E-2</v>
      </c>
      <c r="J1087" s="14">
        <v>3.2070234036327298E-2</v>
      </c>
      <c r="K1087" s="14">
        <v>2.7668648914000199E-2</v>
      </c>
      <c r="L1087" s="14">
        <v>1.9905277751488801E-2</v>
      </c>
      <c r="M1087" s="14"/>
      <c r="N1087" s="14">
        <v>1.6735569032498301E-2</v>
      </c>
      <c r="O1087" s="14">
        <v>2.32032797237866E-2</v>
      </c>
      <c r="P1087" s="14">
        <v>3.0721872639831699E-2</v>
      </c>
      <c r="Q1087" s="14">
        <v>3.2341928644378799E-2</v>
      </c>
      <c r="R1087" s="14"/>
      <c r="S1087" s="14">
        <v>1.20041508727838E-2</v>
      </c>
      <c r="T1087" s="14">
        <v>1.23045549551806E-2</v>
      </c>
      <c r="U1087" s="14">
        <v>1.34222832297305E-2</v>
      </c>
      <c r="V1087" s="14">
        <v>2.2612864213863999E-2</v>
      </c>
      <c r="W1087" s="14">
        <v>3.3074777529638999E-2</v>
      </c>
      <c r="X1087" s="14">
        <v>3.2978546820036501E-2</v>
      </c>
      <c r="Y1087" s="14">
        <v>3.8524549468199901E-2</v>
      </c>
      <c r="Z1087" s="14">
        <v>2.13587750279935E-2</v>
      </c>
      <c r="AA1087" s="14">
        <v>3.9970105966696999E-2</v>
      </c>
      <c r="AB1087" s="14">
        <v>1.0607757307222699E-2</v>
      </c>
      <c r="AC1087" s="14">
        <v>5.23950067845457E-2</v>
      </c>
      <c r="AD1087" s="14">
        <v>5.35806737769422E-2</v>
      </c>
      <c r="AE1087" s="14"/>
      <c r="AF1087" s="14">
        <v>4.09192537750016E-2</v>
      </c>
      <c r="AG1087" s="14">
        <v>2.1957604993399299E-2</v>
      </c>
      <c r="AH1087" s="14">
        <v>0</v>
      </c>
      <c r="AI1087" s="14"/>
      <c r="AJ1087" s="14" t="s">
        <v>79</v>
      </c>
      <c r="AK1087" s="14" t="s">
        <v>79</v>
      </c>
      <c r="AL1087" s="14" t="s">
        <v>79</v>
      </c>
      <c r="AM1087" s="14" t="s">
        <v>79</v>
      </c>
      <c r="AN1087" s="14" t="s">
        <v>79</v>
      </c>
      <c r="AO1087" s="14"/>
      <c r="AP1087" s="14">
        <v>1.80532982854767E-2</v>
      </c>
      <c r="AQ1087" s="14">
        <v>1.3945497878691799E-2</v>
      </c>
      <c r="AR1087" s="14">
        <v>1.9450360365849399E-2</v>
      </c>
      <c r="AS1087" s="14"/>
      <c r="AT1087" s="14">
        <v>2.9526667000642499E-2</v>
      </c>
      <c r="AU1087" s="14">
        <v>1.53315204389317E-2</v>
      </c>
      <c r="AV1087" s="14">
        <v>2.9139477534952701E-2</v>
      </c>
      <c r="AW1087" s="14">
        <v>9.82147019744113E-3</v>
      </c>
      <c r="AX1087" s="14">
        <v>0</v>
      </c>
    </row>
    <row r="1088" spans="2:50" x14ac:dyDescent="0.25">
      <c r="B1088" t="s">
        <v>70</v>
      </c>
      <c r="C1088" s="14">
        <v>7.4871032822151906E-2</v>
      </c>
      <c r="D1088" s="14">
        <v>6.79317092908302E-2</v>
      </c>
      <c r="E1088" s="14">
        <v>8.2806196644817698E-2</v>
      </c>
      <c r="F1088" s="14"/>
      <c r="G1088" s="14">
        <v>0.124525402330275</v>
      </c>
      <c r="H1088" s="14">
        <v>4.06168862490313E-2</v>
      </c>
      <c r="I1088" s="14">
        <v>7.8142887209355999E-2</v>
      </c>
      <c r="J1088" s="14">
        <v>8.4763694227035405E-2</v>
      </c>
      <c r="K1088" s="14">
        <v>6.2360041433524097E-2</v>
      </c>
      <c r="L1088" s="14">
        <v>7.2048179321034106E-2</v>
      </c>
      <c r="M1088" s="14"/>
      <c r="N1088" s="14">
        <v>5.07326842301715E-2</v>
      </c>
      <c r="O1088" s="14">
        <v>5.1479782938900702E-2</v>
      </c>
      <c r="P1088" s="14">
        <v>9.8728829049750694E-2</v>
      </c>
      <c r="Q1088" s="14">
        <v>0.10517489664521899</v>
      </c>
      <c r="R1088" s="14"/>
      <c r="S1088" s="14">
        <v>5.8836275573926601E-2</v>
      </c>
      <c r="T1088" s="14">
        <v>0.10337833573941201</v>
      </c>
      <c r="U1088" s="14">
        <v>3.9207427536463002E-2</v>
      </c>
      <c r="V1088" s="14">
        <v>8.5967153134271404E-2</v>
      </c>
      <c r="W1088" s="14">
        <v>0.100725128651943</v>
      </c>
      <c r="X1088" s="14">
        <v>8.5576225265932004E-2</v>
      </c>
      <c r="Y1088" s="14">
        <v>5.3605948660208402E-2</v>
      </c>
      <c r="Z1088" s="14">
        <v>8.09430951706792E-2</v>
      </c>
      <c r="AA1088" s="14">
        <v>6.7922729687643305E-2</v>
      </c>
      <c r="AB1088" s="14">
        <v>9.5222860181775296E-2</v>
      </c>
      <c r="AC1088" s="14">
        <v>5.44069613622261E-2</v>
      </c>
      <c r="AD1088" s="14">
        <v>3.7199308316462197E-2</v>
      </c>
      <c r="AE1088" s="14"/>
      <c r="AF1088" s="14">
        <v>6.6458867392530097E-2</v>
      </c>
      <c r="AG1088" s="14">
        <v>5.7638309027600199E-2</v>
      </c>
      <c r="AH1088" s="14">
        <v>0.127922181607354</v>
      </c>
      <c r="AI1088" s="14"/>
      <c r="AJ1088" s="14" t="s">
        <v>79</v>
      </c>
      <c r="AK1088" s="14" t="s">
        <v>79</v>
      </c>
      <c r="AL1088" s="14" t="s">
        <v>79</v>
      </c>
      <c r="AM1088" s="14" t="s">
        <v>79</v>
      </c>
      <c r="AN1088" s="14" t="s">
        <v>79</v>
      </c>
      <c r="AO1088" s="14"/>
      <c r="AP1088" s="14">
        <v>6.6065581581708097E-2</v>
      </c>
      <c r="AQ1088" s="14">
        <v>6.1722557819026802E-2</v>
      </c>
      <c r="AR1088" s="14">
        <v>1.17069165762293E-2</v>
      </c>
      <c r="AS1088" s="14"/>
      <c r="AT1088" s="14">
        <v>9.1782873493932396E-2</v>
      </c>
      <c r="AU1088" s="14">
        <v>9.0983377270532295E-2</v>
      </c>
      <c r="AV1088" s="14">
        <v>5.9599883687761999E-2</v>
      </c>
      <c r="AW1088" s="14">
        <v>3.4283562543753698E-2</v>
      </c>
      <c r="AX1088" s="14">
        <v>0</v>
      </c>
    </row>
    <row r="1089" spans="2:50" x14ac:dyDescent="0.25">
      <c r="B1089" t="s">
        <v>71</v>
      </c>
      <c r="C1089" s="14">
        <v>0.62974120190439098</v>
      </c>
      <c r="D1089" s="14">
        <v>0.67520476546355201</v>
      </c>
      <c r="E1089" s="14">
        <v>0.58618746313266601</v>
      </c>
      <c r="F1089" s="14"/>
      <c r="G1089" s="14">
        <v>0.575366785454963</v>
      </c>
      <c r="H1089" s="14">
        <v>0.61517613099656898</v>
      </c>
      <c r="I1089" s="14">
        <v>0.61177941825400195</v>
      </c>
      <c r="J1089" s="14">
        <v>0.61950085511735198</v>
      </c>
      <c r="K1089" s="14">
        <v>0.61642612716062395</v>
      </c>
      <c r="L1089" s="14">
        <v>0.70804416369634904</v>
      </c>
      <c r="M1089" s="14"/>
      <c r="N1089" s="14">
        <v>0.73536464117053801</v>
      </c>
      <c r="O1089" s="14">
        <v>0.64294103437045003</v>
      </c>
      <c r="P1089" s="14">
        <v>0.50629741387785299</v>
      </c>
      <c r="Q1089" s="14">
        <v>0.60573700434810795</v>
      </c>
      <c r="R1089" s="14"/>
      <c r="S1089" s="14">
        <v>0.64324996216271302</v>
      </c>
      <c r="T1089" s="14">
        <v>0.61988607815441399</v>
      </c>
      <c r="U1089" s="14">
        <v>0.69239957470746205</v>
      </c>
      <c r="V1089" s="14">
        <v>0.65047677761900902</v>
      </c>
      <c r="W1089" s="14">
        <v>0.64136460817000496</v>
      </c>
      <c r="X1089" s="14">
        <v>0.58342028485726705</v>
      </c>
      <c r="Y1089" s="14">
        <v>0.57154478594488101</v>
      </c>
      <c r="Z1089" s="14">
        <v>0.74952660236842505</v>
      </c>
      <c r="AA1089" s="14">
        <v>0.63048108638419997</v>
      </c>
      <c r="AB1089" s="14">
        <v>0.59559578867326401</v>
      </c>
      <c r="AC1089" s="14">
        <v>0.58970237628531197</v>
      </c>
      <c r="AD1089" s="14">
        <v>0.65370039870596797</v>
      </c>
      <c r="AE1089" s="14"/>
      <c r="AF1089" s="14">
        <v>0.60647061398927604</v>
      </c>
      <c r="AG1089" s="14">
        <v>0.68852678782771104</v>
      </c>
      <c r="AH1089" s="14">
        <v>0.56883597184533397</v>
      </c>
      <c r="AI1089" s="14"/>
      <c r="AJ1089" s="14" t="s">
        <v>79</v>
      </c>
      <c r="AK1089" s="14" t="s">
        <v>79</v>
      </c>
      <c r="AL1089" s="14" t="s">
        <v>79</v>
      </c>
      <c r="AM1089" s="14" t="s">
        <v>79</v>
      </c>
      <c r="AN1089" s="14" t="s">
        <v>79</v>
      </c>
      <c r="AO1089" s="14"/>
      <c r="AP1089" s="14">
        <v>0.69728085090945902</v>
      </c>
      <c r="AQ1089" s="14">
        <v>0.63954647101418705</v>
      </c>
      <c r="AR1089" s="14">
        <v>0.68293299735214597</v>
      </c>
      <c r="AS1089" s="14"/>
      <c r="AT1089" s="14">
        <v>0.54683634020411398</v>
      </c>
      <c r="AU1089" s="14">
        <v>0.60432420557300603</v>
      </c>
      <c r="AV1089" s="14">
        <v>0.70534673362230305</v>
      </c>
      <c r="AW1089" s="14">
        <v>0.75286493040698799</v>
      </c>
      <c r="AX1089" s="14">
        <v>1</v>
      </c>
    </row>
    <row r="1090" spans="2:50" x14ac:dyDescent="0.25">
      <c r="B1090" t="s">
        <v>72</v>
      </c>
      <c r="C1090" s="14">
        <v>8.4665071521959401E-2</v>
      </c>
      <c r="D1090" s="14">
        <v>9.2280067496038107E-2</v>
      </c>
      <c r="E1090" s="14">
        <v>7.6645946311787894E-2</v>
      </c>
      <c r="F1090" s="14"/>
      <c r="G1090" s="14">
        <v>9.9088407743399706E-2</v>
      </c>
      <c r="H1090" s="14">
        <v>8.6886652632132202E-2</v>
      </c>
      <c r="I1090" s="14">
        <v>9.7848756454499905E-2</v>
      </c>
      <c r="J1090" s="14">
        <v>8.1810664557749199E-2</v>
      </c>
      <c r="K1090" s="14">
        <v>7.1693019702216906E-2</v>
      </c>
      <c r="L1090" s="14">
        <v>7.3047592183615798E-2</v>
      </c>
      <c r="M1090" s="14"/>
      <c r="N1090" s="14">
        <v>5.7865985585632898E-2</v>
      </c>
      <c r="O1090" s="14">
        <v>0.10268346783575</v>
      </c>
      <c r="P1090" s="14">
        <v>0.101312367744152</v>
      </c>
      <c r="Q1090" s="14">
        <v>8.0014430318933905E-2</v>
      </c>
      <c r="R1090" s="14"/>
      <c r="S1090" s="14">
        <v>0.106632990067074</v>
      </c>
      <c r="T1090" s="14">
        <v>5.9752064139527501E-2</v>
      </c>
      <c r="U1090" s="14">
        <v>9.1754021766434199E-2</v>
      </c>
      <c r="V1090" s="14">
        <v>9.1724331549323496E-2</v>
      </c>
      <c r="W1090" s="14">
        <v>8.4861331849635097E-2</v>
      </c>
      <c r="X1090" s="14">
        <v>5.2300812265450698E-2</v>
      </c>
      <c r="Y1090" s="14">
        <v>0.114619856276896</v>
      </c>
      <c r="Z1090" s="14">
        <v>4.3908264134482101E-2</v>
      </c>
      <c r="AA1090" s="14">
        <v>9.6363515956070497E-2</v>
      </c>
      <c r="AB1090" s="14">
        <v>7.1082548530610204E-2</v>
      </c>
      <c r="AC1090" s="14">
        <v>0.14013740480576001</v>
      </c>
      <c r="AD1090" s="14">
        <v>5.35806737769422E-2</v>
      </c>
      <c r="AE1090" s="14"/>
      <c r="AF1090" s="14">
        <v>0.117504228824147</v>
      </c>
      <c r="AG1090" s="14">
        <v>7.6090597881723093E-2</v>
      </c>
      <c r="AH1090" s="14">
        <v>1.33971050922621E-2</v>
      </c>
      <c r="AI1090" s="14"/>
      <c r="AJ1090" s="14" t="s">
        <v>79</v>
      </c>
      <c r="AK1090" s="14" t="s">
        <v>79</v>
      </c>
      <c r="AL1090" s="14" t="s">
        <v>79</v>
      </c>
      <c r="AM1090" s="14" t="s">
        <v>79</v>
      </c>
      <c r="AN1090" s="14" t="s">
        <v>79</v>
      </c>
      <c r="AO1090" s="14"/>
      <c r="AP1090" s="14">
        <v>8.1149135610122297E-2</v>
      </c>
      <c r="AQ1090" s="14">
        <v>9.2317304965420302E-2</v>
      </c>
      <c r="AR1090" s="14">
        <v>5.4403199721303801E-2</v>
      </c>
      <c r="AS1090" s="14"/>
      <c r="AT1090" s="14">
        <v>0.108803981962541</v>
      </c>
      <c r="AU1090" s="14">
        <v>6.6476105143186096E-2</v>
      </c>
      <c r="AV1090" s="14">
        <v>7.9852929520707799E-2</v>
      </c>
      <c r="AW1090" s="14">
        <v>6.8752242311667697E-2</v>
      </c>
      <c r="AX1090" s="14">
        <v>0</v>
      </c>
    </row>
    <row r="1091" spans="2:50" x14ac:dyDescent="0.25">
      <c r="B1091" t="s">
        <v>73</v>
      </c>
      <c r="C1091" s="14">
        <v>0.54507613038243097</v>
      </c>
      <c r="D1091" s="14">
        <v>0.58292469796751401</v>
      </c>
      <c r="E1091" s="14">
        <v>0.509541516820878</v>
      </c>
      <c r="F1091" s="14"/>
      <c r="G1091" s="14">
        <v>0.47627837771156301</v>
      </c>
      <c r="H1091" s="14">
        <v>0.52828947836443596</v>
      </c>
      <c r="I1091" s="14">
        <v>0.51393066179950198</v>
      </c>
      <c r="J1091" s="14">
        <v>0.53769019055960299</v>
      </c>
      <c r="K1091" s="14">
        <v>0.54473310745840697</v>
      </c>
      <c r="L1091" s="14">
        <v>0.63499657151273403</v>
      </c>
      <c r="M1091" s="14"/>
      <c r="N1091" s="14">
        <v>0.67749865558490496</v>
      </c>
      <c r="O1091" s="14">
        <v>0.54025756653470003</v>
      </c>
      <c r="P1091" s="14">
        <v>0.40498504613370101</v>
      </c>
      <c r="Q1091" s="14">
        <v>0.52572257402917399</v>
      </c>
      <c r="R1091" s="14"/>
      <c r="S1091" s="14">
        <v>0.53661697209563897</v>
      </c>
      <c r="T1091" s="14">
        <v>0.56013401401488605</v>
      </c>
      <c r="U1091" s="14">
        <v>0.60064555294102695</v>
      </c>
      <c r="V1091" s="14">
        <v>0.55875244606968499</v>
      </c>
      <c r="W1091" s="14">
        <v>0.55650327632037</v>
      </c>
      <c r="X1091" s="14">
        <v>0.53111947259181702</v>
      </c>
      <c r="Y1091" s="14">
        <v>0.45692492966798498</v>
      </c>
      <c r="Z1091" s="14">
        <v>0.70561833823394304</v>
      </c>
      <c r="AA1091" s="14">
        <v>0.53411757042813002</v>
      </c>
      <c r="AB1091" s="14">
        <v>0.52451324014265299</v>
      </c>
      <c r="AC1091" s="14">
        <v>0.44956497147955199</v>
      </c>
      <c r="AD1091" s="14">
        <v>0.60011972492902599</v>
      </c>
      <c r="AE1091" s="14"/>
      <c r="AF1091" s="14">
        <v>0.48896638516512902</v>
      </c>
      <c r="AG1091" s="14">
        <v>0.61243618994598803</v>
      </c>
      <c r="AH1091" s="14">
        <v>0.55543886675307197</v>
      </c>
      <c r="AI1091" s="14"/>
      <c r="AJ1091" s="14" t="s">
        <v>79</v>
      </c>
      <c r="AK1091" s="14" t="s">
        <v>79</v>
      </c>
      <c r="AL1091" s="14" t="s">
        <v>79</v>
      </c>
      <c r="AM1091" s="14" t="s">
        <v>79</v>
      </c>
      <c r="AN1091" s="14" t="s">
        <v>79</v>
      </c>
      <c r="AO1091" s="14"/>
      <c r="AP1091" s="14">
        <v>0.61613171529933697</v>
      </c>
      <c r="AQ1091" s="14">
        <v>0.54722916604876704</v>
      </c>
      <c r="AR1091" s="14">
        <v>0.62852979763084305</v>
      </c>
      <c r="AS1091" s="14"/>
      <c r="AT1091" s="14">
        <v>0.43803235824157299</v>
      </c>
      <c r="AU1091" s="14">
        <v>0.53784810042982001</v>
      </c>
      <c r="AV1091" s="14">
        <v>0.62549380410159505</v>
      </c>
      <c r="AW1091" s="14">
        <v>0.684112688095321</v>
      </c>
      <c r="AX1091" s="14">
        <v>1</v>
      </c>
    </row>
    <row r="1092" spans="2:50" x14ac:dyDescent="0.25">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row>
    <row r="1093" spans="2:50" x14ac:dyDescent="0.25">
      <c r="B1093" s="6" t="s">
        <v>417</v>
      </c>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row>
    <row r="1094" spans="2:50" x14ac:dyDescent="0.25">
      <c r="B1094" s="25" t="s">
        <v>542</v>
      </c>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row>
    <row r="1095" spans="2:50" x14ac:dyDescent="0.25">
      <c r="B1095" t="s">
        <v>414</v>
      </c>
      <c r="C1095" s="14">
        <v>0.345070479406552</v>
      </c>
      <c r="D1095" s="14">
        <v>0.40907217479796198</v>
      </c>
      <c r="E1095" s="14">
        <v>0.28299091928328501</v>
      </c>
      <c r="F1095" s="14"/>
      <c r="G1095" s="14">
        <v>0.338855555249365</v>
      </c>
      <c r="H1095" s="14">
        <v>0.305304690636788</v>
      </c>
      <c r="I1095" s="14">
        <v>0.27701877548917397</v>
      </c>
      <c r="J1095" s="14">
        <v>0.38383773497799001</v>
      </c>
      <c r="K1095" s="14">
        <v>0.36591697229359199</v>
      </c>
      <c r="L1095" s="14">
        <v>0.38313020684180299</v>
      </c>
      <c r="M1095" s="14"/>
      <c r="N1095" s="14">
        <v>0.39382911195045001</v>
      </c>
      <c r="O1095" s="14">
        <v>0.379494302411854</v>
      </c>
      <c r="P1095" s="14">
        <v>0.29261096540596498</v>
      </c>
      <c r="Q1095" s="14">
        <v>0.30982040751114798</v>
      </c>
      <c r="R1095" s="14"/>
      <c r="S1095" s="14">
        <v>0.35567399934928501</v>
      </c>
      <c r="T1095" s="14">
        <v>0.323784761209788</v>
      </c>
      <c r="U1095" s="14">
        <v>0.30848761823913401</v>
      </c>
      <c r="V1095" s="14">
        <v>0.381013223369496</v>
      </c>
      <c r="W1095" s="14">
        <v>0.354542024057587</v>
      </c>
      <c r="X1095" s="14">
        <v>0.354451790951401</v>
      </c>
      <c r="Y1095" s="14">
        <v>0.355781295577492</v>
      </c>
      <c r="Z1095" s="14">
        <v>0.26918677353532799</v>
      </c>
      <c r="AA1095" s="14">
        <v>0.39474496642547602</v>
      </c>
      <c r="AB1095" s="14">
        <v>0.292978842787532</v>
      </c>
      <c r="AC1095" s="14">
        <v>0.39266097632077201</v>
      </c>
      <c r="AD1095" s="14">
        <v>0.29066395542664197</v>
      </c>
      <c r="AE1095" s="14"/>
      <c r="AF1095" s="14">
        <v>0.35462523293806097</v>
      </c>
      <c r="AG1095" s="14">
        <v>0.36334319725758202</v>
      </c>
      <c r="AH1095" s="14">
        <v>0.29795075334456</v>
      </c>
      <c r="AI1095" s="14"/>
      <c r="AJ1095" s="14" t="s">
        <v>79</v>
      </c>
      <c r="AK1095" s="14" t="s">
        <v>79</v>
      </c>
      <c r="AL1095" s="14" t="s">
        <v>79</v>
      </c>
      <c r="AM1095" s="14" t="s">
        <v>79</v>
      </c>
      <c r="AN1095" s="14" t="s">
        <v>79</v>
      </c>
      <c r="AO1095" s="14"/>
      <c r="AP1095" s="14">
        <v>0.37245413612325401</v>
      </c>
      <c r="AQ1095" s="14">
        <v>0.37648834477138698</v>
      </c>
      <c r="AR1095" s="14">
        <v>0.46125614065871201</v>
      </c>
      <c r="AS1095" s="14"/>
      <c r="AT1095" s="14">
        <v>0.31602405710543402</v>
      </c>
      <c r="AU1095" s="14">
        <v>0.27072145260719199</v>
      </c>
      <c r="AV1095" s="14">
        <v>0.40383354396793297</v>
      </c>
      <c r="AW1095" s="14">
        <v>0.43722728424483098</v>
      </c>
      <c r="AX1095" s="14">
        <v>0.45513400086513101</v>
      </c>
    </row>
    <row r="1096" spans="2:50" x14ac:dyDescent="0.25">
      <c r="B1096" t="s">
        <v>415</v>
      </c>
      <c r="C1096" s="14">
        <v>0.38229254848445499</v>
      </c>
      <c r="D1096" s="14">
        <v>0.369956073010555</v>
      </c>
      <c r="E1096" s="14">
        <v>0.39471476658458998</v>
      </c>
      <c r="F1096" s="14"/>
      <c r="G1096" s="14">
        <v>0.43561054401324401</v>
      </c>
      <c r="H1096" s="14">
        <v>0.43358257078964602</v>
      </c>
      <c r="I1096" s="14">
        <v>0.39961767285199801</v>
      </c>
      <c r="J1096" s="14">
        <v>0.28832216593333598</v>
      </c>
      <c r="K1096" s="14">
        <v>0.36201205480454102</v>
      </c>
      <c r="L1096" s="14">
        <v>0.38029865480424802</v>
      </c>
      <c r="M1096" s="14"/>
      <c r="N1096" s="14">
        <v>0.41489874617668199</v>
      </c>
      <c r="O1096" s="14">
        <v>0.40508388878740398</v>
      </c>
      <c r="P1096" s="14">
        <v>0.389542695253</v>
      </c>
      <c r="Q1096" s="14">
        <v>0.30232238876727802</v>
      </c>
      <c r="R1096" s="14"/>
      <c r="S1096" s="14">
        <v>0.36548295481524701</v>
      </c>
      <c r="T1096" s="14">
        <v>0.41436837664951698</v>
      </c>
      <c r="U1096" s="14">
        <v>0.43762565295244199</v>
      </c>
      <c r="V1096" s="14">
        <v>0.37784948734072898</v>
      </c>
      <c r="W1096" s="14">
        <v>0.445367544939269</v>
      </c>
      <c r="X1096" s="14">
        <v>0.33009743028960897</v>
      </c>
      <c r="Y1096" s="14">
        <v>0.41919690041191399</v>
      </c>
      <c r="Z1096" s="14">
        <v>0.30895060623520798</v>
      </c>
      <c r="AA1096" s="14">
        <v>0.30672895109977599</v>
      </c>
      <c r="AB1096" s="14">
        <v>0.39679797497492197</v>
      </c>
      <c r="AC1096" s="14">
        <v>0.37162036432627399</v>
      </c>
      <c r="AD1096" s="14">
        <v>0.39284701798511901</v>
      </c>
      <c r="AE1096" s="14"/>
      <c r="AF1096" s="14">
        <v>0.39780401319529202</v>
      </c>
      <c r="AG1096" s="14">
        <v>0.34855534028426299</v>
      </c>
      <c r="AH1096" s="14">
        <v>0.38028169626167202</v>
      </c>
      <c r="AI1096" s="14"/>
      <c r="AJ1096" s="14" t="s">
        <v>79</v>
      </c>
      <c r="AK1096" s="14" t="s">
        <v>79</v>
      </c>
      <c r="AL1096" s="14" t="s">
        <v>79</v>
      </c>
      <c r="AM1096" s="14" t="s">
        <v>79</v>
      </c>
      <c r="AN1096" s="14" t="s">
        <v>79</v>
      </c>
      <c r="AO1096" s="14"/>
      <c r="AP1096" s="14">
        <v>0.42814359431464899</v>
      </c>
      <c r="AQ1096" s="14">
        <v>0.38552700814443303</v>
      </c>
      <c r="AR1096" s="14">
        <v>0.29974440741323899</v>
      </c>
      <c r="AS1096" s="14"/>
      <c r="AT1096" s="14">
        <v>0.38740957592436698</v>
      </c>
      <c r="AU1096" s="14">
        <v>0.419073650673568</v>
      </c>
      <c r="AV1096" s="14">
        <v>0.36793478539573599</v>
      </c>
      <c r="AW1096" s="14">
        <v>0.38092300524054301</v>
      </c>
      <c r="AX1096" s="14">
        <v>0.38408434051458201</v>
      </c>
    </row>
    <row r="1097" spans="2:50" x14ac:dyDescent="0.25">
      <c r="B1097" t="s">
        <v>416</v>
      </c>
      <c r="C1097" s="14">
        <v>8.8688125110033406E-2</v>
      </c>
      <c r="D1097" s="14">
        <v>7.93379835481995E-2</v>
      </c>
      <c r="E1097" s="14">
        <v>9.7744999668816807E-2</v>
      </c>
      <c r="F1097" s="14"/>
      <c r="G1097" s="14">
        <v>5.1848470391137803E-2</v>
      </c>
      <c r="H1097" s="14">
        <v>5.6971668383717297E-2</v>
      </c>
      <c r="I1097" s="14">
        <v>0.138707243145373</v>
      </c>
      <c r="J1097" s="14">
        <v>0.11178353672647</v>
      </c>
      <c r="K1097" s="14">
        <v>0.109449300542637</v>
      </c>
      <c r="L1097" s="14">
        <v>7.3643237888311799E-2</v>
      </c>
      <c r="M1097" s="14"/>
      <c r="N1097" s="14">
        <v>5.34638901067667E-2</v>
      </c>
      <c r="O1097" s="14">
        <v>8.6014099939953195E-2</v>
      </c>
      <c r="P1097" s="14">
        <v>0.108575515277242</v>
      </c>
      <c r="Q1097" s="14">
        <v>0.114623393148863</v>
      </c>
      <c r="R1097" s="14"/>
      <c r="S1097" s="14">
        <v>8.6886284481838397E-2</v>
      </c>
      <c r="T1097" s="14">
        <v>0.106876711533317</v>
      </c>
      <c r="U1097" s="14">
        <v>9.7516509417286804E-2</v>
      </c>
      <c r="V1097" s="14">
        <v>0.103056544157806</v>
      </c>
      <c r="W1097" s="14">
        <v>5.90762261759624E-2</v>
      </c>
      <c r="X1097" s="14">
        <v>9.63289792386227E-2</v>
      </c>
      <c r="Y1097" s="14">
        <v>6.8132884473762603E-2</v>
      </c>
      <c r="Z1097" s="14">
        <v>6.7166235752058004E-2</v>
      </c>
      <c r="AA1097" s="14">
        <v>9.6076236771741999E-2</v>
      </c>
      <c r="AB1097" s="14">
        <v>8.7256486629369898E-2</v>
      </c>
      <c r="AC1097" s="14">
        <v>7.40505181641814E-2</v>
      </c>
      <c r="AD1097" s="14">
        <v>9.1027194906543707E-2</v>
      </c>
      <c r="AE1097" s="14"/>
      <c r="AF1097" s="14">
        <v>8.7909192477841194E-2</v>
      </c>
      <c r="AG1097" s="14">
        <v>9.1969000793453298E-2</v>
      </c>
      <c r="AH1097" s="14">
        <v>0.11358730960012201</v>
      </c>
      <c r="AI1097" s="14"/>
      <c r="AJ1097" s="14" t="s">
        <v>79</v>
      </c>
      <c r="AK1097" s="14" t="s">
        <v>79</v>
      </c>
      <c r="AL1097" s="14" t="s">
        <v>79</v>
      </c>
      <c r="AM1097" s="14" t="s">
        <v>79</v>
      </c>
      <c r="AN1097" s="14" t="s">
        <v>79</v>
      </c>
      <c r="AO1097" s="14"/>
      <c r="AP1097" s="14">
        <v>9.8742352944263798E-2</v>
      </c>
      <c r="AQ1097" s="14">
        <v>6.7741319826944799E-2</v>
      </c>
      <c r="AR1097" s="14">
        <v>6.7695625022338904E-2</v>
      </c>
      <c r="AS1097" s="14"/>
      <c r="AT1097" s="14">
        <v>0.106324588121433</v>
      </c>
      <c r="AU1097" s="14">
        <v>0.103521644454452</v>
      </c>
      <c r="AV1097" s="14">
        <v>6.9628463831896595E-2</v>
      </c>
      <c r="AW1097" s="14">
        <v>2.0583876974373898E-2</v>
      </c>
      <c r="AX1097" s="14">
        <v>6.0005010773109498E-2</v>
      </c>
    </row>
    <row r="1098" spans="2:50" x14ac:dyDescent="0.25">
      <c r="B1098" t="s">
        <v>70</v>
      </c>
      <c r="C1098" s="14">
        <v>0.183948846998959</v>
      </c>
      <c r="D1098" s="14">
        <v>0.141633768643283</v>
      </c>
      <c r="E1098" s="14">
        <v>0.224549314463309</v>
      </c>
      <c r="F1098" s="14"/>
      <c r="G1098" s="14">
        <v>0.173685430346253</v>
      </c>
      <c r="H1098" s="14">
        <v>0.20414107018984901</v>
      </c>
      <c r="I1098" s="14">
        <v>0.18465630851345599</v>
      </c>
      <c r="J1098" s="14">
        <v>0.216056562362203</v>
      </c>
      <c r="K1098" s="14">
        <v>0.162621672359229</v>
      </c>
      <c r="L1098" s="14">
        <v>0.16292790046563799</v>
      </c>
      <c r="M1098" s="14"/>
      <c r="N1098" s="14">
        <v>0.13780825176610101</v>
      </c>
      <c r="O1098" s="14">
        <v>0.12940770886078901</v>
      </c>
      <c r="P1098" s="14">
        <v>0.20927082406379199</v>
      </c>
      <c r="Q1098" s="14">
        <v>0.27323381057271101</v>
      </c>
      <c r="R1098" s="14"/>
      <c r="S1098" s="14">
        <v>0.19195676135362899</v>
      </c>
      <c r="T1098" s="14">
        <v>0.15497015060737801</v>
      </c>
      <c r="U1098" s="14">
        <v>0.15637021939113699</v>
      </c>
      <c r="V1098" s="14">
        <v>0.138080745131969</v>
      </c>
      <c r="W1098" s="14">
        <v>0.14101420482718199</v>
      </c>
      <c r="X1098" s="14">
        <v>0.219121799520368</v>
      </c>
      <c r="Y1098" s="14">
        <v>0.15688891953683201</v>
      </c>
      <c r="Z1098" s="14">
        <v>0.35469638447740598</v>
      </c>
      <c r="AA1098" s="14">
        <v>0.202449845703006</v>
      </c>
      <c r="AB1098" s="14">
        <v>0.222966695608176</v>
      </c>
      <c r="AC1098" s="14">
        <v>0.16166814118877301</v>
      </c>
      <c r="AD1098" s="14">
        <v>0.22546183168169601</v>
      </c>
      <c r="AE1098" s="14"/>
      <c r="AF1098" s="14">
        <v>0.15966156138880599</v>
      </c>
      <c r="AG1098" s="14">
        <v>0.196132461664702</v>
      </c>
      <c r="AH1098" s="14">
        <v>0.208180240793646</v>
      </c>
      <c r="AI1098" s="14"/>
      <c r="AJ1098" s="14" t="s">
        <v>79</v>
      </c>
      <c r="AK1098" s="14" t="s">
        <v>79</v>
      </c>
      <c r="AL1098" s="14" t="s">
        <v>79</v>
      </c>
      <c r="AM1098" s="14" t="s">
        <v>79</v>
      </c>
      <c r="AN1098" s="14" t="s">
        <v>79</v>
      </c>
      <c r="AO1098" s="14"/>
      <c r="AP1098" s="14">
        <v>0.10065991661783399</v>
      </c>
      <c r="AQ1098" s="14">
        <v>0.17024332725723501</v>
      </c>
      <c r="AR1098" s="14">
        <v>0.171303826905711</v>
      </c>
      <c r="AS1098" s="14"/>
      <c r="AT1098" s="14">
        <v>0.190241778848766</v>
      </c>
      <c r="AU1098" s="14">
        <v>0.20668325226478801</v>
      </c>
      <c r="AV1098" s="14">
        <v>0.15860320680443499</v>
      </c>
      <c r="AW1098" s="14">
        <v>0.16126583354025201</v>
      </c>
      <c r="AX1098" s="14">
        <v>0.10077664784717701</v>
      </c>
    </row>
    <row r="1099" spans="2:50" x14ac:dyDescent="0.25">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row>
    <row r="1100" spans="2:50" x14ac:dyDescent="0.25">
      <c r="B1100" s="6" t="s">
        <v>418</v>
      </c>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row>
    <row r="1101" spans="2:50" x14ac:dyDescent="0.25">
      <c r="B1101" s="25" t="s">
        <v>543</v>
      </c>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row>
    <row r="1102" spans="2:50" x14ac:dyDescent="0.25">
      <c r="B1102" t="s">
        <v>414</v>
      </c>
      <c r="C1102" s="14">
        <v>0.36107609336760599</v>
      </c>
      <c r="D1102" s="14">
        <v>0.44409692635478798</v>
      </c>
      <c r="E1102" s="14">
        <v>0.278147193593558</v>
      </c>
      <c r="F1102" s="14"/>
      <c r="G1102" s="14">
        <v>0.35141147880566598</v>
      </c>
      <c r="H1102" s="14">
        <v>0.37958829942835198</v>
      </c>
      <c r="I1102" s="14">
        <v>0.34300901701452502</v>
      </c>
      <c r="J1102" s="14">
        <v>0.32217791778884503</v>
      </c>
      <c r="K1102" s="14">
        <v>0.42031869989952803</v>
      </c>
      <c r="L1102" s="14">
        <v>0.35932990579247798</v>
      </c>
      <c r="M1102" s="14"/>
      <c r="N1102" s="14">
        <v>0.49467745134073798</v>
      </c>
      <c r="O1102" s="14">
        <v>0.39414331521585699</v>
      </c>
      <c r="P1102" s="14">
        <v>0.28291467425311601</v>
      </c>
      <c r="Q1102" s="14">
        <v>0.25590805847193898</v>
      </c>
      <c r="R1102" s="14"/>
      <c r="S1102" s="14">
        <v>0.44169996166462699</v>
      </c>
      <c r="T1102" s="14">
        <v>0.31811343981731999</v>
      </c>
      <c r="U1102" s="14">
        <v>0.32881206922825601</v>
      </c>
      <c r="V1102" s="14">
        <v>0.36684615193544801</v>
      </c>
      <c r="W1102" s="14">
        <v>0.30771131130090801</v>
      </c>
      <c r="X1102" s="14">
        <v>0.254591532357824</v>
      </c>
      <c r="Y1102" s="14">
        <v>0.39680067250885798</v>
      </c>
      <c r="Z1102" s="14">
        <v>0.398791408965739</v>
      </c>
      <c r="AA1102" s="14">
        <v>0.39712909998068902</v>
      </c>
      <c r="AB1102" s="14">
        <v>0.37568505378713801</v>
      </c>
      <c r="AC1102" s="14">
        <v>0.372032225468508</v>
      </c>
      <c r="AD1102" s="14">
        <v>0.34171750988242999</v>
      </c>
      <c r="AE1102" s="14"/>
      <c r="AF1102" s="14">
        <v>0.30779412561811298</v>
      </c>
      <c r="AG1102" s="14">
        <v>0.40213155678050599</v>
      </c>
      <c r="AH1102" s="14">
        <v>0.39589930097826298</v>
      </c>
      <c r="AI1102" s="14"/>
      <c r="AJ1102" s="14" t="s">
        <v>79</v>
      </c>
      <c r="AK1102" s="14" t="s">
        <v>79</v>
      </c>
      <c r="AL1102" s="14" t="s">
        <v>79</v>
      </c>
      <c r="AM1102" s="14" t="s">
        <v>79</v>
      </c>
      <c r="AN1102" s="14" t="s">
        <v>79</v>
      </c>
      <c r="AO1102" s="14"/>
      <c r="AP1102" s="14">
        <v>0.45155288796485399</v>
      </c>
      <c r="AQ1102" s="14">
        <v>0.34565445255768601</v>
      </c>
      <c r="AR1102" s="14">
        <v>0.42004410479757298</v>
      </c>
      <c r="AS1102" s="14"/>
      <c r="AT1102" s="14">
        <v>0.24266101819907901</v>
      </c>
      <c r="AU1102" s="14">
        <v>0.34712927471754901</v>
      </c>
      <c r="AV1102" s="14">
        <v>0.46941680028133598</v>
      </c>
      <c r="AW1102" s="14">
        <v>0.45983870382878</v>
      </c>
      <c r="AX1102" s="14">
        <v>0.58828752024160502</v>
      </c>
    </row>
    <row r="1103" spans="2:50" x14ac:dyDescent="0.25">
      <c r="B1103" t="s">
        <v>415</v>
      </c>
      <c r="C1103" s="14">
        <v>0.36255842569888203</v>
      </c>
      <c r="D1103" s="14">
        <v>0.32719381239872097</v>
      </c>
      <c r="E1103" s="14">
        <v>0.39588692585028001</v>
      </c>
      <c r="F1103" s="14"/>
      <c r="G1103" s="14">
        <v>0.40099704939117897</v>
      </c>
      <c r="H1103" s="14">
        <v>0.41896352826275601</v>
      </c>
      <c r="I1103" s="14">
        <v>0.38610961257561299</v>
      </c>
      <c r="J1103" s="14">
        <v>0.36976473347432298</v>
      </c>
      <c r="K1103" s="14">
        <v>0.25080653376259499</v>
      </c>
      <c r="L1103" s="14">
        <v>0.33949246132795802</v>
      </c>
      <c r="M1103" s="14"/>
      <c r="N1103" s="14">
        <v>0.32092201240527901</v>
      </c>
      <c r="O1103" s="14">
        <v>0.369872546052956</v>
      </c>
      <c r="P1103" s="14">
        <v>0.40647693579944899</v>
      </c>
      <c r="Q1103" s="14">
        <v>0.36420909363124199</v>
      </c>
      <c r="R1103" s="14"/>
      <c r="S1103" s="14">
        <v>0.35670262843244599</v>
      </c>
      <c r="T1103" s="14">
        <v>0.39135410032701501</v>
      </c>
      <c r="U1103" s="14">
        <v>0.39276673792944</v>
      </c>
      <c r="V1103" s="14">
        <v>0.302500836511296</v>
      </c>
      <c r="W1103" s="14">
        <v>0.401979462767802</v>
      </c>
      <c r="X1103" s="14">
        <v>0.42796167753309899</v>
      </c>
      <c r="Y1103" s="14">
        <v>0.39118414857054401</v>
      </c>
      <c r="Z1103" s="14">
        <v>0.39616818704234302</v>
      </c>
      <c r="AA1103" s="14">
        <v>0.32209357193732002</v>
      </c>
      <c r="AB1103" s="14">
        <v>0.30586518326314099</v>
      </c>
      <c r="AC1103" s="14">
        <v>0.32543236484641103</v>
      </c>
      <c r="AD1103" s="14">
        <v>0.35384668675122499</v>
      </c>
      <c r="AE1103" s="14"/>
      <c r="AF1103" s="14">
        <v>0.35158035167257401</v>
      </c>
      <c r="AG1103" s="14">
        <v>0.38704270566629501</v>
      </c>
      <c r="AH1103" s="14">
        <v>0.30813808208365401</v>
      </c>
      <c r="AI1103" s="14"/>
      <c r="AJ1103" s="14" t="s">
        <v>79</v>
      </c>
      <c r="AK1103" s="14" t="s">
        <v>79</v>
      </c>
      <c r="AL1103" s="14" t="s">
        <v>79</v>
      </c>
      <c r="AM1103" s="14" t="s">
        <v>79</v>
      </c>
      <c r="AN1103" s="14" t="s">
        <v>79</v>
      </c>
      <c r="AO1103" s="14"/>
      <c r="AP1103" s="14">
        <v>0.34683867578307198</v>
      </c>
      <c r="AQ1103" s="14">
        <v>0.40848147063419499</v>
      </c>
      <c r="AR1103" s="14">
        <v>0.43990042788608302</v>
      </c>
      <c r="AS1103" s="14"/>
      <c r="AT1103" s="14">
        <v>0.36411915563249603</v>
      </c>
      <c r="AU1103" s="14">
        <v>0.38771618568842398</v>
      </c>
      <c r="AV1103" s="14">
        <v>0.37422992097220498</v>
      </c>
      <c r="AW1103" s="14">
        <v>0.28417315193141601</v>
      </c>
      <c r="AX1103" s="14">
        <v>0.34392534540351799</v>
      </c>
    </row>
    <row r="1104" spans="2:50" x14ac:dyDescent="0.25">
      <c r="B1104" t="s">
        <v>416</v>
      </c>
      <c r="C1104" s="14">
        <v>0.10170068352093101</v>
      </c>
      <c r="D1104" s="14">
        <v>7.4827431355785304E-2</v>
      </c>
      <c r="E1104" s="14">
        <v>0.12983291354472601</v>
      </c>
      <c r="F1104" s="14"/>
      <c r="G1104" s="14">
        <v>8.4995257625706894E-2</v>
      </c>
      <c r="H1104" s="14">
        <v>5.9924774509677599E-2</v>
      </c>
      <c r="I1104" s="14">
        <v>7.93958525557137E-2</v>
      </c>
      <c r="J1104" s="14">
        <v>0.110434960953242</v>
      </c>
      <c r="K1104" s="14">
        <v>0.132689087195942</v>
      </c>
      <c r="L1104" s="14">
        <v>0.13984406121227999</v>
      </c>
      <c r="M1104" s="14"/>
      <c r="N1104" s="14">
        <v>7.4702193988459606E-2</v>
      </c>
      <c r="O1104" s="14">
        <v>8.2405762009842301E-2</v>
      </c>
      <c r="P1104" s="14">
        <v>0.10883766617848099</v>
      </c>
      <c r="Q1104" s="14">
        <v>0.14275975653480499</v>
      </c>
      <c r="R1104" s="14"/>
      <c r="S1104" s="14">
        <v>9.1074642534812303E-2</v>
      </c>
      <c r="T1104" s="14">
        <v>0.10884580827900001</v>
      </c>
      <c r="U1104" s="14">
        <v>5.9079593941468903E-2</v>
      </c>
      <c r="V1104" s="14">
        <v>9.8529573753596097E-2</v>
      </c>
      <c r="W1104" s="14">
        <v>0.14846001562761099</v>
      </c>
      <c r="X1104" s="14">
        <v>0.13214620068303501</v>
      </c>
      <c r="Y1104" s="14">
        <v>0.126439931958161</v>
      </c>
      <c r="Z1104" s="14">
        <v>0.10550151717272301</v>
      </c>
      <c r="AA1104" s="14">
        <v>6.5579806950581798E-2</v>
      </c>
      <c r="AB1104" s="14">
        <v>0.107747993567769</v>
      </c>
      <c r="AC1104" s="14">
        <v>0.135916643710361</v>
      </c>
      <c r="AD1104" s="14">
        <v>5.35806737769422E-2</v>
      </c>
      <c r="AE1104" s="14"/>
      <c r="AF1104" s="14">
        <v>0.15601266344994799</v>
      </c>
      <c r="AG1104" s="14">
        <v>7.4283242584639197E-2</v>
      </c>
      <c r="AH1104" s="14">
        <v>6.8341679168201899E-2</v>
      </c>
      <c r="AI1104" s="14"/>
      <c r="AJ1104" s="14" t="s">
        <v>79</v>
      </c>
      <c r="AK1104" s="14" t="s">
        <v>79</v>
      </c>
      <c r="AL1104" s="14" t="s">
        <v>79</v>
      </c>
      <c r="AM1104" s="14" t="s">
        <v>79</v>
      </c>
      <c r="AN1104" s="14" t="s">
        <v>79</v>
      </c>
      <c r="AO1104" s="14"/>
      <c r="AP1104" s="14">
        <v>9.7229644052983302E-2</v>
      </c>
      <c r="AQ1104" s="14">
        <v>0.109019977226505</v>
      </c>
      <c r="AR1104" s="14">
        <v>5.7626201096210299E-2</v>
      </c>
      <c r="AS1104" s="14"/>
      <c r="AT1104" s="14">
        <v>0.16828195498732301</v>
      </c>
      <c r="AU1104" s="14">
        <v>7.8261197111303707E-2</v>
      </c>
      <c r="AV1104" s="14">
        <v>5.5852293440303603E-2</v>
      </c>
      <c r="AW1104" s="14">
        <v>0.101767455580207</v>
      </c>
      <c r="AX1104" s="14">
        <v>0</v>
      </c>
    </row>
    <row r="1105" spans="2:50" x14ac:dyDescent="0.25">
      <c r="B1105" t="s">
        <v>70</v>
      </c>
      <c r="C1105" s="14">
        <v>0.17466479741258001</v>
      </c>
      <c r="D1105" s="14">
        <v>0.15388182989070601</v>
      </c>
      <c r="E1105" s="14">
        <v>0.19613296701143601</v>
      </c>
      <c r="F1105" s="14"/>
      <c r="G1105" s="14">
        <v>0.16259621417744799</v>
      </c>
      <c r="H1105" s="14">
        <v>0.141523397799214</v>
      </c>
      <c r="I1105" s="14">
        <v>0.191485517854149</v>
      </c>
      <c r="J1105" s="14">
        <v>0.19762238778359001</v>
      </c>
      <c r="K1105" s="14">
        <v>0.19618567914193399</v>
      </c>
      <c r="L1105" s="14">
        <v>0.16133357166728399</v>
      </c>
      <c r="M1105" s="14"/>
      <c r="N1105" s="14">
        <v>0.109698342265523</v>
      </c>
      <c r="O1105" s="14">
        <v>0.153578376721344</v>
      </c>
      <c r="P1105" s="14">
        <v>0.201770723768954</v>
      </c>
      <c r="Q1105" s="14">
        <v>0.23712309136201401</v>
      </c>
      <c r="R1105" s="14"/>
      <c r="S1105" s="14">
        <v>0.11052276736811401</v>
      </c>
      <c r="T1105" s="14">
        <v>0.181686651576664</v>
      </c>
      <c r="U1105" s="14">
        <v>0.21934159890083499</v>
      </c>
      <c r="V1105" s="14">
        <v>0.23212343779965899</v>
      </c>
      <c r="W1105" s="14">
        <v>0.141849210303679</v>
      </c>
      <c r="X1105" s="14">
        <v>0.185300589426042</v>
      </c>
      <c r="Y1105" s="14">
        <v>8.5575246962436693E-2</v>
      </c>
      <c r="Z1105" s="14">
        <v>9.9538886819194594E-2</v>
      </c>
      <c r="AA1105" s="14">
        <v>0.215197521131409</v>
      </c>
      <c r="AB1105" s="14">
        <v>0.21070176938195201</v>
      </c>
      <c r="AC1105" s="14">
        <v>0.166618765974721</v>
      </c>
      <c r="AD1105" s="14">
        <v>0.25085512958940298</v>
      </c>
      <c r="AE1105" s="14"/>
      <c r="AF1105" s="14">
        <v>0.18461285925936499</v>
      </c>
      <c r="AG1105" s="14">
        <v>0.136542494968559</v>
      </c>
      <c r="AH1105" s="14">
        <v>0.22762093776988099</v>
      </c>
      <c r="AI1105" s="14"/>
      <c r="AJ1105" s="14" t="s">
        <v>79</v>
      </c>
      <c r="AK1105" s="14" t="s">
        <v>79</v>
      </c>
      <c r="AL1105" s="14" t="s">
        <v>79</v>
      </c>
      <c r="AM1105" s="14" t="s">
        <v>79</v>
      </c>
      <c r="AN1105" s="14" t="s">
        <v>79</v>
      </c>
      <c r="AO1105" s="14"/>
      <c r="AP1105" s="14">
        <v>0.10437879219909101</v>
      </c>
      <c r="AQ1105" s="14">
        <v>0.136844099581614</v>
      </c>
      <c r="AR1105" s="14">
        <v>8.2429266220133204E-2</v>
      </c>
      <c r="AS1105" s="14"/>
      <c r="AT1105" s="14">
        <v>0.22493787118110301</v>
      </c>
      <c r="AU1105" s="14">
        <v>0.18689334248272399</v>
      </c>
      <c r="AV1105" s="14">
        <v>0.10050098530615501</v>
      </c>
      <c r="AW1105" s="14">
        <v>0.15422068865959701</v>
      </c>
      <c r="AX1105" s="14">
        <v>6.7787134354877696E-2</v>
      </c>
    </row>
    <row r="1106" spans="2:50" x14ac:dyDescent="0.25">
      <c r="C1106" s="14"/>
      <c r="D1106" s="14"/>
      <c r="E1106" s="14"/>
      <c r="F1106" s="14"/>
      <c r="G1106" s="14"/>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row>
    <row r="1107" spans="2:50" x14ac:dyDescent="0.25">
      <c r="B1107" s="6" t="s">
        <v>422</v>
      </c>
      <c r="C1107" s="14"/>
      <c r="D1107" s="14"/>
      <c r="E1107" s="14"/>
      <c r="F1107" s="14"/>
      <c r="G1107" s="14"/>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row>
    <row r="1108" spans="2:50" x14ac:dyDescent="0.25">
      <c r="B1108" s="25" t="s">
        <v>542</v>
      </c>
      <c r="C1108" s="14"/>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row>
    <row r="1109" spans="2:50" x14ac:dyDescent="0.25">
      <c r="B1109" t="s">
        <v>65</v>
      </c>
      <c r="C1109" s="14">
        <v>0.150629346896517</v>
      </c>
      <c r="D1109" s="14">
        <v>0.19609385583681699</v>
      </c>
      <c r="E1109" s="14">
        <v>0.10762761383531901</v>
      </c>
      <c r="F1109" s="14"/>
      <c r="G1109" s="14">
        <v>0.204850594299157</v>
      </c>
      <c r="H1109" s="14">
        <v>0.20884209804762</v>
      </c>
      <c r="I1109" s="14">
        <v>0.12858197876323699</v>
      </c>
      <c r="J1109" s="14">
        <v>0.14690275992568999</v>
      </c>
      <c r="K1109" s="14">
        <v>0.114247327734792</v>
      </c>
      <c r="L1109" s="14">
        <v>0.10677050522946099</v>
      </c>
      <c r="M1109" s="14"/>
      <c r="N1109" s="14">
        <v>0.199731506839673</v>
      </c>
      <c r="O1109" s="14">
        <v>0.15570268199114401</v>
      </c>
      <c r="P1109" s="14">
        <v>0.132424434522523</v>
      </c>
      <c r="Q1109" s="14">
        <v>0.10674901306217</v>
      </c>
      <c r="R1109" s="14"/>
      <c r="S1109" s="14">
        <v>0.19705884020644601</v>
      </c>
      <c r="T1109" s="14">
        <v>0.14542648542153</v>
      </c>
      <c r="U1109" s="14">
        <v>0.132504467835144</v>
      </c>
      <c r="V1109" s="14">
        <v>0.14531903190492601</v>
      </c>
      <c r="W1109" s="14">
        <v>0.192839279434625</v>
      </c>
      <c r="X1109" s="14">
        <v>0.162719372345769</v>
      </c>
      <c r="Y1109" s="14">
        <v>8.8500681198241601E-2</v>
      </c>
      <c r="Z1109" s="14">
        <v>9.6988611254346505E-2</v>
      </c>
      <c r="AA1109" s="14">
        <v>0.14374056838252</v>
      </c>
      <c r="AB1109" s="14">
        <v>0.14414079058570101</v>
      </c>
      <c r="AC1109" s="14">
        <v>0.208574077900019</v>
      </c>
      <c r="AD1109" s="14">
        <v>7.9521667303730406E-2</v>
      </c>
      <c r="AE1109" s="14"/>
      <c r="AF1109" s="14">
        <v>0.14076125503058501</v>
      </c>
      <c r="AG1109" s="14">
        <v>0.15518056388527501</v>
      </c>
      <c r="AH1109" s="14">
        <v>0.17539412610642999</v>
      </c>
      <c r="AI1109" s="14"/>
      <c r="AJ1109" s="14" t="s">
        <v>79</v>
      </c>
      <c r="AK1109" s="14" t="s">
        <v>79</v>
      </c>
      <c r="AL1109" s="14" t="s">
        <v>79</v>
      </c>
      <c r="AM1109" s="14" t="s">
        <v>79</v>
      </c>
      <c r="AN1109" s="14" t="s">
        <v>79</v>
      </c>
      <c r="AO1109" s="14"/>
      <c r="AP1109" s="14">
        <v>0.18755262891551699</v>
      </c>
      <c r="AQ1109" s="14">
        <v>0.15901313384586699</v>
      </c>
      <c r="AR1109" s="14">
        <v>0.15541820482138999</v>
      </c>
      <c r="AS1109" s="14"/>
      <c r="AT1109" s="14">
        <v>0.115849733981975</v>
      </c>
      <c r="AU1109" s="14">
        <v>9.4993541849733895E-2</v>
      </c>
      <c r="AV1109" s="14">
        <v>0.199444011409595</v>
      </c>
      <c r="AW1109" s="14">
        <v>0.25950499987541797</v>
      </c>
      <c r="AX1109" s="14">
        <v>0.19497836631724899</v>
      </c>
    </row>
    <row r="1110" spans="2:50" x14ac:dyDescent="0.25">
      <c r="B1110" t="s">
        <v>66</v>
      </c>
      <c r="C1110" s="14">
        <v>0.41231272009363701</v>
      </c>
      <c r="D1110" s="14">
        <v>0.41333215959151798</v>
      </c>
      <c r="E1110" s="14">
        <v>0.41029533711684402</v>
      </c>
      <c r="F1110" s="14"/>
      <c r="G1110" s="14">
        <v>0.41809358127507201</v>
      </c>
      <c r="H1110" s="14">
        <v>0.396017853545716</v>
      </c>
      <c r="I1110" s="14">
        <v>0.38773641412384102</v>
      </c>
      <c r="J1110" s="14">
        <v>0.41434875883809902</v>
      </c>
      <c r="K1110" s="14">
        <v>0.45644749623637498</v>
      </c>
      <c r="L1110" s="14">
        <v>0.40705836289102998</v>
      </c>
      <c r="M1110" s="14"/>
      <c r="N1110" s="14">
        <v>0.45739094367182398</v>
      </c>
      <c r="O1110" s="14">
        <v>0.47390691068000601</v>
      </c>
      <c r="P1110" s="14">
        <v>0.39956704874675197</v>
      </c>
      <c r="Q1110" s="14">
        <v>0.30175942354527802</v>
      </c>
      <c r="R1110" s="14"/>
      <c r="S1110" s="14">
        <v>0.36484636730838799</v>
      </c>
      <c r="T1110" s="14">
        <v>0.49783829033975602</v>
      </c>
      <c r="U1110" s="14">
        <v>0.348851861929241</v>
      </c>
      <c r="V1110" s="14">
        <v>0.46376883822946502</v>
      </c>
      <c r="W1110" s="14">
        <v>0.40053263152379698</v>
      </c>
      <c r="X1110" s="14">
        <v>0.44287280851516803</v>
      </c>
      <c r="Y1110" s="14">
        <v>0.32901516396359698</v>
      </c>
      <c r="Z1110" s="14">
        <v>0.40168291107360798</v>
      </c>
      <c r="AA1110" s="14">
        <v>0.40307778038927999</v>
      </c>
      <c r="AB1110" s="14">
        <v>0.41601970013225198</v>
      </c>
      <c r="AC1110" s="14">
        <v>0.39574399890725398</v>
      </c>
      <c r="AD1110" s="14">
        <v>0.59509630854235096</v>
      </c>
      <c r="AE1110" s="14"/>
      <c r="AF1110" s="14">
        <v>0.41005701353818902</v>
      </c>
      <c r="AG1110" s="14">
        <v>0.41432077480130303</v>
      </c>
      <c r="AH1110" s="14">
        <v>0.35440127351697998</v>
      </c>
      <c r="AI1110" s="14"/>
      <c r="AJ1110" s="14" t="s">
        <v>79</v>
      </c>
      <c r="AK1110" s="14" t="s">
        <v>79</v>
      </c>
      <c r="AL1110" s="14" t="s">
        <v>79</v>
      </c>
      <c r="AM1110" s="14" t="s">
        <v>79</v>
      </c>
      <c r="AN1110" s="14" t="s">
        <v>79</v>
      </c>
      <c r="AO1110" s="14"/>
      <c r="AP1110" s="14">
        <v>0.44634246830753699</v>
      </c>
      <c r="AQ1110" s="14">
        <v>0.42677791743391402</v>
      </c>
      <c r="AR1110" s="14">
        <v>0.49971902598770801</v>
      </c>
      <c r="AS1110" s="14"/>
      <c r="AT1110" s="14">
        <v>0.37429726213196302</v>
      </c>
      <c r="AU1110" s="14">
        <v>0.45385775712908899</v>
      </c>
      <c r="AV1110" s="14">
        <v>0.43570685797016001</v>
      </c>
      <c r="AW1110" s="14">
        <v>0.41300356928577298</v>
      </c>
      <c r="AX1110" s="14">
        <v>0.57122678469129295</v>
      </c>
    </row>
    <row r="1111" spans="2:50" x14ac:dyDescent="0.25">
      <c r="B1111" t="s">
        <v>67</v>
      </c>
      <c r="C1111" s="14">
        <v>0.27558839902065702</v>
      </c>
      <c r="D1111" s="14">
        <v>0.249124911353798</v>
      </c>
      <c r="E1111" s="14">
        <v>0.30126565054104198</v>
      </c>
      <c r="F1111" s="14"/>
      <c r="G1111" s="14">
        <v>0.23680610908791899</v>
      </c>
      <c r="H1111" s="14">
        <v>0.223059950518775</v>
      </c>
      <c r="I1111" s="14">
        <v>0.33988715498817301</v>
      </c>
      <c r="J1111" s="14">
        <v>0.27536814504705698</v>
      </c>
      <c r="K1111" s="14">
        <v>0.26570622720211701</v>
      </c>
      <c r="L1111" s="14">
        <v>0.30807870720890002</v>
      </c>
      <c r="M1111" s="14"/>
      <c r="N1111" s="14">
        <v>0.221723757432229</v>
      </c>
      <c r="O1111" s="14">
        <v>0.27530934801676099</v>
      </c>
      <c r="P1111" s="14">
        <v>0.27208040125190502</v>
      </c>
      <c r="Q1111" s="14">
        <v>0.34917538994646502</v>
      </c>
      <c r="R1111" s="14"/>
      <c r="S1111" s="14">
        <v>0.27845184731532902</v>
      </c>
      <c r="T1111" s="14">
        <v>0.170616555643158</v>
      </c>
      <c r="U1111" s="14">
        <v>0.31804475207171101</v>
      </c>
      <c r="V1111" s="14">
        <v>0.29494414727217499</v>
      </c>
      <c r="W1111" s="14">
        <v>0.27256579186547603</v>
      </c>
      <c r="X1111" s="14">
        <v>0.20709580327549901</v>
      </c>
      <c r="Y1111" s="14">
        <v>0.38116138131806199</v>
      </c>
      <c r="Z1111" s="14">
        <v>0.254181042118168</v>
      </c>
      <c r="AA1111" s="14">
        <v>0.301872745811882</v>
      </c>
      <c r="AB1111" s="14">
        <v>0.29651151580456198</v>
      </c>
      <c r="AC1111" s="14">
        <v>0.26368684562245998</v>
      </c>
      <c r="AD1111" s="14">
        <v>0.32538202415391898</v>
      </c>
      <c r="AE1111" s="14"/>
      <c r="AF1111" s="14">
        <v>0.27810905405213399</v>
      </c>
      <c r="AG1111" s="14">
        <v>0.271519798774638</v>
      </c>
      <c r="AH1111" s="14">
        <v>0.30279686890631802</v>
      </c>
      <c r="AI1111" s="14"/>
      <c r="AJ1111" s="14" t="s">
        <v>79</v>
      </c>
      <c r="AK1111" s="14" t="s">
        <v>79</v>
      </c>
      <c r="AL1111" s="14" t="s">
        <v>79</v>
      </c>
      <c r="AM1111" s="14" t="s">
        <v>79</v>
      </c>
      <c r="AN1111" s="14" t="s">
        <v>79</v>
      </c>
      <c r="AO1111" s="14"/>
      <c r="AP1111" s="14">
        <v>0.27711535505907497</v>
      </c>
      <c r="AQ1111" s="14">
        <v>0.253065570319007</v>
      </c>
      <c r="AR1111" s="14">
        <v>0.27512977660072901</v>
      </c>
      <c r="AS1111" s="14"/>
      <c r="AT1111" s="14">
        <v>0.33635183242514599</v>
      </c>
      <c r="AU1111" s="14">
        <v>0.26222259830626599</v>
      </c>
      <c r="AV1111" s="14">
        <v>0.24479895554129999</v>
      </c>
      <c r="AW1111" s="14">
        <v>0.24075248035937599</v>
      </c>
      <c r="AX1111" s="14">
        <v>0.13301820114428101</v>
      </c>
    </row>
    <row r="1112" spans="2:50" x14ac:dyDescent="0.25">
      <c r="B1112" t="s">
        <v>68</v>
      </c>
      <c r="C1112" s="14">
        <v>4.4123619068411397E-2</v>
      </c>
      <c r="D1112" s="14">
        <v>4.7779349917253799E-2</v>
      </c>
      <c r="E1112" s="14">
        <v>4.07229550966706E-2</v>
      </c>
      <c r="F1112" s="14"/>
      <c r="G1112" s="14">
        <v>4.7663856985783799E-2</v>
      </c>
      <c r="H1112" s="14">
        <v>2.9802176875250198E-2</v>
      </c>
      <c r="I1112" s="14">
        <v>3.5258305688996801E-2</v>
      </c>
      <c r="J1112" s="14">
        <v>5.4696622678206103E-2</v>
      </c>
      <c r="K1112" s="14">
        <v>5.1275452309150801E-2</v>
      </c>
      <c r="L1112" s="14">
        <v>4.5656101695216597E-2</v>
      </c>
      <c r="M1112" s="14"/>
      <c r="N1112" s="14">
        <v>3.7498432106086499E-2</v>
      </c>
      <c r="O1112" s="14">
        <v>2.7567034763273799E-2</v>
      </c>
      <c r="P1112" s="14">
        <v>4.0672163610251597E-2</v>
      </c>
      <c r="Q1112" s="14">
        <v>7.0110211320090599E-2</v>
      </c>
      <c r="R1112" s="14"/>
      <c r="S1112" s="14">
        <v>7.4593147108295801E-2</v>
      </c>
      <c r="T1112" s="14">
        <v>3.8934450034682502E-2</v>
      </c>
      <c r="U1112" s="14">
        <v>2.7880355779857799E-2</v>
      </c>
      <c r="V1112" s="14">
        <v>3.0143283912199701E-2</v>
      </c>
      <c r="W1112" s="14">
        <v>1.2035840160165401E-2</v>
      </c>
      <c r="X1112" s="14">
        <v>6.7823123643844296E-2</v>
      </c>
      <c r="Y1112" s="14">
        <v>7.4652229387852806E-2</v>
      </c>
      <c r="Z1112" s="14">
        <v>7.5926890267911606E-2</v>
      </c>
      <c r="AA1112" s="14">
        <v>1.7136340902820301E-2</v>
      </c>
      <c r="AB1112" s="14">
        <v>3.3555600205101697E-2</v>
      </c>
      <c r="AC1112" s="14">
        <v>4.40842329513167E-2</v>
      </c>
      <c r="AD1112" s="14">
        <v>0</v>
      </c>
      <c r="AE1112" s="14"/>
      <c r="AF1112" s="14">
        <v>5.56252690406914E-2</v>
      </c>
      <c r="AG1112" s="14">
        <v>4.3285189930284303E-2</v>
      </c>
      <c r="AH1112" s="14">
        <v>3.2218125725403897E-2</v>
      </c>
      <c r="AI1112" s="14"/>
      <c r="AJ1112" s="14" t="s">
        <v>79</v>
      </c>
      <c r="AK1112" s="14" t="s">
        <v>79</v>
      </c>
      <c r="AL1112" s="14" t="s">
        <v>79</v>
      </c>
      <c r="AM1112" s="14" t="s">
        <v>79</v>
      </c>
      <c r="AN1112" s="14" t="s">
        <v>79</v>
      </c>
      <c r="AO1112" s="14"/>
      <c r="AP1112" s="14">
        <v>3.7587370015173802E-2</v>
      </c>
      <c r="AQ1112" s="14">
        <v>4.8778541977143798E-2</v>
      </c>
      <c r="AR1112" s="14">
        <v>2.15322705732384E-2</v>
      </c>
      <c r="AS1112" s="14"/>
      <c r="AT1112" s="14">
        <v>2.9304732897979701E-2</v>
      </c>
      <c r="AU1112" s="14">
        <v>7.1407148253527397E-2</v>
      </c>
      <c r="AV1112" s="14">
        <v>4.5533364151335999E-2</v>
      </c>
      <c r="AW1112" s="14">
        <v>8.9768130449178404E-3</v>
      </c>
      <c r="AX1112" s="14">
        <v>0</v>
      </c>
    </row>
    <row r="1113" spans="2:50" x14ac:dyDescent="0.25">
      <c r="B1113" t="s">
        <v>69</v>
      </c>
      <c r="C1113" s="14">
        <v>1.0634055052401E-2</v>
      </c>
      <c r="D1113" s="14">
        <v>8.4129454994673596E-3</v>
      </c>
      <c r="E1113" s="14">
        <v>1.2766908754311799E-2</v>
      </c>
      <c r="F1113" s="14"/>
      <c r="G1113" s="14">
        <v>0</v>
      </c>
      <c r="H1113" s="14">
        <v>1.3490116242764499E-2</v>
      </c>
      <c r="I1113" s="14">
        <v>2.1639245159352598E-2</v>
      </c>
      <c r="J1113" s="14">
        <v>1.6941229040115999E-2</v>
      </c>
      <c r="K1113" s="14">
        <v>9.6336090827425797E-3</v>
      </c>
      <c r="L1113" s="14">
        <v>4.0796179133177997E-3</v>
      </c>
      <c r="M1113" s="14"/>
      <c r="N1113" s="14">
        <v>0</v>
      </c>
      <c r="O1113" s="14">
        <v>6.3248832635227504E-3</v>
      </c>
      <c r="P1113" s="14">
        <v>1.7165316955670602E-2</v>
      </c>
      <c r="Q1113" s="14">
        <v>2.1359178080368801E-2</v>
      </c>
      <c r="R1113" s="14"/>
      <c r="S1113" s="14">
        <v>0</v>
      </c>
      <c r="T1113" s="14">
        <v>1.54125042916885E-2</v>
      </c>
      <c r="U1113" s="14">
        <v>1.9827286096698201E-2</v>
      </c>
      <c r="V1113" s="14">
        <v>6.9073391438736797E-3</v>
      </c>
      <c r="W1113" s="14">
        <v>1.0038519915626E-2</v>
      </c>
      <c r="X1113" s="14">
        <v>0</v>
      </c>
      <c r="Y1113" s="14">
        <v>1.03034031876742E-2</v>
      </c>
      <c r="Z1113" s="14">
        <v>2.8015061740586399E-2</v>
      </c>
      <c r="AA1113" s="14">
        <v>2.1369111832621399E-2</v>
      </c>
      <c r="AB1113" s="14">
        <v>0</v>
      </c>
      <c r="AC1113" s="14">
        <v>2.4172365043806501E-2</v>
      </c>
      <c r="AD1113" s="14">
        <v>0</v>
      </c>
      <c r="AE1113" s="14"/>
      <c r="AF1113" s="14">
        <v>1.1745555170451401E-2</v>
      </c>
      <c r="AG1113" s="14">
        <v>1.12670041843843E-2</v>
      </c>
      <c r="AH1113" s="14">
        <v>1.34709104478637E-2</v>
      </c>
      <c r="AI1113" s="14"/>
      <c r="AJ1113" s="14" t="s">
        <v>79</v>
      </c>
      <c r="AK1113" s="14" t="s">
        <v>79</v>
      </c>
      <c r="AL1113" s="14" t="s">
        <v>79</v>
      </c>
      <c r="AM1113" s="14" t="s">
        <v>79</v>
      </c>
      <c r="AN1113" s="14" t="s">
        <v>79</v>
      </c>
      <c r="AO1113" s="14"/>
      <c r="AP1113" s="14">
        <v>7.8615321316112905E-3</v>
      </c>
      <c r="AQ1113" s="14">
        <v>1.03474074933239E-2</v>
      </c>
      <c r="AR1113" s="14">
        <v>0</v>
      </c>
      <c r="AS1113" s="14"/>
      <c r="AT1113" s="14">
        <v>6.6786979617168302E-3</v>
      </c>
      <c r="AU1113" s="14">
        <v>1.16896468198687E-2</v>
      </c>
      <c r="AV1113" s="14">
        <v>1.0713445398321E-2</v>
      </c>
      <c r="AW1113" s="14">
        <v>1.0659163720808299E-2</v>
      </c>
      <c r="AX1113" s="14">
        <v>0</v>
      </c>
    </row>
    <row r="1114" spans="2:50" x14ac:dyDescent="0.25">
      <c r="B1114" t="s">
        <v>70</v>
      </c>
      <c r="C1114" s="14">
        <v>0.106711859868377</v>
      </c>
      <c r="D1114" s="14">
        <v>8.5256777801144698E-2</v>
      </c>
      <c r="E1114" s="14">
        <v>0.127321534655812</v>
      </c>
      <c r="F1114" s="14"/>
      <c r="G1114" s="14">
        <v>9.2585858352067396E-2</v>
      </c>
      <c r="H1114" s="14">
        <v>0.128787804769875</v>
      </c>
      <c r="I1114" s="14">
        <v>8.6896901276399305E-2</v>
      </c>
      <c r="J1114" s="14">
        <v>9.1742484470832303E-2</v>
      </c>
      <c r="K1114" s="14">
        <v>0.10268988743482201</v>
      </c>
      <c r="L1114" s="14">
        <v>0.128356705062075</v>
      </c>
      <c r="M1114" s="14"/>
      <c r="N1114" s="14">
        <v>8.36553599501874E-2</v>
      </c>
      <c r="O1114" s="14">
        <v>6.1189141285292098E-2</v>
      </c>
      <c r="P1114" s="14">
        <v>0.138090634912898</v>
      </c>
      <c r="Q1114" s="14">
        <v>0.15084678404562801</v>
      </c>
      <c r="R1114" s="14"/>
      <c r="S1114" s="14">
        <v>8.5049798061541504E-2</v>
      </c>
      <c r="T1114" s="14">
        <v>0.13177171426918399</v>
      </c>
      <c r="U1114" s="14">
        <v>0.152891276287348</v>
      </c>
      <c r="V1114" s="14">
        <v>5.8917359537360103E-2</v>
      </c>
      <c r="W1114" s="14">
        <v>0.11198793710031001</v>
      </c>
      <c r="X1114" s="14">
        <v>0.11948889221972001</v>
      </c>
      <c r="Y1114" s="14">
        <v>0.116367140944572</v>
      </c>
      <c r="Z1114" s="14">
        <v>0.14320548354537899</v>
      </c>
      <c r="AA1114" s="14">
        <v>0.11280345268087701</v>
      </c>
      <c r="AB1114" s="14">
        <v>0.109772393272383</v>
      </c>
      <c r="AC1114" s="14">
        <v>6.3738479575143295E-2</v>
      </c>
      <c r="AD1114" s="14">
        <v>0</v>
      </c>
      <c r="AE1114" s="14"/>
      <c r="AF1114" s="14">
        <v>0.103701853167949</v>
      </c>
      <c r="AG1114" s="14">
        <v>0.10442666842411601</v>
      </c>
      <c r="AH1114" s="14">
        <v>0.12171869529700501</v>
      </c>
      <c r="AI1114" s="14"/>
      <c r="AJ1114" s="14" t="s">
        <v>79</v>
      </c>
      <c r="AK1114" s="14" t="s">
        <v>79</v>
      </c>
      <c r="AL1114" s="14" t="s">
        <v>79</v>
      </c>
      <c r="AM1114" s="14" t="s">
        <v>79</v>
      </c>
      <c r="AN1114" s="14" t="s">
        <v>79</v>
      </c>
      <c r="AO1114" s="14"/>
      <c r="AP1114" s="14">
        <v>4.35406455710865E-2</v>
      </c>
      <c r="AQ1114" s="14">
        <v>0.102017428930744</v>
      </c>
      <c r="AR1114" s="14">
        <v>4.8200722016934303E-2</v>
      </c>
      <c r="AS1114" s="14"/>
      <c r="AT1114" s="14">
        <v>0.13751774060121899</v>
      </c>
      <c r="AU1114" s="14">
        <v>0.10582930764151501</v>
      </c>
      <c r="AV1114" s="14">
        <v>6.3803365529288503E-2</v>
      </c>
      <c r="AW1114" s="14">
        <v>6.7102973713706299E-2</v>
      </c>
      <c r="AX1114" s="14">
        <v>0.10077664784717701</v>
      </c>
    </row>
    <row r="1115" spans="2:50" x14ac:dyDescent="0.25">
      <c r="B1115" t="s">
        <v>71</v>
      </c>
      <c r="C1115" s="14">
        <v>0.56294206699015403</v>
      </c>
      <c r="D1115" s="14">
        <v>0.60942601542833597</v>
      </c>
      <c r="E1115" s="14">
        <v>0.51792295095216301</v>
      </c>
      <c r="F1115" s="14"/>
      <c r="G1115" s="14">
        <v>0.62294417557422899</v>
      </c>
      <c r="H1115" s="14">
        <v>0.60485995159333505</v>
      </c>
      <c r="I1115" s="14">
        <v>0.51631839288707804</v>
      </c>
      <c r="J1115" s="14">
        <v>0.56125151876378898</v>
      </c>
      <c r="K1115" s="14">
        <v>0.570694823971167</v>
      </c>
      <c r="L1115" s="14">
        <v>0.513828868120491</v>
      </c>
      <c r="M1115" s="14"/>
      <c r="N1115" s="14">
        <v>0.65712245051149698</v>
      </c>
      <c r="O1115" s="14">
        <v>0.62960959267115002</v>
      </c>
      <c r="P1115" s="14">
        <v>0.53199148326927503</v>
      </c>
      <c r="Q1115" s="14">
        <v>0.40850843660744701</v>
      </c>
      <c r="R1115" s="14"/>
      <c r="S1115" s="14">
        <v>0.56190520751483397</v>
      </c>
      <c r="T1115" s="14">
        <v>0.64326477576128704</v>
      </c>
      <c r="U1115" s="14">
        <v>0.48135632976438403</v>
      </c>
      <c r="V1115" s="14">
        <v>0.60908787013439203</v>
      </c>
      <c r="W1115" s="14">
        <v>0.59337191095842301</v>
      </c>
      <c r="X1115" s="14">
        <v>0.60559218086093702</v>
      </c>
      <c r="Y1115" s="14">
        <v>0.41751584516183898</v>
      </c>
      <c r="Z1115" s="14">
        <v>0.49867152232795398</v>
      </c>
      <c r="AA1115" s="14">
        <v>0.54681834877180002</v>
      </c>
      <c r="AB1115" s="14">
        <v>0.56016049071795304</v>
      </c>
      <c r="AC1115" s="14">
        <v>0.60431807680727301</v>
      </c>
      <c r="AD1115" s="14">
        <v>0.67461797584608096</v>
      </c>
      <c r="AE1115" s="14"/>
      <c r="AF1115" s="14">
        <v>0.55081826856877403</v>
      </c>
      <c r="AG1115" s="14">
        <v>0.56950133868657704</v>
      </c>
      <c r="AH1115" s="14">
        <v>0.52979539962340905</v>
      </c>
      <c r="AI1115" s="14"/>
      <c r="AJ1115" s="14" t="s">
        <v>79</v>
      </c>
      <c r="AK1115" s="14" t="s">
        <v>79</v>
      </c>
      <c r="AL1115" s="14" t="s">
        <v>79</v>
      </c>
      <c r="AM1115" s="14" t="s">
        <v>79</v>
      </c>
      <c r="AN1115" s="14" t="s">
        <v>79</v>
      </c>
      <c r="AO1115" s="14"/>
      <c r="AP1115" s="14">
        <v>0.63389509722305304</v>
      </c>
      <c r="AQ1115" s="14">
        <v>0.58579105127978104</v>
      </c>
      <c r="AR1115" s="14">
        <v>0.65513723080909803</v>
      </c>
      <c r="AS1115" s="14"/>
      <c r="AT1115" s="14">
        <v>0.49014699611393803</v>
      </c>
      <c r="AU1115" s="14">
        <v>0.54885129897882301</v>
      </c>
      <c r="AV1115" s="14">
        <v>0.63515086937975496</v>
      </c>
      <c r="AW1115" s="14">
        <v>0.67250856916119195</v>
      </c>
      <c r="AX1115" s="14">
        <v>0.76620515100854203</v>
      </c>
    </row>
    <row r="1116" spans="2:50" x14ac:dyDescent="0.25">
      <c r="B1116" t="s">
        <v>72</v>
      </c>
      <c r="C1116" s="14">
        <v>5.4757674120812401E-2</v>
      </c>
      <c r="D1116" s="14">
        <v>5.6192295416721098E-2</v>
      </c>
      <c r="E1116" s="14">
        <v>5.3489863850982498E-2</v>
      </c>
      <c r="F1116" s="14"/>
      <c r="G1116" s="14">
        <v>4.7663856985783799E-2</v>
      </c>
      <c r="H1116" s="14">
        <v>4.3292293118014601E-2</v>
      </c>
      <c r="I1116" s="14">
        <v>5.6897550848349403E-2</v>
      </c>
      <c r="J1116" s="14">
        <v>7.1637851718322001E-2</v>
      </c>
      <c r="K1116" s="14">
        <v>6.09090613918934E-2</v>
      </c>
      <c r="L1116" s="14">
        <v>4.9735719608534401E-2</v>
      </c>
      <c r="M1116" s="14"/>
      <c r="N1116" s="14">
        <v>3.7498432106086499E-2</v>
      </c>
      <c r="O1116" s="14">
        <v>3.3891918026796503E-2</v>
      </c>
      <c r="P1116" s="14">
        <v>5.7837480565922202E-2</v>
      </c>
      <c r="Q1116" s="14">
        <v>9.14693894004594E-2</v>
      </c>
      <c r="R1116" s="14"/>
      <c r="S1116" s="14">
        <v>7.4593147108295801E-2</v>
      </c>
      <c r="T1116" s="14">
        <v>5.4346954326371003E-2</v>
      </c>
      <c r="U1116" s="14">
        <v>4.7707641876556003E-2</v>
      </c>
      <c r="V1116" s="14">
        <v>3.7050623056073401E-2</v>
      </c>
      <c r="W1116" s="14">
        <v>2.2074360075791399E-2</v>
      </c>
      <c r="X1116" s="14">
        <v>6.7823123643844296E-2</v>
      </c>
      <c r="Y1116" s="14">
        <v>8.4955632575527004E-2</v>
      </c>
      <c r="Z1116" s="14">
        <v>0.103941952008498</v>
      </c>
      <c r="AA1116" s="14">
        <v>3.8505452735441703E-2</v>
      </c>
      <c r="AB1116" s="14">
        <v>3.3555600205101697E-2</v>
      </c>
      <c r="AC1116" s="14">
        <v>6.8256597995123194E-2</v>
      </c>
      <c r="AD1116" s="14">
        <v>0</v>
      </c>
      <c r="AE1116" s="14"/>
      <c r="AF1116" s="14">
        <v>6.7370824211142794E-2</v>
      </c>
      <c r="AG1116" s="14">
        <v>5.4552194114668599E-2</v>
      </c>
      <c r="AH1116" s="14">
        <v>4.5689036173267597E-2</v>
      </c>
      <c r="AI1116" s="14"/>
      <c r="AJ1116" s="14" t="s">
        <v>79</v>
      </c>
      <c r="AK1116" s="14" t="s">
        <v>79</v>
      </c>
      <c r="AL1116" s="14" t="s">
        <v>79</v>
      </c>
      <c r="AM1116" s="14" t="s">
        <v>79</v>
      </c>
      <c r="AN1116" s="14" t="s">
        <v>79</v>
      </c>
      <c r="AO1116" s="14"/>
      <c r="AP1116" s="14">
        <v>4.5448902146785097E-2</v>
      </c>
      <c r="AQ1116" s="14">
        <v>5.9125949470467599E-2</v>
      </c>
      <c r="AR1116" s="14">
        <v>2.15322705732384E-2</v>
      </c>
      <c r="AS1116" s="14"/>
      <c r="AT1116" s="14">
        <v>3.5983430859696602E-2</v>
      </c>
      <c r="AU1116" s="14">
        <v>8.3096795073396096E-2</v>
      </c>
      <c r="AV1116" s="14">
        <v>5.6246809549657002E-2</v>
      </c>
      <c r="AW1116" s="14">
        <v>1.9635976765726201E-2</v>
      </c>
      <c r="AX1116" s="14">
        <v>0</v>
      </c>
    </row>
    <row r="1117" spans="2:50" x14ac:dyDescent="0.25">
      <c r="B1117" t="s">
        <v>73</v>
      </c>
      <c r="C1117" s="14">
        <v>0.50818439286934103</v>
      </c>
      <c r="D1117" s="14">
        <v>0.55323372001161497</v>
      </c>
      <c r="E1117" s="14">
        <v>0.46443308710118097</v>
      </c>
      <c r="F1117" s="14"/>
      <c r="G1117" s="14">
        <v>0.57528031858844597</v>
      </c>
      <c r="H1117" s="14">
        <v>0.56156765847532097</v>
      </c>
      <c r="I1117" s="14">
        <v>0.45942084203872902</v>
      </c>
      <c r="J1117" s="14">
        <v>0.48961366704546699</v>
      </c>
      <c r="K1117" s="14">
        <v>0.50978576257927399</v>
      </c>
      <c r="L1117" s="14">
        <v>0.46409314851195599</v>
      </c>
      <c r="M1117" s="14"/>
      <c r="N1117" s="14">
        <v>0.61962401840541104</v>
      </c>
      <c r="O1117" s="14">
        <v>0.59571767464435299</v>
      </c>
      <c r="P1117" s="14">
        <v>0.47415400270335301</v>
      </c>
      <c r="Q1117" s="14">
        <v>0.317039047206988</v>
      </c>
      <c r="R1117" s="14"/>
      <c r="S1117" s="14">
        <v>0.48731206040653802</v>
      </c>
      <c r="T1117" s="14">
        <v>0.588917821434916</v>
      </c>
      <c r="U1117" s="14">
        <v>0.43364868788782801</v>
      </c>
      <c r="V1117" s="14">
        <v>0.57203724707831805</v>
      </c>
      <c r="W1117" s="14">
        <v>0.57129755088263101</v>
      </c>
      <c r="X1117" s="14">
        <v>0.53776905721709301</v>
      </c>
      <c r="Y1117" s="14">
        <v>0.33256021258631202</v>
      </c>
      <c r="Z1117" s="14">
        <v>0.39472957031945599</v>
      </c>
      <c r="AA1117" s="14">
        <v>0.50831289603635799</v>
      </c>
      <c r="AB1117" s="14">
        <v>0.52660489051285098</v>
      </c>
      <c r="AC1117" s="14">
        <v>0.53606147881215005</v>
      </c>
      <c r="AD1117" s="14">
        <v>0.67461797584608096</v>
      </c>
      <c r="AE1117" s="14"/>
      <c r="AF1117" s="14">
        <v>0.48344744435763098</v>
      </c>
      <c r="AG1117" s="14">
        <v>0.51494914457190899</v>
      </c>
      <c r="AH1117" s="14">
        <v>0.48410636345014202</v>
      </c>
      <c r="AI1117" s="14"/>
      <c r="AJ1117" s="14" t="s">
        <v>79</v>
      </c>
      <c r="AK1117" s="14" t="s">
        <v>79</v>
      </c>
      <c r="AL1117" s="14" t="s">
        <v>79</v>
      </c>
      <c r="AM1117" s="14" t="s">
        <v>79</v>
      </c>
      <c r="AN1117" s="14" t="s">
        <v>79</v>
      </c>
      <c r="AO1117" s="14"/>
      <c r="AP1117" s="14">
        <v>0.58844619507626805</v>
      </c>
      <c r="AQ1117" s="14">
        <v>0.52666510180931403</v>
      </c>
      <c r="AR1117" s="14">
        <v>0.63360496023585999</v>
      </c>
      <c r="AS1117" s="14"/>
      <c r="AT1117" s="14">
        <v>0.45416356525424101</v>
      </c>
      <c r="AU1117" s="14">
        <v>0.465754503905427</v>
      </c>
      <c r="AV1117" s="14">
        <v>0.57890405983009796</v>
      </c>
      <c r="AW1117" s="14">
        <v>0.65287259239546602</v>
      </c>
      <c r="AX1117" s="14">
        <v>0.76620515100854203</v>
      </c>
    </row>
    <row r="1118" spans="2:50" x14ac:dyDescent="0.25">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row>
    <row r="1119" spans="2:50" x14ac:dyDescent="0.25">
      <c r="B1119" s="6" t="s">
        <v>423</v>
      </c>
      <c r="C1119" s="14"/>
      <c r="D1119" s="14"/>
      <c r="E1119" s="14"/>
      <c r="F1119" s="14"/>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row>
    <row r="1120" spans="2:50" x14ac:dyDescent="0.25">
      <c r="B1120" s="25" t="s">
        <v>542</v>
      </c>
      <c r="C1120" s="14"/>
      <c r="D1120" s="14"/>
      <c r="E1120" s="14"/>
      <c r="F1120" s="14"/>
      <c r="G1120" s="14"/>
      <c r="H1120" s="14"/>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row>
    <row r="1121" spans="2:50" x14ac:dyDescent="0.25">
      <c r="B1121" t="s">
        <v>65</v>
      </c>
      <c r="C1121" s="14">
        <v>0.15863246644135201</v>
      </c>
      <c r="D1121" s="14">
        <v>0.212228296310249</v>
      </c>
      <c r="E1121" s="14">
        <v>0.10790613755992801</v>
      </c>
      <c r="F1121" s="14"/>
      <c r="G1121" s="14">
        <v>0.21378159052256701</v>
      </c>
      <c r="H1121" s="14">
        <v>0.17401660050407</v>
      </c>
      <c r="I1121" s="14">
        <v>0.11411052581044601</v>
      </c>
      <c r="J1121" s="14">
        <v>0.175389255754624</v>
      </c>
      <c r="K1121" s="14">
        <v>0.121753610376692</v>
      </c>
      <c r="L1121" s="14">
        <v>0.147390617610939</v>
      </c>
      <c r="M1121" s="14"/>
      <c r="N1121" s="14">
        <v>0.16440729879997401</v>
      </c>
      <c r="O1121" s="14">
        <v>0.19627014976064</v>
      </c>
      <c r="P1121" s="14">
        <v>0.14791001377108001</v>
      </c>
      <c r="Q1121" s="14">
        <v>0.12562198307508901</v>
      </c>
      <c r="R1121" s="14"/>
      <c r="S1121" s="14">
        <v>0.22941558982124099</v>
      </c>
      <c r="T1121" s="14">
        <v>0.116858980765396</v>
      </c>
      <c r="U1121" s="14">
        <v>8.9084828064340704E-2</v>
      </c>
      <c r="V1121" s="14">
        <v>0.177489167954581</v>
      </c>
      <c r="W1121" s="14">
        <v>0.22831801779113101</v>
      </c>
      <c r="X1121" s="14">
        <v>0.19036814775307501</v>
      </c>
      <c r="Y1121" s="14">
        <v>0.13267554821477501</v>
      </c>
      <c r="Z1121" s="14">
        <v>0.12857212892502701</v>
      </c>
      <c r="AA1121" s="14">
        <v>0.13455147575154</v>
      </c>
      <c r="AB1121" s="14">
        <v>0.12552948411482101</v>
      </c>
      <c r="AC1121" s="14">
        <v>0.21801078397544199</v>
      </c>
      <c r="AD1121" s="14">
        <v>7.9521667303730406E-2</v>
      </c>
      <c r="AE1121" s="14"/>
      <c r="AF1121" s="14">
        <v>0.14021092082531</v>
      </c>
      <c r="AG1121" s="14">
        <v>0.18100239493436099</v>
      </c>
      <c r="AH1121" s="14">
        <v>0.17794052080303699</v>
      </c>
      <c r="AI1121" s="14"/>
      <c r="AJ1121" s="14" t="s">
        <v>79</v>
      </c>
      <c r="AK1121" s="14" t="s">
        <v>79</v>
      </c>
      <c r="AL1121" s="14" t="s">
        <v>79</v>
      </c>
      <c r="AM1121" s="14" t="s">
        <v>79</v>
      </c>
      <c r="AN1121" s="14" t="s">
        <v>79</v>
      </c>
      <c r="AO1121" s="14"/>
      <c r="AP1121" s="14">
        <v>0.21938739022757101</v>
      </c>
      <c r="AQ1121" s="14">
        <v>0.18888776257120199</v>
      </c>
      <c r="AR1121" s="14">
        <v>0.102012924435954</v>
      </c>
      <c r="AS1121" s="14"/>
      <c r="AT1121" s="14">
        <v>0.103762649004587</v>
      </c>
      <c r="AU1121" s="14">
        <v>0.140286850536886</v>
      </c>
      <c r="AV1121" s="14">
        <v>0.20285036294917799</v>
      </c>
      <c r="AW1121" s="14">
        <v>0.20368768441131299</v>
      </c>
      <c r="AX1121" s="14">
        <v>0.28622269606963702</v>
      </c>
    </row>
    <row r="1122" spans="2:50" x14ac:dyDescent="0.25">
      <c r="B1122" t="s">
        <v>66</v>
      </c>
      <c r="C1122" s="14">
        <v>0.48411380966820899</v>
      </c>
      <c r="D1122" s="14">
        <v>0.45217810219230198</v>
      </c>
      <c r="E1122" s="14">
        <v>0.51358890166288196</v>
      </c>
      <c r="F1122" s="14"/>
      <c r="G1122" s="14">
        <v>0.44801301011919298</v>
      </c>
      <c r="H1122" s="14">
        <v>0.43505831637755499</v>
      </c>
      <c r="I1122" s="14">
        <v>0.478781589733343</v>
      </c>
      <c r="J1122" s="14">
        <v>0.54174458215997701</v>
      </c>
      <c r="K1122" s="14">
        <v>0.50184679564052403</v>
      </c>
      <c r="L1122" s="14">
        <v>0.49464499115011401</v>
      </c>
      <c r="M1122" s="14"/>
      <c r="N1122" s="14">
        <v>0.53100471255552895</v>
      </c>
      <c r="O1122" s="14">
        <v>0.507985036015415</v>
      </c>
      <c r="P1122" s="14">
        <v>0.46309313817069497</v>
      </c>
      <c r="Q1122" s="14">
        <v>0.42681088531855499</v>
      </c>
      <c r="R1122" s="14"/>
      <c r="S1122" s="14">
        <v>0.42626232611897702</v>
      </c>
      <c r="T1122" s="14">
        <v>0.54022308596072899</v>
      </c>
      <c r="U1122" s="14">
        <v>0.47774534337638402</v>
      </c>
      <c r="V1122" s="14">
        <v>0.55492081217087397</v>
      </c>
      <c r="W1122" s="14">
        <v>0.43748666966160599</v>
      </c>
      <c r="X1122" s="14">
        <v>0.47688996597611899</v>
      </c>
      <c r="Y1122" s="14">
        <v>0.51578749364885401</v>
      </c>
      <c r="Z1122" s="14">
        <v>0.36047925885711002</v>
      </c>
      <c r="AA1122" s="14">
        <v>0.51945511514196496</v>
      </c>
      <c r="AB1122" s="14">
        <v>0.50202486580349803</v>
      </c>
      <c r="AC1122" s="14">
        <v>0.464266049837886</v>
      </c>
      <c r="AD1122" s="14">
        <v>0.31086208006518601</v>
      </c>
      <c r="AE1122" s="14"/>
      <c r="AF1122" s="14">
        <v>0.47589798682485501</v>
      </c>
      <c r="AG1122" s="14">
        <v>0.49070098139308899</v>
      </c>
      <c r="AH1122" s="14">
        <v>0.43051715086146097</v>
      </c>
      <c r="AI1122" s="14"/>
      <c r="AJ1122" s="14" t="s">
        <v>79</v>
      </c>
      <c r="AK1122" s="14" t="s">
        <v>79</v>
      </c>
      <c r="AL1122" s="14" t="s">
        <v>79</v>
      </c>
      <c r="AM1122" s="14" t="s">
        <v>79</v>
      </c>
      <c r="AN1122" s="14" t="s">
        <v>79</v>
      </c>
      <c r="AO1122" s="14"/>
      <c r="AP1122" s="14">
        <v>0.49474174820537697</v>
      </c>
      <c r="AQ1122" s="14">
        <v>0.488378077794351</v>
      </c>
      <c r="AR1122" s="14">
        <v>0.59484739021416499</v>
      </c>
      <c r="AS1122" s="14"/>
      <c r="AT1122" s="14">
        <v>0.53491856812164895</v>
      </c>
      <c r="AU1122" s="14">
        <v>0.45747540341672299</v>
      </c>
      <c r="AV1122" s="14">
        <v>0.50570260760699803</v>
      </c>
      <c r="AW1122" s="14">
        <v>0.53921257127294597</v>
      </c>
      <c r="AX1122" s="14">
        <v>0.33887626357074402</v>
      </c>
    </row>
    <row r="1123" spans="2:50" x14ac:dyDescent="0.25">
      <c r="B1123" t="s">
        <v>67</v>
      </c>
      <c r="C1123" s="14">
        <v>0.21037663963852599</v>
      </c>
      <c r="D1123" s="14">
        <v>0.210682617334953</v>
      </c>
      <c r="E1123" s="14">
        <v>0.21046028159793201</v>
      </c>
      <c r="F1123" s="14"/>
      <c r="G1123" s="14">
        <v>0.209228623260344</v>
      </c>
      <c r="H1123" s="14">
        <v>0.20520726741492601</v>
      </c>
      <c r="I1123" s="14">
        <v>0.28183912707896502</v>
      </c>
      <c r="J1123" s="14">
        <v>0.15508813219221301</v>
      </c>
      <c r="K1123" s="14">
        <v>0.22752190772710401</v>
      </c>
      <c r="L1123" s="14">
        <v>0.199364504561965</v>
      </c>
      <c r="M1123" s="14"/>
      <c r="N1123" s="14">
        <v>0.16573303789074501</v>
      </c>
      <c r="O1123" s="14">
        <v>0.188687726610169</v>
      </c>
      <c r="P1123" s="14">
        <v>0.21743072740660899</v>
      </c>
      <c r="Q1123" s="14">
        <v>0.27324675729518499</v>
      </c>
      <c r="R1123" s="14"/>
      <c r="S1123" s="14">
        <v>0.20934442840582199</v>
      </c>
      <c r="T1123" s="14">
        <v>0.16697309815324299</v>
      </c>
      <c r="U1123" s="14">
        <v>0.22525914392450699</v>
      </c>
      <c r="V1123" s="14">
        <v>0.184032162409554</v>
      </c>
      <c r="W1123" s="14">
        <v>0.221822763843183</v>
      </c>
      <c r="X1123" s="14">
        <v>0.18809202479544701</v>
      </c>
      <c r="Y1123" s="14">
        <v>0.187349903896353</v>
      </c>
      <c r="Z1123" s="14">
        <v>0.26720561709834301</v>
      </c>
      <c r="AA1123" s="14">
        <v>0.200286149290481</v>
      </c>
      <c r="AB1123" s="14">
        <v>0.243834455098693</v>
      </c>
      <c r="AC1123" s="14">
        <v>0.20909896589535101</v>
      </c>
      <c r="AD1123" s="14">
        <v>0.494380527986582</v>
      </c>
      <c r="AE1123" s="14"/>
      <c r="AF1123" s="14">
        <v>0.22247828862987901</v>
      </c>
      <c r="AG1123" s="14">
        <v>0.184033606763496</v>
      </c>
      <c r="AH1123" s="14">
        <v>0.24566432904310301</v>
      </c>
      <c r="AI1123" s="14"/>
      <c r="AJ1123" s="14" t="s">
        <v>79</v>
      </c>
      <c r="AK1123" s="14" t="s">
        <v>79</v>
      </c>
      <c r="AL1123" s="14" t="s">
        <v>79</v>
      </c>
      <c r="AM1123" s="14" t="s">
        <v>79</v>
      </c>
      <c r="AN1123" s="14" t="s">
        <v>79</v>
      </c>
      <c r="AO1123" s="14"/>
      <c r="AP1123" s="14">
        <v>0.19114994897736801</v>
      </c>
      <c r="AQ1123" s="14">
        <v>0.16787376134775001</v>
      </c>
      <c r="AR1123" s="14">
        <v>0.187339550023263</v>
      </c>
      <c r="AS1123" s="14"/>
      <c r="AT1123" s="14">
        <v>0.21953380238890599</v>
      </c>
      <c r="AU1123" s="14">
        <v>0.24970157765116099</v>
      </c>
      <c r="AV1123" s="14">
        <v>0.166928311087612</v>
      </c>
      <c r="AW1123" s="14">
        <v>0.13987942717311699</v>
      </c>
      <c r="AX1123" s="14">
        <v>0.27412439251244197</v>
      </c>
    </row>
    <row r="1124" spans="2:50" x14ac:dyDescent="0.25">
      <c r="B1124" t="s">
        <v>68</v>
      </c>
      <c r="C1124" s="14">
        <v>4.17607374927094E-2</v>
      </c>
      <c r="D1124" s="14">
        <v>4.28835423249289E-2</v>
      </c>
      <c r="E1124" s="14">
        <v>4.0766535518930301E-2</v>
      </c>
      <c r="F1124" s="14"/>
      <c r="G1124" s="14">
        <v>6.0897628196913897E-2</v>
      </c>
      <c r="H1124" s="14">
        <v>6.6385914618615802E-2</v>
      </c>
      <c r="I1124" s="14">
        <v>3.3115638520152799E-2</v>
      </c>
      <c r="J1124" s="14">
        <v>1.5928419096081801E-2</v>
      </c>
      <c r="K1124" s="14">
        <v>4.2624181870464302E-2</v>
      </c>
      <c r="L1124" s="14">
        <v>3.4573570945032897E-2</v>
      </c>
      <c r="M1124" s="14"/>
      <c r="N1124" s="14">
        <v>4.3916032705276699E-2</v>
      </c>
      <c r="O1124" s="14">
        <v>3.3687589476781903E-2</v>
      </c>
      <c r="P1124" s="14">
        <v>4.1060509306581401E-2</v>
      </c>
      <c r="Q1124" s="14">
        <v>4.8927749755249501E-2</v>
      </c>
      <c r="R1124" s="14"/>
      <c r="S1124" s="14">
        <v>4.7834113218361597E-2</v>
      </c>
      <c r="T1124" s="14">
        <v>5.2696040473522401E-2</v>
      </c>
      <c r="U1124" s="14">
        <v>3.8619475209480399E-2</v>
      </c>
      <c r="V1124" s="14">
        <v>0</v>
      </c>
      <c r="W1124" s="14">
        <v>1.39879530701752E-2</v>
      </c>
      <c r="X1124" s="14">
        <v>3.6889415541720399E-2</v>
      </c>
      <c r="Y1124" s="14">
        <v>7.0669308887832002E-2</v>
      </c>
      <c r="Z1124" s="14">
        <v>3.9495714175941901E-2</v>
      </c>
      <c r="AA1124" s="14">
        <v>5.8186207605069297E-2</v>
      </c>
      <c r="AB1124" s="14">
        <v>4.0528473861191697E-2</v>
      </c>
      <c r="AC1124" s="14">
        <v>4.4835512679960603E-2</v>
      </c>
      <c r="AD1124" s="14">
        <v>5.0627266380078098E-2</v>
      </c>
      <c r="AE1124" s="14"/>
      <c r="AF1124" s="14">
        <v>4.9582336815095399E-2</v>
      </c>
      <c r="AG1124" s="14">
        <v>3.66088849063987E-2</v>
      </c>
      <c r="AH1124" s="14">
        <v>1.42350974430715E-2</v>
      </c>
      <c r="AI1124" s="14"/>
      <c r="AJ1124" s="14" t="s">
        <v>79</v>
      </c>
      <c r="AK1124" s="14" t="s">
        <v>79</v>
      </c>
      <c r="AL1124" s="14" t="s">
        <v>79</v>
      </c>
      <c r="AM1124" s="14" t="s">
        <v>79</v>
      </c>
      <c r="AN1124" s="14" t="s">
        <v>79</v>
      </c>
      <c r="AO1124" s="14"/>
      <c r="AP1124" s="14">
        <v>2.7741577124807099E-2</v>
      </c>
      <c r="AQ1124" s="14">
        <v>5.2889840361937002E-2</v>
      </c>
      <c r="AR1124" s="14">
        <v>5.4420972803466999E-2</v>
      </c>
      <c r="AS1124" s="14"/>
      <c r="AT1124" s="14">
        <v>4.4097400498504698E-2</v>
      </c>
      <c r="AU1124" s="14">
        <v>3.8157609296927499E-2</v>
      </c>
      <c r="AV1124" s="14">
        <v>4.8177105839505199E-2</v>
      </c>
      <c r="AW1124" s="14">
        <v>4.1992577077079797E-2</v>
      </c>
      <c r="AX1124" s="14">
        <v>0</v>
      </c>
    </row>
    <row r="1125" spans="2:50" x14ac:dyDescent="0.25">
      <c r="B1125" t="s">
        <v>69</v>
      </c>
      <c r="C1125" s="14">
        <v>1.3954718375182E-2</v>
      </c>
      <c r="D1125" s="14">
        <v>1.3464871957982899E-2</v>
      </c>
      <c r="E1125" s="14">
        <v>1.4445786610847699E-2</v>
      </c>
      <c r="F1125" s="14"/>
      <c r="G1125" s="14">
        <v>1.69297055763542E-2</v>
      </c>
      <c r="H1125" s="14">
        <v>0</v>
      </c>
      <c r="I1125" s="14">
        <v>1.5304723857122501E-2</v>
      </c>
      <c r="J1125" s="14">
        <v>3.03812569133565E-2</v>
      </c>
      <c r="K1125" s="14">
        <v>2.0527630298317601E-2</v>
      </c>
      <c r="L1125" s="14">
        <v>4.0908682480864699E-3</v>
      </c>
      <c r="M1125" s="14"/>
      <c r="N1125" s="14">
        <v>1.33996622648216E-2</v>
      </c>
      <c r="O1125" s="14">
        <v>1.07262750898337E-2</v>
      </c>
      <c r="P1125" s="14">
        <v>2.01683834999828E-2</v>
      </c>
      <c r="Q1125" s="14">
        <v>1.16217691386669E-2</v>
      </c>
      <c r="R1125" s="14"/>
      <c r="S1125" s="14">
        <v>2.1536518609006999E-2</v>
      </c>
      <c r="T1125" s="14">
        <v>8.6906861334143E-3</v>
      </c>
      <c r="U1125" s="14">
        <v>2.9150929630536299E-2</v>
      </c>
      <c r="V1125" s="14">
        <v>1.5661281399469599E-2</v>
      </c>
      <c r="W1125" s="14">
        <v>2.0155458016461299E-2</v>
      </c>
      <c r="X1125" s="14">
        <v>0</v>
      </c>
      <c r="Y1125" s="14">
        <v>0</v>
      </c>
      <c r="Z1125" s="14">
        <v>2.8015061740586399E-2</v>
      </c>
      <c r="AA1125" s="14">
        <v>2.0424502416915801E-2</v>
      </c>
      <c r="AB1125" s="14">
        <v>0</v>
      </c>
      <c r="AC1125" s="14">
        <v>2.2724509206706801E-2</v>
      </c>
      <c r="AD1125" s="14">
        <v>0</v>
      </c>
      <c r="AE1125" s="14"/>
      <c r="AF1125" s="14">
        <v>2.0123748728558901E-2</v>
      </c>
      <c r="AG1125" s="14">
        <v>7.4369336686456499E-3</v>
      </c>
      <c r="AH1125" s="14">
        <v>2.11362684703192E-2</v>
      </c>
      <c r="AI1125" s="14"/>
      <c r="AJ1125" s="14" t="s">
        <v>79</v>
      </c>
      <c r="AK1125" s="14" t="s">
        <v>79</v>
      </c>
      <c r="AL1125" s="14" t="s">
        <v>79</v>
      </c>
      <c r="AM1125" s="14" t="s">
        <v>79</v>
      </c>
      <c r="AN1125" s="14" t="s">
        <v>79</v>
      </c>
      <c r="AO1125" s="14"/>
      <c r="AP1125" s="14">
        <v>1.2123043010807501E-2</v>
      </c>
      <c r="AQ1125" s="14">
        <v>1.95750130871719E-2</v>
      </c>
      <c r="AR1125" s="14">
        <v>0</v>
      </c>
      <c r="AS1125" s="14"/>
      <c r="AT1125" s="14">
        <v>9.6910562878283792E-3</v>
      </c>
      <c r="AU1125" s="14">
        <v>1.8155252055062601E-2</v>
      </c>
      <c r="AV1125" s="14">
        <v>1.80391439895825E-2</v>
      </c>
      <c r="AW1125" s="14">
        <v>0</v>
      </c>
      <c r="AX1125" s="14">
        <v>0</v>
      </c>
    </row>
    <row r="1126" spans="2:50" x14ac:dyDescent="0.25">
      <c r="B1126" t="s">
        <v>70</v>
      </c>
      <c r="C1126" s="14">
        <v>9.1161628384021101E-2</v>
      </c>
      <c r="D1126" s="14">
        <v>6.8562569879584798E-2</v>
      </c>
      <c r="E1126" s="14">
        <v>0.112832357049479</v>
      </c>
      <c r="F1126" s="14"/>
      <c r="G1126" s="14">
        <v>5.1149442324628099E-2</v>
      </c>
      <c r="H1126" s="14">
        <v>0.11933190108483301</v>
      </c>
      <c r="I1126" s="14">
        <v>7.6848394999970801E-2</v>
      </c>
      <c r="J1126" s="14">
        <v>8.1468353883747305E-2</v>
      </c>
      <c r="K1126" s="14">
        <v>8.5725874086897302E-2</v>
      </c>
      <c r="L1126" s="14">
        <v>0.11993544748386301</v>
      </c>
      <c r="M1126" s="14"/>
      <c r="N1126" s="14">
        <v>8.1539255783653397E-2</v>
      </c>
      <c r="O1126" s="14">
        <v>6.2643223047160898E-2</v>
      </c>
      <c r="P1126" s="14">
        <v>0.110337227845051</v>
      </c>
      <c r="Q1126" s="14">
        <v>0.113770855417254</v>
      </c>
      <c r="R1126" s="14"/>
      <c r="S1126" s="14">
        <v>6.5607023826591296E-2</v>
      </c>
      <c r="T1126" s="14">
        <v>0.11455810851369599</v>
      </c>
      <c r="U1126" s="14">
        <v>0.14014027979475099</v>
      </c>
      <c r="V1126" s="14">
        <v>6.7896576065521394E-2</v>
      </c>
      <c r="W1126" s="14">
        <v>7.8229137617443101E-2</v>
      </c>
      <c r="X1126" s="14">
        <v>0.107760445933639</v>
      </c>
      <c r="Y1126" s="14">
        <v>9.3517745352186599E-2</v>
      </c>
      <c r="Z1126" s="14">
        <v>0.17623221920299101</v>
      </c>
      <c r="AA1126" s="14">
        <v>6.7096549794029195E-2</v>
      </c>
      <c r="AB1126" s="14">
        <v>8.8082721121796603E-2</v>
      </c>
      <c r="AC1126" s="14">
        <v>4.10641784046539E-2</v>
      </c>
      <c r="AD1126" s="14">
        <v>6.4608458264423393E-2</v>
      </c>
      <c r="AE1126" s="14"/>
      <c r="AF1126" s="14">
        <v>9.1706718176302396E-2</v>
      </c>
      <c r="AG1126" s="14">
        <v>0.10021719833400999</v>
      </c>
      <c r="AH1126" s="14">
        <v>0.110506633379008</v>
      </c>
      <c r="AI1126" s="14"/>
      <c r="AJ1126" s="14" t="s">
        <v>79</v>
      </c>
      <c r="AK1126" s="14" t="s">
        <v>79</v>
      </c>
      <c r="AL1126" s="14" t="s">
        <v>79</v>
      </c>
      <c r="AM1126" s="14" t="s">
        <v>79</v>
      </c>
      <c r="AN1126" s="14" t="s">
        <v>79</v>
      </c>
      <c r="AO1126" s="14"/>
      <c r="AP1126" s="14">
        <v>5.48562924540692E-2</v>
      </c>
      <c r="AQ1126" s="14">
        <v>8.23955448375875E-2</v>
      </c>
      <c r="AR1126" s="14">
        <v>6.1379162523150503E-2</v>
      </c>
      <c r="AS1126" s="14"/>
      <c r="AT1126" s="14">
        <v>8.7996523698524801E-2</v>
      </c>
      <c r="AU1126" s="14">
        <v>9.6223307043240294E-2</v>
      </c>
      <c r="AV1126" s="14">
        <v>5.8302468527125298E-2</v>
      </c>
      <c r="AW1126" s="14">
        <v>7.5227740065544599E-2</v>
      </c>
      <c r="AX1126" s="14">
        <v>0.10077664784717701</v>
      </c>
    </row>
    <row r="1127" spans="2:50" x14ac:dyDescent="0.25">
      <c r="B1127" t="s">
        <v>71</v>
      </c>
      <c r="C1127" s="14">
        <v>0.64274627610956103</v>
      </c>
      <c r="D1127" s="14">
        <v>0.66440639850255101</v>
      </c>
      <c r="E1127" s="14">
        <v>0.62149503922281102</v>
      </c>
      <c r="F1127" s="14"/>
      <c r="G1127" s="14">
        <v>0.66179460064175999</v>
      </c>
      <c r="H1127" s="14">
        <v>0.60907491688162496</v>
      </c>
      <c r="I1127" s="14">
        <v>0.59289211554378896</v>
      </c>
      <c r="J1127" s="14">
        <v>0.71713383791460095</v>
      </c>
      <c r="K1127" s="14">
        <v>0.623600406017217</v>
      </c>
      <c r="L1127" s="14">
        <v>0.64203560876105303</v>
      </c>
      <c r="M1127" s="14"/>
      <c r="N1127" s="14">
        <v>0.69541201135550301</v>
      </c>
      <c r="O1127" s="14">
        <v>0.70425518577605495</v>
      </c>
      <c r="P1127" s="14">
        <v>0.61100315194177501</v>
      </c>
      <c r="Q1127" s="14">
        <v>0.55243286839364403</v>
      </c>
      <c r="R1127" s="14"/>
      <c r="S1127" s="14">
        <v>0.65567791594021796</v>
      </c>
      <c r="T1127" s="14">
        <v>0.65708206672612501</v>
      </c>
      <c r="U1127" s="14">
        <v>0.56683017144072501</v>
      </c>
      <c r="V1127" s="14">
        <v>0.732409980125455</v>
      </c>
      <c r="W1127" s="14">
        <v>0.66580468745273802</v>
      </c>
      <c r="X1127" s="14">
        <v>0.66725811372919397</v>
      </c>
      <c r="Y1127" s="14">
        <v>0.64846304186362802</v>
      </c>
      <c r="Z1127" s="14">
        <v>0.48905138778213703</v>
      </c>
      <c r="AA1127" s="14">
        <v>0.65400659089350499</v>
      </c>
      <c r="AB1127" s="14">
        <v>0.62755434991831904</v>
      </c>
      <c r="AC1127" s="14">
        <v>0.68227683381332804</v>
      </c>
      <c r="AD1127" s="14">
        <v>0.39038374736891601</v>
      </c>
      <c r="AE1127" s="14"/>
      <c r="AF1127" s="14">
        <v>0.61610890765016402</v>
      </c>
      <c r="AG1127" s="14">
        <v>0.67170337632745003</v>
      </c>
      <c r="AH1127" s="14">
        <v>0.60845767166449805</v>
      </c>
      <c r="AI1127" s="14"/>
      <c r="AJ1127" s="14" t="s">
        <v>79</v>
      </c>
      <c r="AK1127" s="14" t="s">
        <v>79</v>
      </c>
      <c r="AL1127" s="14" t="s">
        <v>79</v>
      </c>
      <c r="AM1127" s="14" t="s">
        <v>79</v>
      </c>
      <c r="AN1127" s="14" t="s">
        <v>79</v>
      </c>
      <c r="AO1127" s="14"/>
      <c r="AP1127" s="14">
        <v>0.71412913843294801</v>
      </c>
      <c r="AQ1127" s="14">
        <v>0.67726584036555404</v>
      </c>
      <c r="AR1127" s="14">
        <v>0.69686031465011899</v>
      </c>
      <c r="AS1127" s="14"/>
      <c r="AT1127" s="14">
        <v>0.63868121712623604</v>
      </c>
      <c r="AU1127" s="14">
        <v>0.59776225395360805</v>
      </c>
      <c r="AV1127" s="14">
        <v>0.70855297055617505</v>
      </c>
      <c r="AW1127" s="14">
        <v>0.74290025568425799</v>
      </c>
      <c r="AX1127" s="14">
        <v>0.62509895964038098</v>
      </c>
    </row>
    <row r="1128" spans="2:50" x14ac:dyDescent="0.25">
      <c r="B1128" t="s">
        <v>72</v>
      </c>
      <c r="C1128" s="14">
        <v>5.5715455867891402E-2</v>
      </c>
      <c r="D1128" s="14">
        <v>5.6348414282911798E-2</v>
      </c>
      <c r="E1128" s="14">
        <v>5.5212322129778002E-2</v>
      </c>
      <c r="F1128" s="14"/>
      <c r="G1128" s="14">
        <v>7.7827333773268004E-2</v>
      </c>
      <c r="H1128" s="14">
        <v>6.6385914618615802E-2</v>
      </c>
      <c r="I1128" s="14">
        <v>4.8420362377275303E-2</v>
      </c>
      <c r="J1128" s="14">
        <v>4.6309676009438298E-2</v>
      </c>
      <c r="K1128" s="14">
        <v>6.3151812168781907E-2</v>
      </c>
      <c r="L1128" s="14">
        <v>3.8664439193119397E-2</v>
      </c>
      <c r="M1128" s="14"/>
      <c r="N1128" s="14">
        <v>5.7315694970098398E-2</v>
      </c>
      <c r="O1128" s="14">
        <v>4.4413864566615599E-2</v>
      </c>
      <c r="P1128" s="14">
        <v>6.1228892806564197E-2</v>
      </c>
      <c r="Q1128" s="14">
        <v>6.0549518893916403E-2</v>
      </c>
      <c r="R1128" s="14"/>
      <c r="S1128" s="14">
        <v>6.9370631827368606E-2</v>
      </c>
      <c r="T1128" s="14">
        <v>6.1386726606936698E-2</v>
      </c>
      <c r="U1128" s="14">
        <v>6.7770404840016701E-2</v>
      </c>
      <c r="V1128" s="14">
        <v>1.5661281399469599E-2</v>
      </c>
      <c r="W1128" s="14">
        <v>3.4143411086636502E-2</v>
      </c>
      <c r="X1128" s="14">
        <v>3.6889415541720399E-2</v>
      </c>
      <c r="Y1128" s="14">
        <v>7.0669308887832002E-2</v>
      </c>
      <c r="Z1128" s="14">
        <v>6.7510775916528307E-2</v>
      </c>
      <c r="AA1128" s="14">
        <v>7.8610710021985095E-2</v>
      </c>
      <c r="AB1128" s="14">
        <v>4.0528473861191697E-2</v>
      </c>
      <c r="AC1128" s="14">
        <v>6.7560021886667404E-2</v>
      </c>
      <c r="AD1128" s="14">
        <v>5.0627266380078098E-2</v>
      </c>
      <c r="AE1128" s="14"/>
      <c r="AF1128" s="14">
        <v>6.9706085543654303E-2</v>
      </c>
      <c r="AG1128" s="14">
        <v>4.4045818575044401E-2</v>
      </c>
      <c r="AH1128" s="14">
        <v>3.5371365913390802E-2</v>
      </c>
      <c r="AI1128" s="14"/>
      <c r="AJ1128" s="14" t="s">
        <v>79</v>
      </c>
      <c r="AK1128" s="14" t="s">
        <v>79</v>
      </c>
      <c r="AL1128" s="14" t="s">
        <v>79</v>
      </c>
      <c r="AM1128" s="14" t="s">
        <v>79</v>
      </c>
      <c r="AN1128" s="14" t="s">
        <v>79</v>
      </c>
      <c r="AO1128" s="14"/>
      <c r="AP1128" s="14">
        <v>3.9864620135614502E-2</v>
      </c>
      <c r="AQ1128" s="14">
        <v>7.2464853449108801E-2</v>
      </c>
      <c r="AR1128" s="14">
        <v>5.4420972803466999E-2</v>
      </c>
      <c r="AS1128" s="14"/>
      <c r="AT1128" s="14">
        <v>5.3788456786332997E-2</v>
      </c>
      <c r="AU1128" s="14">
        <v>5.6312861351990103E-2</v>
      </c>
      <c r="AV1128" s="14">
        <v>6.6216249829087803E-2</v>
      </c>
      <c r="AW1128" s="14">
        <v>4.1992577077079797E-2</v>
      </c>
      <c r="AX1128" s="14">
        <v>0</v>
      </c>
    </row>
    <row r="1129" spans="2:50" x14ac:dyDescent="0.25">
      <c r="B1129" t="s">
        <v>73</v>
      </c>
      <c r="C1129" s="14">
        <v>0.58703082024166997</v>
      </c>
      <c r="D1129" s="14">
        <v>0.60805798421963897</v>
      </c>
      <c r="E1129" s="14">
        <v>0.56628271709303302</v>
      </c>
      <c r="F1129" s="14"/>
      <c r="G1129" s="14">
        <v>0.58396726686849199</v>
      </c>
      <c r="H1129" s="14">
        <v>0.54268900226300898</v>
      </c>
      <c r="I1129" s="14">
        <v>0.54447175316651397</v>
      </c>
      <c r="J1129" s="14">
        <v>0.67082416190516303</v>
      </c>
      <c r="K1129" s="14">
        <v>0.56044859384843504</v>
      </c>
      <c r="L1129" s="14">
        <v>0.60337116956793402</v>
      </c>
      <c r="M1129" s="14"/>
      <c r="N1129" s="14">
        <v>0.63809631638540498</v>
      </c>
      <c r="O1129" s="14">
        <v>0.65984132120943895</v>
      </c>
      <c r="P1129" s="14">
        <v>0.54977425913521105</v>
      </c>
      <c r="Q1129" s="14">
        <v>0.49188334949972801</v>
      </c>
      <c r="R1129" s="14"/>
      <c r="S1129" s="14">
        <v>0.58630728411284905</v>
      </c>
      <c r="T1129" s="14">
        <v>0.59569534011918801</v>
      </c>
      <c r="U1129" s="14">
        <v>0.499059766600708</v>
      </c>
      <c r="V1129" s="14">
        <v>0.71674869872598501</v>
      </c>
      <c r="W1129" s="14">
        <v>0.63166127636610103</v>
      </c>
      <c r="X1129" s="14">
        <v>0.63036869818747299</v>
      </c>
      <c r="Y1129" s="14">
        <v>0.57779373297579595</v>
      </c>
      <c r="Z1129" s="14">
        <v>0.42154061186560898</v>
      </c>
      <c r="AA1129" s="14">
        <v>0.57539588087152005</v>
      </c>
      <c r="AB1129" s="14">
        <v>0.58702587605712697</v>
      </c>
      <c r="AC1129" s="14">
        <v>0.61471681192665995</v>
      </c>
      <c r="AD1129" s="14">
        <v>0.33975648098883798</v>
      </c>
      <c r="AE1129" s="14"/>
      <c r="AF1129" s="14">
        <v>0.54640282210651003</v>
      </c>
      <c r="AG1129" s="14">
        <v>0.62765755775240595</v>
      </c>
      <c r="AH1129" s="14">
        <v>0.57308630575110697</v>
      </c>
      <c r="AI1129" s="14"/>
      <c r="AJ1129" s="14" t="s">
        <v>79</v>
      </c>
      <c r="AK1129" s="14" t="s">
        <v>79</v>
      </c>
      <c r="AL1129" s="14" t="s">
        <v>79</v>
      </c>
      <c r="AM1129" s="14" t="s">
        <v>79</v>
      </c>
      <c r="AN1129" s="14" t="s">
        <v>79</v>
      </c>
      <c r="AO1129" s="14"/>
      <c r="AP1129" s="14">
        <v>0.67426451829733303</v>
      </c>
      <c r="AQ1129" s="14">
        <v>0.60480098691644502</v>
      </c>
      <c r="AR1129" s="14">
        <v>0.64243934184665197</v>
      </c>
      <c r="AS1129" s="14"/>
      <c r="AT1129" s="14">
        <v>0.58489276033990301</v>
      </c>
      <c r="AU1129" s="14">
        <v>0.54144939260161795</v>
      </c>
      <c r="AV1129" s="14">
        <v>0.64233672072708703</v>
      </c>
      <c r="AW1129" s="14">
        <v>0.70090767860717795</v>
      </c>
      <c r="AX1129" s="14">
        <v>0.62509895964038098</v>
      </c>
    </row>
    <row r="1130" spans="2:50" x14ac:dyDescent="0.25">
      <c r="C1130" s="14"/>
      <c r="D1130" s="14"/>
      <c r="E1130" s="14"/>
      <c r="F1130" s="14"/>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4"/>
    </row>
    <row r="1131" spans="2:50" x14ac:dyDescent="0.25">
      <c r="B1131" s="6" t="s">
        <v>424</v>
      </c>
      <c r="C1131" s="14"/>
      <c r="D1131" s="14"/>
      <c r="E1131" s="14"/>
      <c r="F1131" s="14"/>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4"/>
    </row>
    <row r="1132" spans="2:50" x14ac:dyDescent="0.25">
      <c r="B1132" s="25" t="s">
        <v>542</v>
      </c>
      <c r="C1132" s="14"/>
      <c r="D1132" s="14"/>
      <c r="E1132" s="14"/>
      <c r="F1132" s="14"/>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row>
    <row r="1133" spans="2:50" x14ac:dyDescent="0.25">
      <c r="B1133" t="s">
        <v>65</v>
      </c>
      <c r="C1133" s="14">
        <v>0.16058932226855699</v>
      </c>
      <c r="D1133" s="14">
        <v>0.220389382964429</v>
      </c>
      <c r="E1133" s="14">
        <v>0.103961701740938</v>
      </c>
      <c r="F1133" s="14"/>
      <c r="G1133" s="14">
        <v>0.212333813906318</v>
      </c>
      <c r="H1133" s="14">
        <v>0.20066787887291301</v>
      </c>
      <c r="I1133" s="14">
        <v>0.11160362377321099</v>
      </c>
      <c r="J1133" s="14">
        <v>0.17495809745134799</v>
      </c>
      <c r="K1133" s="14">
        <v>0.14156429245073299</v>
      </c>
      <c r="L1133" s="14">
        <v>0.12539867399101801</v>
      </c>
      <c r="M1133" s="14"/>
      <c r="N1133" s="14">
        <v>0.165888208162042</v>
      </c>
      <c r="O1133" s="14">
        <v>0.17893526749810801</v>
      </c>
      <c r="P1133" s="14">
        <v>0.171744145425136</v>
      </c>
      <c r="Q1133" s="14">
        <v>0.12523170892434801</v>
      </c>
      <c r="R1133" s="14"/>
      <c r="S1133" s="14">
        <v>0.196852804707489</v>
      </c>
      <c r="T1133" s="14">
        <v>0.16505652096457299</v>
      </c>
      <c r="U1133" s="14">
        <v>9.3431948074387997E-2</v>
      </c>
      <c r="V1133" s="14">
        <v>0.15502324939484499</v>
      </c>
      <c r="W1133" s="14">
        <v>0.21049768201949801</v>
      </c>
      <c r="X1133" s="14">
        <v>0.198848030250036</v>
      </c>
      <c r="Y1133" s="14">
        <v>8.8257708076963398E-2</v>
      </c>
      <c r="Z1133" s="14">
        <v>0.123331038682125</v>
      </c>
      <c r="AA1133" s="14">
        <v>0.15700727627664901</v>
      </c>
      <c r="AB1133" s="14">
        <v>0.15377051518128099</v>
      </c>
      <c r="AC1133" s="14">
        <v>0.22136542972009099</v>
      </c>
      <c r="AD1133" s="14">
        <v>0.16405241881094301</v>
      </c>
      <c r="AE1133" s="14"/>
      <c r="AF1133" s="14">
        <v>0.14570813418386599</v>
      </c>
      <c r="AG1133" s="14">
        <v>0.18178733837736399</v>
      </c>
      <c r="AH1133" s="14">
        <v>0.16313000788346699</v>
      </c>
      <c r="AI1133" s="14"/>
      <c r="AJ1133" s="14" t="s">
        <v>79</v>
      </c>
      <c r="AK1133" s="14" t="s">
        <v>79</v>
      </c>
      <c r="AL1133" s="14" t="s">
        <v>79</v>
      </c>
      <c r="AM1133" s="14" t="s">
        <v>79</v>
      </c>
      <c r="AN1133" s="14" t="s">
        <v>79</v>
      </c>
      <c r="AO1133" s="14"/>
      <c r="AP1133" s="14">
        <v>0.21293541554047099</v>
      </c>
      <c r="AQ1133" s="14">
        <v>0.181878273403527</v>
      </c>
      <c r="AR1133" s="14">
        <v>0.12310379744557499</v>
      </c>
      <c r="AS1133" s="14"/>
      <c r="AT1133" s="14">
        <v>0.108575393248398</v>
      </c>
      <c r="AU1133" s="14">
        <v>0.14416337470804799</v>
      </c>
      <c r="AV1133" s="14">
        <v>0.205483691842649</v>
      </c>
      <c r="AW1133" s="14">
        <v>0.25910263466482403</v>
      </c>
      <c r="AX1133" s="14">
        <v>0.112546641963831</v>
      </c>
    </row>
    <row r="1134" spans="2:50" x14ac:dyDescent="0.25">
      <c r="B1134" t="s">
        <v>66</v>
      </c>
      <c r="C1134" s="14">
        <v>0.45334733584538101</v>
      </c>
      <c r="D1134" s="14">
        <v>0.43557323651284302</v>
      </c>
      <c r="E1134" s="14">
        <v>0.46928952162062698</v>
      </c>
      <c r="F1134" s="14"/>
      <c r="G1134" s="14">
        <v>0.36487918571297201</v>
      </c>
      <c r="H1134" s="14">
        <v>0.42088893135474698</v>
      </c>
      <c r="I1134" s="14">
        <v>0.47949521943192602</v>
      </c>
      <c r="J1134" s="14">
        <v>0.43855306244554798</v>
      </c>
      <c r="K1134" s="14">
        <v>0.49377294880327</v>
      </c>
      <c r="L1134" s="14">
        <v>0.51170690623834003</v>
      </c>
      <c r="M1134" s="14"/>
      <c r="N1134" s="14">
        <v>0.52984344535721595</v>
      </c>
      <c r="O1134" s="14">
        <v>0.47001763150681802</v>
      </c>
      <c r="P1134" s="14">
        <v>0.39554175460337399</v>
      </c>
      <c r="Q1134" s="14">
        <v>0.406072384041611</v>
      </c>
      <c r="R1134" s="14"/>
      <c r="S1134" s="14">
        <v>0.43044012382201302</v>
      </c>
      <c r="T1134" s="14">
        <v>0.43028977500351601</v>
      </c>
      <c r="U1134" s="14">
        <v>0.47596265075261202</v>
      </c>
      <c r="V1134" s="14">
        <v>0.50061616490857397</v>
      </c>
      <c r="W1134" s="14">
        <v>0.44173046424356399</v>
      </c>
      <c r="X1134" s="14">
        <v>0.409743827441375</v>
      </c>
      <c r="Y1134" s="14">
        <v>0.48855149778783702</v>
      </c>
      <c r="Z1134" s="14">
        <v>0.40156557340307902</v>
      </c>
      <c r="AA1134" s="14">
        <v>0.52225765138651303</v>
      </c>
      <c r="AB1134" s="14">
        <v>0.43504559880376198</v>
      </c>
      <c r="AC1134" s="14">
        <v>0.36128039762097203</v>
      </c>
      <c r="AD1134" s="14">
        <v>0.58235143007853696</v>
      </c>
      <c r="AE1134" s="14"/>
      <c r="AF1134" s="14">
        <v>0.48678481126968698</v>
      </c>
      <c r="AG1134" s="14">
        <v>0.43660321237174199</v>
      </c>
      <c r="AH1134" s="14">
        <v>0.45889525099214201</v>
      </c>
      <c r="AI1134" s="14"/>
      <c r="AJ1134" s="14" t="s">
        <v>79</v>
      </c>
      <c r="AK1134" s="14" t="s">
        <v>79</v>
      </c>
      <c r="AL1134" s="14" t="s">
        <v>79</v>
      </c>
      <c r="AM1134" s="14" t="s">
        <v>79</v>
      </c>
      <c r="AN1134" s="14" t="s">
        <v>79</v>
      </c>
      <c r="AO1134" s="14"/>
      <c r="AP1134" s="14">
        <v>0.49429381682981699</v>
      </c>
      <c r="AQ1134" s="14">
        <v>0.45399909268626298</v>
      </c>
      <c r="AR1134" s="14">
        <v>0.53712191696973199</v>
      </c>
      <c r="AS1134" s="14"/>
      <c r="AT1134" s="14">
        <v>0.463718052386205</v>
      </c>
      <c r="AU1134" s="14">
        <v>0.41179489809812803</v>
      </c>
      <c r="AV1134" s="14">
        <v>0.49103071534679699</v>
      </c>
      <c r="AW1134" s="14">
        <v>0.45265946544872598</v>
      </c>
      <c r="AX1134" s="14">
        <v>0.57888193913506103</v>
      </c>
    </row>
    <row r="1135" spans="2:50" x14ac:dyDescent="0.25">
      <c r="B1135" t="s">
        <v>67</v>
      </c>
      <c r="C1135" s="14">
        <v>0.229151227910383</v>
      </c>
      <c r="D1135" s="14">
        <v>0.219058248246634</v>
      </c>
      <c r="E1135" s="14">
        <v>0.23916536554758</v>
      </c>
      <c r="F1135" s="14"/>
      <c r="G1135" s="14">
        <v>0.28067271142178402</v>
      </c>
      <c r="H1135" s="14">
        <v>0.22561160149443099</v>
      </c>
      <c r="I1135" s="14">
        <v>0.229786081809987</v>
      </c>
      <c r="J1135" s="14">
        <v>0.226180243765366</v>
      </c>
      <c r="K1135" s="14">
        <v>0.21013546628270699</v>
      </c>
      <c r="L1135" s="14">
        <v>0.208431447666692</v>
      </c>
      <c r="M1135" s="14"/>
      <c r="N1135" s="14">
        <v>0.191438396211599</v>
      </c>
      <c r="O1135" s="14">
        <v>0.23735843929019701</v>
      </c>
      <c r="P1135" s="14">
        <v>0.236946746254284</v>
      </c>
      <c r="Q1135" s="14">
        <v>0.25163335763565298</v>
      </c>
      <c r="R1135" s="14"/>
      <c r="S1135" s="14">
        <v>0.24470456940233201</v>
      </c>
      <c r="T1135" s="14">
        <v>0.23011578519536999</v>
      </c>
      <c r="U1135" s="14">
        <v>0.20139895238255701</v>
      </c>
      <c r="V1135" s="14">
        <v>0.21704195879694599</v>
      </c>
      <c r="W1135" s="14">
        <v>0.225351460019418</v>
      </c>
      <c r="X1135" s="14">
        <v>0.19874195106739101</v>
      </c>
      <c r="Y1135" s="14">
        <v>0.26362430471607701</v>
      </c>
      <c r="Z1135" s="14">
        <v>0.239951103292461</v>
      </c>
      <c r="AA1135" s="14">
        <v>0.21032953919421099</v>
      </c>
      <c r="AB1135" s="14">
        <v>0.242123472845579</v>
      </c>
      <c r="AC1135" s="14">
        <v>0.247038091672065</v>
      </c>
      <c r="AD1135" s="14">
        <v>0.25359615111051997</v>
      </c>
      <c r="AE1135" s="14"/>
      <c r="AF1135" s="14">
        <v>0.20967262462775199</v>
      </c>
      <c r="AG1135" s="14">
        <v>0.24055896075300201</v>
      </c>
      <c r="AH1135" s="14">
        <v>0.18369261429296199</v>
      </c>
      <c r="AI1135" s="14"/>
      <c r="AJ1135" s="14" t="s">
        <v>79</v>
      </c>
      <c r="AK1135" s="14" t="s">
        <v>79</v>
      </c>
      <c r="AL1135" s="14" t="s">
        <v>79</v>
      </c>
      <c r="AM1135" s="14" t="s">
        <v>79</v>
      </c>
      <c r="AN1135" s="14" t="s">
        <v>79</v>
      </c>
      <c r="AO1135" s="14"/>
      <c r="AP1135" s="14">
        <v>0.22405804541889501</v>
      </c>
      <c r="AQ1135" s="14">
        <v>0.204923431946712</v>
      </c>
      <c r="AR1135" s="14">
        <v>0.21886079680213999</v>
      </c>
      <c r="AS1135" s="14"/>
      <c r="AT1135" s="14">
        <v>0.25541918239341799</v>
      </c>
      <c r="AU1135" s="14">
        <v>0.26623479185971299</v>
      </c>
      <c r="AV1135" s="14">
        <v>0.175701444259032</v>
      </c>
      <c r="AW1135" s="14">
        <v>0.20558992319448999</v>
      </c>
      <c r="AX1135" s="14">
        <v>0.15098146796498399</v>
      </c>
    </row>
    <row r="1136" spans="2:50" x14ac:dyDescent="0.25">
      <c r="B1136" t="s">
        <v>68</v>
      </c>
      <c r="C1136" s="14">
        <v>4.1753029314076401E-2</v>
      </c>
      <c r="D1136" s="14">
        <v>4.3866599308913103E-2</v>
      </c>
      <c r="E1136" s="14">
        <v>3.9815868559392703E-2</v>
      </c>
      <c r="F1136" s="14"/>
      <c r="G1136" s="14">
        <v>4.7938104169012903E-2</v>
      </c>
      <c r="H1136" s="14">
        <v>1.7677203522663502E-2</v>
      </c>
      <c r="I1136" s="14">
        <v>5.9325505904867501E-2</v>
      </c>
      <c r="J1136" s="14">
        <v>4.2834193931935903E-2</v>
      </c>
      <c r="K1136" s="14">
        <v>5.8409621473653903E-2</v>
      </c>
      <c r="L1136" s="14">
        <v>3.2098559475316299E-2</v>
      </c>
      <c r="M1136" s="14"/>
      <c r="N1136" s="14">
        <v>3.3483781319222597E-2</v>
      </c>
      <c r="O1136" s="14">
        <v>4.2931561848995901E-2</v>
      </c>
      <c r="P1136" s="14">
        <v>4.8735890851641803E-2</v>
      </c>
      <c r="Q1136" s="14">
        <v>4.3777850800418502E-2</v>
      </c>
      <c r="R1136" s="14"/>
      <c r="S1136" s="14">
        <v>4.3364150814951999E-2</v>
      </c>
      <c r="T1136" s="14">
        <v>2.8040123807088299E-2</v>
      </c>
      <c r="U1136" s="14">
        <v>3.66675680206342E-2</v>
      </c>
      <c r="V1136" s="14">
        <v>2.4986049336545298E-2</v>
      </c>
      <c r="W1136" s="14">
        <v>0</v>
      </c>
      <c r="X1136" s="14">
        <v>5.4981230669126899E-2</v>
      </c>
      <c r="Y1136" s="14">
        <v>7.1625027033813807E-2</v>
      </c>
      <c r="Z1136" s="14">
        <v>2.8015061740586399E-2</v>
      </c>
      <c r="AA1136" s="14">
        <v>3.0946101347058601E-2</v>
      </c>
      <c r="AB1136" s="14">
        <v>7.1689303722429501E-2</v>
      </c>
      <c r="AC1136" s="14">
        <v>8.8495342568827101E-2</v>
      </c>
      <c r="AD1136" s="14">
        <v>0</v>
      </c>
      <c r="AE1136" s="14"/>
      <c r="AF1136" s="14">
        <v>6.4119682450586996E-2</v>
      </c>
      <c r="AG1136" s="14">
        <v>2.2685294835532201E-2</v>
      </c>
      <c r="AH1136" s="14">
        <v>2.2574166115306101E-2</v>
      </c>
      <c r="AI1136" s="14"/>
      <c r="AJ1136" s="14" t="s">
        <v>79</v>
      </c>
      <c r="AK1136" s="14" t="s">
        <v>79</v>
      </c>
      <c r="AL1136" s="14" t="s">
        <v>79</v>
      </c>
      <c r="AM1136" s="14" t="s">
        <v>79</v>
      </c>
      <c r="AN1136" s="14" t="s">
        <v>79</v>
      </c>
      <c r="AO1136" s="14"/>
      <c r="AP1136" s="14">
        <v>2.7023623603609801E-2</v>
      </c>
      <c r="AQ1136" s="14">
        <v>3.4547540212401501E-2</v>
      </c>
      <c r="AR1136" s="14">
        <v>8.3874899875508793E-2</v>
      </c>
      <c r="AS1136" s="14"/>
      <c r="AT1136" s="14">
        <v>4.58321902884316E-2</v>
      </c>
      <c r="AU1136" s="14">
        <v>4.63155271213729E-2</v>
      </c>
      <c r="AV1136" s="14">
        <v>5.0062380327004899E-2</v>
      </c>
      <c r="AW1136" s="14">
        <v>1.53713298669707E-2</v>
      </c>
      <c r="AX1136" s="14">
        <v>5.6813303088947498E-2</v>
      </c>
    </row>
    <row r="1137" spans="2:50" x14ac:dyDescent="0.25">
      <c r="B1137" t="s">
        <v>69</v>
      </c>
      <c r="C1137" s="14">
        <v>9.8683473300571201E-3</v>
      </c>
      <c r="D1137" s="14">
        <v>5.1839190124541804E-3</v>
      </c>
      <c r="E1137" s="14">
        <v>1.4344261292441599E-2</v>
      </c>
      <c r="F1137" s="14"/>
      <c r="G1137" s="14">
        <v>1.13666862095408E-2</v>
      </c>
      <c r="H1137" s="14">
        <v>0</v>
      </c>
      <c r="I1137" s="14">
        <v>1.5015828322603401E-2</v>
      </c>
      <c r="J1137" s="14">
        <v>1.6941229040115999E-2</v>
      </c>
      <c r="K1137" s="14">
        <v>1.46040201713638E-2</v>
      </c>
      <c r="L1137" s="14">
        <v>4.0796179133177997E-3</v>
      </c>
      <c r="M1137" s="14"/>
      <c r="N1137" s="14">
        <v>2.6297656202446001E-3</v>
      </c>
      <c r="O1137" s="14">
        <v>1.35612411159743E-2</v>
      </c>
      <c r="P1137" s="14">
        <v>8.6140397270288993E-3</v>
      </c>
      <c r="Q1137" s="14">
        <v>1.6295168462829201E-2</v>
      </c>
      <c r="R1137" s="14"/>
      <c r="S1137" s="14">
        <v>5.4592880580364702E-3</v>
      </c>
      <c r="T1137" s="14">
        <v>6.7218181582742002E-3</v>
      </c>
      <c r="U1137" s="14">
        <v>1.9827286096698201E-2</v>
      </c>
      <c r="V1137" s="14">
        <v>6.9073391438736797E-3</v>
      </c>
      <c r="W1137" s="14">
        <v>2.0155458016461299E-2</v>
      </c>
      <c r="X1137" s="14">
        <v>0</v>
      </c>
      <c r="Y1137" s="14">
        <v>0</v>
      </c>
      <c r="Z1137" s="14">
        <v>2.8015061740586399E-2</v>
      </c>
      <c r="AA1137" s="14">
        <v>1.16386360831724E-2</v>
      </c>
      <c r="AB1137" s="14">
        <v>1.21867519808608E-2</v>
      </c>
      <c r="AC1137" s="14">
        <v>1.9396836268781099E-2</v>
      </c>
      <c r="AD1137" s="14">
        <v>0</v>
      </c>
      <c r="AE1137" s="14"/>
      <c r="AF1137" s="14">
        <v>9.1078855759535692E-3</v>
      </c>
      <c r="AG1137" s="14">
        <v>9.9840875303653705E-3</v>
      </c>
      <c r="AH1137" s="14">
        <v>1.94774943058664E-2</v>
      </c>
      <c r="AI1137" s="14"/>
      <c r="AJ1137" s="14" t="s">
        <v>79</v>
      </c>
      <c r="AK1137" s="14" t="s">
        <v>79</v>
      </c>
      <c r="AL1137" s="14" t="s">
        <v>79</v>
      </c>
      <c r="AM1137" s="14" t="s">
        <v>79</v>
      </c>
      <c r="AN1137" s="14" t="s">
        <v>79</v>
      </c>
      <c r="AO1137" s="14"/>
      <c r="AP1137" s="14">
        <v>0</v>
      </c>
      <c r="AQ1137" s="14">
        <v>1.5042852429094301E-2</v>
      </c>
      <c r="AR1137" s="14">
        <v>0</v>
      </c>
      <c r="AS1137" s="14"/>
      <c r="AT1137" s="14">
        <v>9.6808533389886996E-3</v>
      </c>
      <c r="AU1137" s="14">
        <v>1.4187716372852601E-2</v>
      </c>
      <c r="AV1137" s="14">
        <v>6.5779198880803399E-3</v>
      </c>
      <c r="AW1137" s="14">
        <v>0</v>
      </c>
      <c r="AX1137" s="14">
        <v>0</v>
      </c>
    </row>
    <row r="1138" spans="2:50" x14ac:dyDescent="0.25">
      <c r="B1138" t="s">
        <v>70</v>
      </c>
      <c r="C1138" s="14">
        <v>0.10529073733154599</v>
      </c>
      <c r="D1138" s="14">
        <v>7.5928613954726498E-2</v>
      </c>
      <c r="E1138" s="14">
        <v>0.13342328123902</v>
      </c>
      <c r="F1138" s="14"/>
      <c r="G1138" s="14">
        <v>8.2809498580372801E-2</v>
      </c>
      <c r="H1138" s="14">
        <v>0.13515438475524499</v>
      </c>
      <c r="I1138" s="14">
        <v>0.104773740757405</v>
      </c>
      <c r="J1138" s="14">
        <v>0.100533173365686</v>
      </c>
      <c r="K1138" s="14">
        <v>8.1513650818271E-2</v>
      </c>
      <c r="L1138" s="14">
        <v>0.118284794715316</v>
      </c>
      <c r="M1138" s="14"/>
      <c r="N1138" s="14">
        <v>7.6716403329676705E-2</v>
      </c>
      <c r="O1138" s="14">
        <v>5.7195858739906999E-2</v>
      </c>
      <c r="P1138" s="14">
        <v>0.138417423138534</v>
      </c>
      <c r="Q1138" s="14">
        <v>0.156989530135139</v>
      </c>
      <c r="R1138" s="14"/>
      <c r="S1138" s="14">
        <v>7.9179063195177396E-2</v>
      </c>
      <c r="T1138" s="14">
        <v>0.13977597687117899</v>
      </c>
      <c r="U1138" s="14">
        <v>0.17271159467311101</v>
      </c>
      <c r="V1138" s="14">
        <v>9.5425238419216393E-2</v>
      </c>
      <c r="W1138" s="14">
        <v>0.102264935701059</v>
      </c>
      <c r="X1138" s="14">
        <v>0.137684960572071</v>
      </c>
      <c r="Y1138" s="14">
        <v>8.79414623853087E-2</v>
      </c>
      <c r="Z1138" s="14">
        <v>0.179122161141163</v>
      </c>
      <c r="AA1138" s="14">
        <v>6.7820795712396006E-2</v>
      </c>
      <c r="AB1138" s="14">
        <v>8.5184357466088795E-2</v>
      </c>
      <c r="AC1138" s="14">
        <v>6.2423902149263903E-2</v>
      </c>
      <c r="AD1138" s="14">
        <v>0</v>
      </c>
      <c r="AE1138" s="14"/>
      <c r="AF1138" s="14">
        <v>8.46068618921548E-2</v>
      </c>
      <c r="AG1138" s="14">
        <v>0.108381106131995</v>
      </c>
      <c r="AH1138" s="14">
        <v>0.152230466410257</v>
      </c>
      <c r="AI1138" s="14"/>
      <c r="AJ1138" s="14" t="s">
        <v>79</v>
      </c>
      <c r="AK1138" s="14" t="s">
        <v>79</v>
      </c>
      <c r="AL1138" s="14" t="s">
        <v>79</v>
      </c>
      <c r="AM1138" s="14" t="s">
        <v>79</v>
      </c>
      <c r="AN1138" s="14" t="s">
        <v>79</v>
      </c>
      <c r="AO1138" s="14"/>
      <c r="AP1138" s="14">
        <v>4.16890986072068E-2</v>
      </c>
      <c r="AQ1138" s="14">
        <v>0.109608809322003</v>
      </c>
      <c r="AR1138" s="14">
        <v>3.7038588907043701E-2</v>
      </c>
      <c r="AS1138" s="14"/>
      <c r="AT1138" s="14">
        <v>0.116774328344559</v>
      </c>
      <c r="AU1138" s="14">
        <v>0.117303691839885</v>
      </c>
      <c r="AV1138" s="14">
        <v>7.1143848336437804E-2</v>
      </c>
      <c r="AW1138" s="14">
        <v>6.7276646824988295E-2</v>
      </c>
      <c r="AX1138" s="14">
        <v>0.10077664784717701</v>
      </c>
    </row>
    <row r="1139" spans="2:50" x14ac:dyDescent="0.25">
      <c r="B1139" t="s">
        <v>71</v>
      </c>
      <c r="C1139" s="14">
        <v>0.61393665811393705</v>
      </c>
      <c r="D1139" s="14">
        <v>0.65596261947727197</v>
      </c>
      <c r="E1139" s="14">
        <v>0.57325122336156498</v>
      </c>
      <c r="F1139" s="14"/>
      <c r="G1139" s="14">
        <v>0.57721299961928996</v>
      </c>
      <c r="H1139" s="14">
        <v>0.62155681022765996</v>
      </c>
      <c r="I1139" s="14">
        <v>0.59109884320513695</v>
      </c>
      <c r="J1139" s="14">
        <v>0.61351115989689697</v>
      </c>
      <c r="K1139" s="14">
        <v>0.63533724125400404</v>
      </c>
      <c r="L1139" s="14">
        <v>0.63710558022935704</v>
      </c>
      <c r="M1139" s="14"/>
      <c r="N1139" s="14">
        <v>0.69573165351925703</v>
      </c>
      <c r="O1139" s="14">
        <v>0.64895289900492603</v>
      </c>
      <c r="P1139" s="14">
        <v>0.56728590002851098</v>
      </c>
      <c r="Q1139" s="14">
        <v>0.53130409296596004</v>
      </c>
      <c r="R1139" s="14"/>
      <c r="S1139" s="14">
        <v>0.62729292852950203</v>
      </c>
      <c r="T1139" s="14">
        <v>0.59534629596808897</v>
      </c>
      <c r="U1139" s="14">
        <v>0.56939459882700005</v>
      </c>
      <c r="V1139" s="14">
        <v>0.65563941430341899</v>
      </c>
      <c r="W1139" s="14">
        <v>0.65222814626306203</v>
      </c>
      <c r="X1139" s="14">
        <v>0.608591857691411</v>
      </c>
      <c r="Y1139" s="14">
        <v>0.576809205864801</v>
      </c>
      <c r="Z1139" s="14">
        <v>0.524896612085204</v>
      </c>
      <c r="AA1139" s="14">
        <v>0.67926492766316204</v>
      </c>
      <c r="AB1139" s="14">
        <v>0.58881611398504197</v>
      </c>
      <c r="AC1139" s="14">
        <v>0.58264582734106296</v>
      </c>
      <c r="AD1139" s="14">
        <v>0.74640384888947997</v>
      </c>
      <c r="AE1139" s="14"/>
      <c r="AF1139" s="14">
        <v>0.63249294545355295</v>
      </c>
      <c r="AG1139" s="14">
        <v>0.61839055074910598</v>
      </c>
      <c r="AH1139" s="14">
        <v>0.622025258875609</v>
      </c>
      <c r="AI1139" s="14"/>
      <c r="AJ1139" s="14" t="s">
        <v>79</v>
      </c>
      <c r="AK1139" s="14" t="s">
        <v>79</v>
      </c>
      <c r="AL1139" s="14" t="s">
        <v>79</v>
      </c>
      <c r="AM1139" s="14" t="s">
        <v>79</v>
      </c>
      <c r="AN1139" s="14" t="s">
        <v>79</v>
      </c>
      <c r="AO1139" s="14"/>
      <c r="AP1139" s="14">
        <v>0.70722923237028801</v>
      </c>
      <c r="AQ1139" s="14">
        <v>0.63587736608978995</v>
      </c>
      <c r="AR1139" s="14">
        <v>0.66022571441530697</v>
      </c>
      <c r="AS1139" s="14"/>
      <c r="AT1139" s="14">
        <v>0.57229344563460305</v>
      </c>
      <c r="AU1139" s="14">
        <v>0.55595827280617605</v>
      </c>
      <c r="AV1139" s="14">
        <v>0.69651440718944502</v>
      </c>
      <c r="AW1139" s="14">
        <v>0.71176210011355101</v>
      </c>
      <c r="AX1139" s="14">
        <v>0.69142858109889205</v>
      </c>
    </row>
    <row r="1140" spans="2:50" x14ac:dyDescent="0.25">
      <c r="B1140" t="s">
        <v>72</v>
      </c>
      <c r="C1140" s="14">
        <v>5.16213766441335E-2</v>
      </c>
      <c r="D1140" s="14">
        <v>4.9050518321367302E-2</v>
      </c>
      <c r="E1140" s="14">
        <v>5.4160129851834299E-2</v>
      </c>
      <c r="F1140" s="14"/>
      <c r="G1140" s="14">
        <v>5.9304790378553698E-2</v>
      </c>
      <c r="H1140" s="14">
        <v>1.7677203522663502E-2</v>
      </c>
      <c r="I1140" s="14">
        <v>7.4341334227470801E-2</v>
      </c>
      <c r="J1140" s="14">
        <v>5.9775422972051899E-2</v>
      </c>
      <c r="K1140" s="14">
        <v>7.3013641645017793E-2</v>
      </c>
      <c r="L1140" s="14">
        <v>3.6178177388634103E-2</v>
      </c>
      <c r="M1140" s="14"/>
      <c r="N1140" s="14">
        <v>3.6113546939467202E-2</v>
      </c>
      <c r="O1140" s="14">
        <v>5.6492802964970203E-2</v>
      </c>
      <c r="P1140" s="14">
        <v>5.7349930578670702E-2</v>
      </c>
      <c r="Q1140" s="14">
        <v>6.00730192632477E-2</v>
      </c>
      <c r="R1140" s="14"/>
      <c r="S1140" s="14">
        <v>4.8823438872988498E-2</v>
      </c>
      <c r="T1140" s="14">
        <v>3.4761941965362503E-2</v>
      </c>
      <c r="U1140" s="14">
        <v>5.6494854117332398E-2</v>
      </c>
      <c r="V1140" s="14">
        <v>3.1893388480418998E-2</v>
      </c>
      <c r="W1140" s="14">
        <v>2.0155458016461299E-2</v>
      </c>
      <c r="X1140" s="14">
        <v>5.4981230669126899E-2</v>
      </c>
      <c r="Y1140" s="14">
        <v>7.1625027033813807E-2</v>
      </c>
      <c r="Z1140" s="14">
        <v>5.6030123481172797E-2</v>
      </c>
      <c r="AA1140" s="14">
        <v>4.2584737430231001E-2</v>
      </c>
      <c r="AB1140" s="14">
        <v>8.3876055703290306E-2</v>
      </c>
      <c r="AC1140" s="14">
        <v>0.107892178837608</v>
      </c>
      <c r="AD1140" s="14">
        <v>0</v>
      </c>
      <c r="AE1140" s="14"/>
      <c r="AF1140" s="14">
        <v>7.3227568026540596E-2</v>
      </c>
      <c r="AG1140" s="14">
        <v>3.2669382365897497E-2</v>
      </c>
      <c r="AH1140" s="14">
        <v>4.2051660421172497E-2</v>
      </c>
      <c r="AI1140" s="14"/>
      <c r="AJ1140" s="14" t="s">
        <v>79</v>
      </c>
      <c r="AK1140" s="14" t="s">
        <v>79</v>
      </c>
      <c r="AL1140" s="14" t="s">
        <v>79</v>
      </c>
      <c r="AM1140" s="14" t="s">
        <v>79</v>
      </c>
      <c r="AN1140" s="14" t="s">
        <v>79</v>
      </c>
      <c r="AO1140" s="14"/>
      <c r="AP1140" s="14">
        <v>2.7023623603609801E-2</v>
      </c>
      <c r="AQ1140" s="14">
        <v>4.9590392641495798E-2</v>
      </c>
      <c r="AR1140" s="14">
        <v>8.3874899875508793E-2</v>
      </c>
      <c r="AS1140" s="14"/>
      <c r="AT1140" s="14">
        <v>5.5513043627420301E-2</v>
      </c>
      <c r="AU1140" s="14">
        <v>6.0503243494225499E-2</v>
      </c>
      <c r="AV1140" s="14">
        <v>5.6640300215085197E-2</v>
      </c>
      <c r="AW1140" s="14">
        <v>1.53713298669707E-2</v>
      </c>
      <c r="AX1140" s="14">
        <v>5.6813303088947498E-2</v>
      </c>
    </row>
    <row r="1141" spans="2:50" x14ac:dyDescent="0.25">
      <c r="B1141" t="s">
        <v>73</v>
      </c>
      <c r="C1141" s="14">
        <v>0.56231528146980403</v>
      </c>
      <c r="D1141" s="14">
        <v>0.60691210115590499</v>
      </c>
      <c r="E1141" s="14">
        <v>0.51909109350973104</v>
      </c>
      <c r="F1141" s="14"/>
      <c r="G1141" s="14">
        <v>0.51790820924073599</v>
      </c>
      <c r="H1141" s="14">
        <v>0.60387960670499596</v>
      </c>
      <c r="I1141" s="14">
        <v>0.51675750897766703</v>
      </c>
      <c r="J1141" s="14">
        <v>0.55373573692484501</v>
      </c>
      <c r="K1141" s="14">
        <v>0.56232359960898604</v>
      </c>
      <c r="L1141" s="14">
        <v>0.60092740284072299</v>
      </c>
      <c r="M1141" s="14"/>
      <c r="N1141" s="14">
        <v>0.65961810657979003</v>
      </c>
      <c r="O1141" s="14">
        <v>0.59246009603995597</v>
      </c>
      <c r="P1141" s="14">
        <v>0.50993596944983999</v>
      </c>
      <c r="Q1141" s="14">
        <v>0.471231073702712</v>
      </c>
      <c r="R1141" s="14"/>
      <c r="S1141" s="14">
        <v>0.57846948965651301</v>
      </c>
      <c r="T1141" s="14">
        <v>0.56058435400272599</v>
      </c>
      <c r="U1141" s="14">
        <v>0.51289974470966804</v>
      </c>
      <c r="V1141" s="14">
        <v>0.62374602582299998</v>
      </c>
      <c r="W1141" s="14">
        <v>0.63207268824660101</v>
      </c>
      <c r="X1141" s="14">
        <v>0.55361062702228403</v>
      </c>
      <c r="Y1141" s="14">
        <v>0.50518417883098699</v>
      </c>
      <c r="Z1141" s="14">
        <v>0.46886648860403102</v>
      </c>
      <c r="AA1141" s="14">
        <v>0.63668019023293099</v>
      </c>
      <c r="AB1141" s="14">
        <v>0.50494005828175204</v>
      </c>
      <c r="AC1141" s="14">
        <v>0.47475364850345497</v>
      </c>
      <c r="AD1141" s="14">
        <v>0.74640384888947997</v>
      </c>
      <c r="AE1141" s="14"/>
      <c r="AF1141" s="14">
        <v>0.55926537742701199</v>
      </c>
      <c r="AG1141" s="14">
        <v>0.58572116838320798</v>
      </c>
      <c r="AH1141" s="14">
        <v>0.57997359845443597</v>
      </c>
      <c r="AI1141" s="14"/>
      <c r="AJ1141" s="14" t="s">
        <v>79</v>
      </c>
      <c r="AK1141" s="14" t="s">
        <v>79</v>
      </c>
      <c r="AL1141" s="14" t="s">
        <v>79</v>
      </c>
      <c r="AM1141" s="14" t="s">
        <v>79</v>
      </c>
      <c r="AN1141" s="14" t="s">
        <v>79</v>
      </c>
      <c r="AO1141" s="14"/>
      <c r="AP1141" s="14">
        <v>0.68020560876667802</v>
      </c>
      <c r="AQ1141" s="14">
        <v>0.58628697344829395</v>
      </c>
      <c r="AR1141" s="14">
        <v>0.57635081453979897</v>
      </c>
      <c r="AS1141" s="14"/>
      <c r="AT1141" s="14">
        <v>0.516780402007182</v>
      </c>
      <c r="AU1141" s="14">
        <v>0.49545502931195101</v>
      </c>
      <c r="AV1141" s="14">
        <v>0.63987410697435998</v>
      </c>
      <c r="AW1141" s="14">
        <v>0.69639077024658003</v>
      </c>
      <c r="AX1141" s="14">
        <v>0.63461527800994399</v>
      </c>
    </row>
    <row r="1142" spans="2:50" x14ac:dyDescent="0.25">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row>
    <row r="1143" spans="2:50" x14ac:dyDescent="0.25">
      <c r="B1143" s="6" t="s">
        <v>428</v>
      </c>
      <c r="C1143" s="14"/>
      <c r="D1143" s="14"/>
      <c r="E1143" s="14"/>
      <c r="F1143" s="14"/>
      <c r="G1143" s="14"/>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c r="AM1143" s="14"/>
      <c r="AN1143" s="14"/>
      <c r="AO1143" s="14"/>
      <c r="AP1143" s="14"/>
      <c r="AQ1143" s="14"/>
      <c r="AR1143" s="14"/>
      <c r="AS1143" s="14"/>
      <c r="AT1143" s="14"/>
      <c r="AU1143" s="14"/>
      <c r="AV1143" s="14"/>
      <c r="AW1143" s="14"/>
      <c r="AX1143" s="14"/>
    </row>
    <row r="1144" spans="2:50" x14ac:dyDescent="0.25">
      <c r="B1144" s="25" t="s">
        <v>543</v>
      </c>
      <c r="C1144" s="14"/>
      <c r="D1144" s="14"/>
      <c r="E1144" s="14"/>
      <c r="F1144" s="14"/>
      <c r="G1144" s="14"/>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c r="AS1144" s="14"/>
      <c r="AT1144" s="14"/>
      <c r="AU1144" s="14"/>
      <c r="AV1144" s="14"/>
      <c r="AW1144" s="14"/>
      <c r="AX1144" s="14"/>
    </row>
    <row r="1145" spans="2:50" x14ac:dyDescent="0.25">
      <c r="B1145" t="s">
        <v>65</v>
      </c>
      <c r="C1145" s="14">
        <v>0.193717111188348</v>
      </c>
      <c r="D1145" s="14">
        <v>0.23332860250090601</v>
      </c>
      <c r="E1145" s="14">
        <v>0.15044569975476799</v>
      </c>
      <c r="F1145" s="14"/>
      <c r="G1145" s="14">
        <v>0.16283066576850999</v>
      </c>
      <c r="H1145" s="14">
        <v>0.19289398413748099</v>
      </c>
      <c r="I1145" s="14">
        <v>0.14786392068880799</v>
      </c>
      <c r="J1145" s="14">
        <v>0.19063937874179199</v>
      </c>
      <c r="K1145" s="14">
        <v>0.20623509621684299</v>
      </c>
      <c r="L1145" s="14">
        <v>0.24927654206733699</v>
      </c>
      <c r="M1145" s="14"/>
      <c r="N1145" s="14">
        <v>0.27201949595066199</v>
      </c>
      <c r="O1145" s="14">
        <v>0.230568185361641</v>
      </c>
      <c r="P1145" s="14">
        <v>0.12649006196819201</v>
      </c>
      <c r="Q1145" s="14">
        <v>0.129548789514322</v>
      </c>
      <c r="R1145" s="14"/>
      <c r="S1145" s="14">
        <v>0.21023177438437901</v>
      </c>
      <c r="T1145" s="14">
        <v>0.21531689920236299</v>
      </c>
      <c r="U1145" s="14">
        <v>0.16904404931451</v>
      </c>
      <c r="V1145" s="14">
        <v>0.187342181349298</v>
      </c>
      <c r="W1145" s="14">
        <v>0.16658901026926201</v>
      </c>
      <c r="X1145" s="14">
        <v>0.20375933061531801</v>
      </c>
      <c r="Y1145" s="14">
        <v>0.23537319944143101</v>
      </c>
      <c r="Z1145" s="14">
        <v>0.213471686923624</v>
      </c>
      <c r="AA1145" s="14">
        <v>0.204365419380449</v>
      </c>
      <c r="AB1145" s="14">
        <v>0.17339727911532701</v>
      </c>
      <c r="AC1145" s="14">
        <v>0.110881896587296</v>
      </c>
      <c r="AD1145" s="14">
        <v>0.16347814180206999</v>
      </c>
      <c r="AE1145" s="14"/>
      <c r="AF1145" s="14">
        <v>0.164882433257869</v>
      </c>
      <c r="AG1145" s="14">
        <v>0.24674535105168</v>
      </c>
      <c r="AH1145" s="14">
        <v>8.9723617712159101E-2</v>
      </c>
      <c r="AI1145" s="14"/>
      <c r="AJ1145" s="14" t="s">
        <v>79</v>
      </c>
      <c r="AK1145" s="14" t="s">
        <v>79</v>
      </c>
      <c r="AL1145" s="14" t="s">
        <v>79</v>
      </c>
      <c r="AM1145" s="14" t="s">
        <v>79</v>
      </c>
      <c r="AN1145" s="14" t="s">
        <v>79</v>
      </c>
      <c r="AO1145" s="14"/>
      <c r="AP1145" s="14">
        <v>0.23560791742738699</v>
      </c>
      <c r="AQ1145" s="14">
        <v>0.20665129858644199</v>
      </c>
      <c r="AR1145" s="14">
        <v>0.21968693493944</v>
      </c>
      <c r="AS1145" s="14"/>
      <c r="AT1145" s="14">
        <v>0.15593155477839801</v>
      </c>
      <c r="AU1145" s="14">
        <v>0.16383796882940599</v>
      </c>
      <c r="AV1145" s="14">
        <v>0.265231083834648</v>
      </c>
      <c r="AW1145" s="14">
        <v>0.17640296848991499</v>
      </c>
      <c r="AX1145" s="14">
        <v>0.37552275549179498</v>
      </c>
    </row>
    <row r="1146" spans="2:50" x14ac:dyDescent="0.25">
      <c r="B1146" t="s">
        <v>66</v>
      </c>
      <c r="C1146" s="14">
        <v>0.42526278387196198</v>
      </c>
      <c r="D1146" s="14">
        <v>0.43828140335291799</v>
      </c>
      <c r="E1146" s="14">
        <v>0.41602692102324801</v>
      </c>
      <c r="F1146" s="14"/>
      <c r="G1146" s="14">
        <v>0.42356337172416297</v>
      </c>
      <c r="H1146" s="14">
        <v>0.40363729198293102</v>
      </c>
      <c r="I1146" s="14">
        <v>0.47516436437505699</v>
      </c>
      <c r="J1146" s="14">
        <v>0.38653770216122502</v>
      </c>
      <c r="K1146" s="14">
        <v>0.40727893681990601</v>
      </c>
      <c r="L1146" s="14">
        <v>0.441527045240584</v>
      </c>
      <c r="M1146" s="14"/>
      <c r="N1146" s="14">
        <v>0.42906191206664201</v>
      </c>
      <c r="O1146" s="14">
        <v>0.45131864404563199</v>
      </c>
      <c r="P1146" s="14">
        <v>0.39521498071990502</v>
      </c>
      <c r="Q1146" s="14">
        <v>0.41494613848585399</v>
      </c>
      <c r="R1146" s="14"/>
      <c r="S1146" s="14">
        <v>0.46325095316666898</v>
      </c>
      <c r="T1146" s="14">
        <v>0.38368575457595699</v>
      </c>
      <c r="U1146" s="14">
        <v>0.44250809646192202</v>
      </c>
      <c r="V1146" s="14">
        <v>0.309684571415067</v>
      </c>
      <c r="W1146" s="14">
        <v>0.36851512318895702</v>
      </c>
      <c r="X1146" s="14">
        <v>0.40835087169496098</v>
      </c>
      <c r="Y1146" s="14">
        <v>0.45683530688289098</v>
      </c>
      <c r="Z1146" s="14">
        <v>0.52842412685447404</v>
      </c>
      <c r="AA1146" s="14">
        <v>0.39879369714540702</v>
      </c>
      <c r="AB1146" s="14">
        <v>0.49004884440453</v>
      </c>
      <c r="AC1146" s="14">
        <v>0.46606325081558098</v>
      </c>
      <c r="AD1146" s="14">
        <v>0.50177860622521098</v>
      </c>
      <c r="AE1146" s="14"/>
      <c r="AF1146" s="14">
        <v>0.41467671380872001</v>
      </c>
      <c r="AG1146" s="14">
        <v>0.44269257467321199</v>
      </c>
      <c r="AH1146" s="14">
        <v>0.44826865428616702</v>
      </c>
      <c r="AI1146" s="14"/>
      <c r="AJ1146" s="14" t="s">
        <v>79</v>
      </c>
      <c r="AK1146" s="14" t="s">
        <v>79</v>
      </c>
      <c r="AL1146" s="14" t="s">
        <v>79</v>
      </c>
      <c r="AM1146" s="14" t="s">
        <v>79</v>
      </c>
      <c r="AN1146" s="14" t="s">
        <v>79</v>
      </c>
      <c r="AO1146" s="14"/>
      <c r="AP1146" s="14">
        <v>0.44513285333248798</v>
      </c>
      <c r="AQ1146" s="14">
        <v>0.42311274048354103</v>
      </c>
      <c r="AR1146" s="14">
        <v>0.45877938654529798</v>
      </c>
      <c r="AS1146" s="14"/>
      <c r="AT1146" s="14">
        <v>0.40035949866096399</v>
      </c>
      <c r="AU1146" s="14">
        <v>0.39901107636399802</v>
      </c>
      <c r="AV1146" s="14">
        <v>0.450651345257017</v>
      </c>
      <c r="AW1146" s="14">
        <v>0.49159865048447599</v>
      </c>
      <c r="AX1146" s="14">
        <v>0.55757187331366198</v>
      </c>
    </row>
    <row r="1147" spans="2:50" x14ac:dyDescent="0.25">
      <c r="B1147" t="s">
        <v>67</v>
      </c>
      <c r="C1147" s="14">
        <v>0.190024949127161</v>
      </c>
      <c r="D1147" s="14">
        <v>0.17909912016742599</v>
      </c>
      <c r="E1147" s="14">
        <v>0.203514166344748</v>
      </c>
      <c r="F1147" s="14"/>
      <c r="G1147" s="14">
        <v>0.17307298537173099</v>
      </c>
      <c r="H1147" s="14">
        <v>0.23378176235581899</v>
      </c>
      <c r="I1147" s="14">
        <v>0.179391902557933</v>
      </c>
      <c r="J1147" s="14">
        <v>0.21720801302316201</v>
      </c>
      <c r="K1147" s="14">
        <v>0.17896628670995501</v>
      </c>
      <c r="L1147" s="14">
        <v>0.15833742575092999</v>
      </c>
      <c r="M1147" s="14"/>
      <c r="N1147" s="14">
        <v>0.14747080150796099</v>
      </c>
      <c r="O1147" s="14">
        <v>0.13157037141287301</v>
      </c>
      <c r="P1147" s="14">
        <v>0.29349660918110898</v>
      </c>
      <c r="Q1147" s="14">
        <v>0.21674941573739601</v>
      </c>
      <c r="R1147" s="14"/>
      <c r="S1147" s="14">
        <v>0.143255642706375</v>
      </c>
      <c r="T1147" s="14">
        <v>0.196829659686968</v>
      </c>
      <c r="U1147" s="14">
        <v>0.22102916223681901</v>
      </c>
      <c r="V1147" s="14">
        <v>0.30968674338032798</v>
      </c>
      <c r="W1147" s="14">
        <v>0.230112310236915</v>
      </c>
      <c r="X1147" s="14">
        <v>0.19905008731102899</v>
      </c>
      <c r="Y1147" s="14">
        <v>0.16594108863618801</v>
      </c>
      <c r="Z1147" s="14">
        <v>7.5436983421393794E-2</v>
      </c>
      <c r="AA1147" s="14">
        <v>0.19687121196416599</v>
      </c>
      <c r="AB1147" s="14">
        <v>0.20165853467070699</v>
      </c>
      <c r="AC1147" s="14">
        <v>0.15356291214530199</v>
      </c>
      <c r="AD1147" s="14">
        <v>8.9030067084710299E-2</v>
      </c>
      <c r="AE1147" s="14"/>
      <c r="AF1147" s="14">
        <v>0.22209126555688499</v>
      </c>
      <c r="AG1147" s="14">
        <v>0.16388074218170601</v>
      </c>
      <c r="AH1147" s="14">
        <v>0.18035509837959501</v>
      </c>
      <c r="AI1147" s="14"/>
      <c r="AJ1147" s="14" t="s">
        <v>79</v>
      </c>
      <c r="AK1147" s="14" t="s">
        <v>79</v>
      </c>
      <c r="AL1147" s="14" t="s">
        <v>79</v>
      </c>
      <c r="AM1147" s="14" t="s">
        <v>79</v>
      </c>
      <c r="AN1147" s="14" t="s">
        <v>79</v>
      </c>
      <c r="AO1147" s="14"/>
      <c r="AP1147" s="14">
        <v>0.18536360832719601</v>
      </c>
      <c r="AQ1147" s="14">
        <v>0.186006242570776</v>
      </c>
      <c r="AR1147" s="14">
        <v>0.16010566898352399</v>
      </c>
      <c r="AS1147" s="14"/>
      <c r="AT1147" s="14">
        <v>0.243094952727164</v>
      </c>
      <c r="AU1147" s="14">
        <v>0.216953253043907</v>
      </c>
      <c r="AV1147" s="14">
        <v>0.138607521822979</v>
      </c>
      <c r="AW1147" s="14">
        <v>0.141807156427988</v>
      </c>
      <c r="AX1147" s="14">
        <v>6.6905371194542901E-2</v>
      </c>
    </row>
    <row r="1148" spans="2:50" x14ac:dyDescent="0.25">
      <c r="B1148" t="s">
        <v>68</v>
      </c>
      <c r="C1148" s="14">
        <v>8.1524939053015805E-2</v>
      </c>
      <c r="D1148" s="14">
        <v>6.2461476506015599E-2</v>
      </c>
      <c r="E1148" s="14">
        <v>9.9997641547392199E-2</v>
      </c>
      <c r="F1148" s="14"/>
      <c r="G1148" s="14">
        <v>9.2613299007879804E-2</v>
      </c>
      <c r="H1148" s="14">
        <v>9.6044751380766694E-2</v>
      </c>
      <c r="I1148" s="14">
        <v>6.2891727022124103E-2</v>
      </c>
      <c r="J1148" s="14">
        <v>9.5146611788293506E-2</v>
      </c>
      <c r="K1148" s="14">
        <v>8.0874162152806101E-2</v>
      </c>
      <c r="L1148" s="14">
        <v>6.9444529940296096E-2</v>
      </c>
      <c r="M1148" s="14"/>
      <c r="N1148" s="14">
        <v>6.5421226180619907E-2</v>
      </c>
      <c r="O1148" s="14">
        <v>7.63274785328064E-2</v>
      </c>
      <c r="P1148" s="14">
        <v>8.4195217435073993E-2</v>
      </c>
      <c r="Q1148" s="14">
        <v>0.100704551211886</v>
      </c>
      <c r="R1148" s="14"/>
      <c r="S1148" s="14">
        <v>7.0095017709251098E-2</v>
      </c>
      <c r="T1148" s="14">
        <v>0.12610240054082</v>
      </c>
      <c r="U1148" s="14">
        <v>7.7960953814547804E-2</v>
      </c>
      <c r="V1148" s="14">
        <v>8.7032375037033802E-2</v>
      </c>
      <c r="W1148" s="14">
        <v>8.60625676502383E-2</v>
      </c>
      <c r="X1148" s="14">
        <v>4.5518065029277299E-2</v>
      </c>
      <c r="Y1148" s="14">
        <v>7.5474955385952197E-2</v>
      </c>
      <c r="Z1148" s="14">
        <v>0</v>
      </c>
      <c r="AA1148" s="14">
        <v>9.2305453546466201E-2</v>
      </c>
      <c r="AB1148" s="14">
        <v>8.4557998067298204E-2</v>
      </c>
      <c r="AC1148" s="14">
        <v>6.0073576005598303E-2</v>
      </c>
      <c r="AD1148" s="14">
        <v>0.124019727701074</v>
      </c>
      <c r="AE1148" s="14"/>
      <c r="AF1148" s="14">
        <v>8.6079794223975103E-2</v>
      </c>
      <c r="AG1148" s="14">
        <v>7.7558940248407898E-2</v>
      </c>
      <c r="AH1148" s="14">
        <v>8.1828440252061596E-2</v>
      </c>
      <c r="AI1148" s="14"/>
      <c r="AJ1148" s="14" t="s">
        <v>79</v>
      </c>
      <c r="AK1148" s="14" t="s">
        <v>79</v>
      </c>
      <c r="AL1148" s="14" t="s">
        <v>79</v>
      </c>
      <c r="AM1148" s="14" t="s">
        <v>79</v>
      </c>
      <c r="AN1148" s="14" t="s">
        <v>79</v>
      </c>
      <c r="AO1148" s="14"/>
      <c r="AP1148" s="14">
        <v>6.3444362405200294E-2</v>
      </c>
      <c r="AQ1148" s="14">
        <v>7.8801364325436704E-2</v>
      </c>
      <c r="AR1148" s="14">
        <v>8.6935924995296301E-2</v>
      </c>
      <c r="AS1148" s="14"/>
      <c r="AT1148" s="14">
        <v>0.10860589167694901</v>
      </c>
      <c r="AU1148" s="14">
        <v>7.7602284985646294E-2</v>
      </c>
      <c r="AV1148" s="14">
        <v>5.2397057747588599E-2</v>
      </c>
      <c r="AW1148" s="14">
        <v>9.9539215053867106E-2</v>
      </c>
      <c r="AX1148" s="14">
        <v>0</v>
      </c>
    </row>
    <row r="1149" spans="2:50" x14ac:dyDescent="0.25">
      <c r="B1149" t="s">
        <v>69</v>
      </c>
      <c r="C1149" s="14">
        <v>2.24445864863843E-2</v>
      </c>
      <c r="D1149" s="14">
        <v>2.79630195358231E-2</v>
      </c>
      <c r="E1149" s="14">
        <v>1.37811135010961E-2</v>
      </c>
      <c r="F1149" s="14"/>
      <c r="G1149" s="14">
        <v>7.2411526391023004E-3</v>
      </c>
      <c r="H1149" s="14">
        <v>1.9142659305179398E-2</v>
      </c>
      <c r="I1149" s="14">
        <v>3.3498539072580998E-2</v>
      </c>
      <c r="J1149" s="14">
        <v>3.9634000552202099E-2</v>
      </c>
      <c r="K1149" s="14">
        <v>1.13993392699233E-2</v>
      </c>
      <c r="L1149" s="14">
        <v>1.7540327412667402E-2</v>
      </c>
      <c r="M1149" s="14"/>
      <c r="N1149" s="14">
        <v>1.7594854723502099E-2</v>
      </c>
      <c r="O1149" s="14">
        <v>2.8989871008500302E-2</v>
      </c>
      <c r="P1149" s="14">
        <v>3.7513367572001799E-2</v>
      </c>
      <c r="Q1149" s="14">
        <v>9.4631668531751298E-3</v>
      </c>
      <c r="R1149" s="14"/>
      <c r="S1149" s="14">
        <v>2.67391160947726E-2</v>
      </c>
      <c r="T1149" s="14">
        <v>1.35004540697984E-2</v>
      </c>
      <c r="U1149" s="14">
        <v>2.6138937691964001E-2</v>
      </c>
      <c r="V1149" s="14">
        <v>1.42125974756151E-2</v>
      </c>
      <c r="W1149" s="14">
        <v>2.8335993461925099E-2</v>
      </c>
      <c r="X1149" s="14">
        <v>2.30669078351005E-2</v>
      </c>
      <c r="Y1149" s="14">
        <v>2.54401568638584E-2</v>
      </c>
      <c r="Z1149" s="14">
        <v>0</v>
      </c>
      <c r="AA1149" s="14">
        <v>2.0692422158564299E-2</v>
      </c>
      <c r="AB1149" s="14">
        <v>0</v>
      </c>
      <c r="AC1149" s="14">
        <v>7.8526062564767601E-2</v>
      </c>
      <c r="AD1149" s="14">
        <v>4.3949180265724197E-2</v>
      </c>
      <c r="AE1149" s="14"/>
      <c r="AF1149" s="14">
        <v>3.6850642413111798E-2</v>
      </c>
      <c r="AG1149" s="14">
        <v>1.2660014080233701E-2</v>
      </c>
      <c r="AH1149" s="14">
        <v>2.2148156756624199E-2</v>
      </c>
      <c r="AI1149" s="14"/>
      <c r="AJ1149" s="14" t="s">
        <v>79</v>
      </c>
      <c r="AK1149" s="14" t="s">
        <v>79</v>
      </c>
      <c r="AL1149" s="14" t="s">
        <v>79</v>
      </c>
      <c r="AM1149" s="14" t="s">
        <v>79</v>
      </c>
      <c r="AN1149" s="14" t="s">
        <v>79</v>
      </c>
      <c r="AO1149" s="14"/>
      <c r="AP1149" s="14">
        <v>1.4101089394240599E-2</v>
      </c>
      <c r="AQ1149" s="14">
        <v>1.7443028970219598E-2</v>
      </c>
      <c r="AR1149" s="14">
        <v>2.0996468010296199E-2</v>
      </c>
      <c r="AS1149" s="14"/>
      <c r="AT1149" s="14">
        <v>9.2989704618799997E-3</v>
      </c>
      <c r="AU1149" s="14">
        <v>2.4104526450799101E-2</v>
      </c>
      <c r="AV1149" s="14">
        <v>3.3428877182573903E-2</v>
      </c>
      <c r="AW1149" s="14">
        <v>9.5529766945833504E-3</v>
      </c>
      <c r="AX1149" s="14">
        <v>0</v>
      </c>
    </row>
    <row r="1150" spans="2:50" x14ac:dyDescent="0.25">
      <c r="B1150" t="s">
        <v>70</v>
      </c>
      <c r="C1150" s="14">
        <v>8.7025630273128707E-2</v>
      </c>
      <c r="D1150" s="14">
        <v>5.8866377936912198E-2</v>
      </c>
      <c r="E1150" s="14">
        <v>0.116234457828748</v>
      </c>
      <c r="F1150" s="14"/>
      <c r="G1150" s="14">
        <v>0.14067852548861301</v>
      </c>
      <c r="H1150" s="14">
        <v>5.4499550837823603E-2</v>
      </c>
      <c r="I1150" s="14">
        <v>0.10118954628349699</v>
      </c>
      <c r="J1150" s="14">
        <v>7.0834293733325698E-2</v>
      </c>
      <c r="K1150" s="14">
        <v>0.115246178830566</v>
      </c>
      <c r="L1150" s="14">
        <v>6.3874129588185502E-2</v>
      </c>
      <c r="M1150" s="14"/>
      <c r="N1150" s="14">
        <v>6.8431709570612995E-2</v>
      </c>
      <c r="O1150" s="14">
        <v>8.1225449638547706E-2</v>
      </c>
      <c r="P1150" s="14">
        <v>6.3089763123717404E-2</v>
      </c>
      <c r="Q1150" s="14">
        <v>0.128587938197368</v>
      </c>
      <c r="R1150" s="14"/>
      <c r="S1150" s="14">
        <v>8.6427495938553894E-2</v>
      </c>
      <c r="T1150" s="14">
        <v>6.4564831924093E-2</v>
      </c>
      <c r="U1150" s="14">
        <v>6.3318800480236498E-2</v>
      </c>
      <c r="V1150" s="14">
        <v>9.2041531342657107E-2</v>
      </c>
      <c r="W1150" s="14">
        <v>0.120384995192703</v>
      </c>
      <c r="X1150" s="14">
        <v>0.12025473751431399</v>
      </c>
      <c r="Y1150" s="14">
        <v>4.0935292789678598E-2</v>
      </c>
      <c r="Z1150" s="14">
        <v>0.18266720280050799</v>
      </c>
      <c r="AA1150" s="14">
        <v>8.69717958049471E-2</v>
      </c>
      <c r="AB1150" s="14">
        <v>5.0337343742137802E-2</v>
      </c>
      <c r="AC1150" s="14">
        <v>0.13089230188145601</v>
      </c>
      <c r="AD1150" s="14">
        <v>7.7744276921209998E-2</v>
      </c>
      <c r="AE1150" s="14"/>
      <c r="AF1150" s="14">
        <v>7.5419150739438806E-2</v>
      </c>
      <c r="AG1150" s="14">
        <v>5.6462377764759597E-2</v>
      </c>
      <c r="AH1150" s="14">
        <v>0.17767603261339401</v>
      </c>
      <c r="AI1150" s="14"/>
      <c r="AJ1150" s="14" t="s">
        <v>79</v>
      </c>
      <c r="AK1150" s="14" t="s">
        <v>79</v>
      </c>
      <c r="AL1150" s="14" t="s">
        <v>79</v>
      </c>
      <c r="AM1150" s="14" t="s">
        <v>79</v>
      </c>
      <c r="AN1150" s="14" t="s">
        <v>79</v>
      </c>
      <c r="AO1150" s="14"/>
      <c r="AP1150" s="14">
        <v>5.6350169113487801E-2</v>
      </c>
      <c r="AQ1150" s="14">
        <v>8.7985325063584405E-2</v>
      </c>
      <c r="AR1150" s="14">
        <v>5.3495616526145498E-2</v>
      </c>
      <c r="AS1150" s="14"/>
      <c r="AT1150" s="14">
        <v>8.2709131694645097E-2</v>
      </c>
      <c r="AU1150" s="14">
        <v>0.11849089032624301</v>
      </c>
      <c r="AV1150" s="14">
        <v>5.9684114155193702E-2</v>
      </c>
      <c r="AW1150" s="14">
        <v>8.1099032849171193E-2</v>
      </c>
      <c r="AX1150" s="14">
        <v>0</v>
      </c>
    </row>
    <row r="1151" spans="2:50" x14ac:dyDescent="0.25">
      <c r="B1151" t="s">
        <v>71</v>
      </c>
      <c r="C1151" s="14">
        <v>0.61897989506031004</v>
      </c>
      <c r="D1151" s="14">
        <v>0.67161000585382302</v>
      </c>
      <c r="E1151" s="14">
        <v>0.56647262077801597</v>
      </c>
      <c r="F1151" s="14"/>
      <c r="G1151" s="14">
        <v>0.58639403749267305</v>
      </c>
      <c r="H1151" s="14">
        <v>0.59653127612041201</v>
      </c>
      <c r="I1151" s="14">
        <v>0.62302828506386498</v>
      </c>
      <c r="J1151" s="14">
        <v>0.577177080903017</v>
      </c>
      <c r="K1151" s="14">
        <v>0.61351403303674901</v>
      </c>
      <c r="L1151" s="14">
        <v>0.69080358730792102</v>
      </c>
      <c r="M1151" s="14"/>
      <c r="N1151" s="14">
        <v>0.70108140801730401</v>
      </c>
      <c r="O1151" s="14">
        <v>0.68188682940727297</v>
      </c>
      <c r="P1151" s="14">
        <v>0.52170504268809803</v>
      </c>
      <c r="Q1151" s="14">
        <v>0.54449492800017596</v>
      </c>
      <c r="R1151" s="14"/>
      <c r="S1151" s="14">
        <v>0.67348272755104699</v>
      </c>
      <c r="T1151" s="14">
        <v>0.59900265377831996</v>
      </c>
      <c r="U1151" s="14">
        <v>0.61155214577643302</v>
      </c>
      <c r="V1151" s="14">
        <v>0.49702675276436598</v>
      </c>
      <c r="W1151" s="14">
        <v>0.53510413345821894</v>
      </c>
      <c r="X1151" s="14">
        <v>0.61211020231027902</v>
      </c>
      <c r="Y1151" s="14">
        <v>0.69220850632432296</v>
      </c>
      <c r="Z1151" s="14">
        <v>0.74189581377809799</v>
      </c>
      <c r="AA1151" s="14">
        <v>0.60315911652585696</v>
      </c>
      <c r="AB1151" s="14">
        <v>0.66344612351985699</v>
      </c>
      <c r="AC1151" s="14">
        <v>0.57694514740287595</v>
      </c>
      <c r="AD1151" s="14">
        <v>0.66525674802728096</v>
      </c>
      <c r="AE1151" s="14"/>
      <c r="AF1151" s="14">
        <v>0.57955914706658895</v>
      </c>
      <c r="AG1151" s="14">
        <v>0.68943792572489204</v>
      </c>
      <c r="AH1151" s="14">
        <v>0.537992271998326</v>
      </c>
      <c r="AI1151" s="14"/>
      <c r="AJ1151" s="14" t="s">
        <v>79</v>
      </c>
      <c r="AK1151" s="14" t="s">
        <v>79</v>
      </c>
      <c r="AL1151" s="14" t="s">
        <v>79</v>
      </c>
      <c r="AM1151" s="14" t="s">
        <v>79</v>
      </c>
      <c r="AN1151" s="14" t="s">
        <v>79</v>
      </c>
      <c r="AO1151" s="14"/>
      <c r="AP1151" s="14">
        <v>0.68074077075987505</v>
      </c>
      <c r="AQ1151" s="14">
        <v>0.62976403906998302</v>
      </c>
      <c r="AR1151" s="14">
        <v>0.67846632148473796</v>
      </c>
      <c r="AS1151" s="14"/>
      <c r="AT1151" s="14">
        <v>0.55629105343936203</v>
      </c>
      <c r="AU1151" s="14">
        <v>0.56284904519340495</v>
      </c>
      <c r="AV1151" s="14">
        <v>0.715882429091665</v>
      </c>
      <c r="AW1151" s="14">
        <v>0.66800161897439103</v>
      </c>
      <c r="AX1151" s="14">
        <v>0.93309462880545702</v>
      </c>
    </row>
    <row r="1152" spans="2:50" x14ac:dyDescent="0.25">
      <c r="B1152" t="s">
        <v>72</v>
      </c>
      <c r="C1152" s="14">
        <v>0.1039695255394</v>
      </c>
      <c r="D1152" s="14">
        <v>9.0424496041838706E-2</v>
      </c>
      <c r="E1152" s="14">
        <v>0.113778755048488</v>
      </c>
      <c r="F1152" s="14"/>
      <c r="G1152" s="14">
        <v>9.9854451646982104E-2</v>
      </c>
      <c r="H1152" s="14">
        <v>0.115187410685946</v>
      </c>
      <c r="I1152" s="14">
        <v>9.6390266094704996E-2</v>
      </c>
      <c r="J1152" s="14">
        <v>0.13478061234049599</v>
      </c>
      <c r="K1152" s="14">
        <v>9.2273501422729498E-2</v>
      </c>
      <c r="L1152" s="14">
        <v>8.6984857352963393E-2</v>
      </c>
      <c r="M1152" s="14"/>
      <c r="N1152" s="14">
        <v>8.3016080904122005E-2</v>
      </c>
      <c r="O1152" s="14">
        <v>0.105317349541307</v>
      </c>
      <c r="P1152" s="14">
        <v>0.121708585007076</v>
      </c>
      <c r="Q1152" s="14">
        <v>0.110167718065061</v>
      </c>
      <c r="R1152" s="14"/>
      <c r="S1152" s="14">
        <v>9.6834133804023795E-2</v>
      </c>
      <c r="T1152" s="14">
        <v>0.139602854610619</v>
      </c>
      <c r="U1152" s="14">
        <v>0.104099891506512</v>
      </c>
      <c r="V1152" s="14">
        <v>0.101244972512649</v>
      </c>
      <c r="W1152" s="14">
        <v>0.114398561112163</v>
      </c>
      <c r="X1152" s="14">
        <v>6.8584972864377799E-2</v>
      </c>
      <c r="Y1152" s="14">
        <v>0.10091511224981101</v>
      </c>
      <c r="Z1152" s="14">
        <v>0</v>
      </c>
      <c r="AA1152" s="14">
        <v>0.112997875705031</v>
      </c>
      <c r="AB1152" s="14">
        <v>8.4557998067298204E-2</v>
      </c>
      <c r="AC1152" s="14">
        <v>0.138599638570366</v>
      </c>
      <c r="AD1152" s="14">
        <v>0.167968907966799</v>
      </c>
      <c r="AE1152" s="14"/>
      <c r="AF1152" s="14">
        <v>0.122930436637087</v>
      </c>
      <c r="AG1152" s="14">
        <v>9.0218954328641701E-2</v>
      </c>
      <c r="AH1152" s="14">
        <v>0.103976597008686</v>
      </c>
      <c r="AI1152" s="14"/>
      <c r="AJ1152" s="14" t="s">
        <v>79</v>
      </c>
      <c r="AK1152" s="14" t="s">
        <v>79</v>
      </c>
      <c r="AL1152" s="14" t="s">
        <v>79</v>
      </c>
      <c r="AM1152" s="14" t="s">
        <v>79</v>
      </c>
      <c r="AN1152" s="14" t="s">
        <v>79</v>
      </c>
      <c r="AO1152" s="14"/>
      <c r="AP1152" s="14">
        <v>7.7545451799440904E-2</v>
      </c>
      <c r="AQ1152" s="14">
        <v>9.6244393295656303E-2</v>
      </c>
      <c r="AR1152" s="14">
        <v>0.107932393005593</v>
      </c>
      <c r="AS1152" s="14"/>
      <c r="AT1152" s="14">
        <v>0.117904862138829</v>
      </c>
      <c r="AU1152" s="14">
        <v>0.101706811436445</v>
      </c>
      <c r="AV1152" s="14">
        <v>8.5825934930162495E-2</v>
      </c>
      <c r="AW1152" s="14">
        <v>0.10909219174845</v>
      </c>
      <c r="AX1152" s="14">
        <v>0</v>
      </c>
    </row>
    <row r="1153" spans="2:50" x14ac:dyDescent="0.25">
      <c r="B1153" t="s">
        <v>73</v>
      </c>
      <c r="C1153" s="14">
        <v>0.51501036952090995</v>
      </c>
      <c r="D1153" s="14">
        <v>0.58118550981198502</v>
      </c>
      <c r="E1153" s="14">
        <v>0.45269386572952802</v>
      </c>
      <c r="F1153" s="14"/>
      <c r="G1153" s="14">
        <v>0.48653958584569101</v>
      </c>
      <c r="H1153" s="14">
        <v>0.481343865434466</v>
      </c>
      <c r="I1153" s="14">
        <v>0.52663801896915996</v>
      </c>
      <c r="J1153" s="14">
        <v>0.44239646856252102</v>
      </c>
      <c r="K1153" s="14">
        <v>0.52124053161401995</v>
      </c>
      <c r="L1153" s="14">
        <v>0.603818729954958</v>
      </c>
      <c r="M1153" s="14"/>
      <c r="N1153" s="14">
        <v>0.61806532711318196</v>
      </c>
      <c r="O1153" s="14">
        <v>0.57656947986596596</v>
      </c>
      <c r="P1153" s="14">
        <v>0.39999645768102199</v>
      </c>
      <c r="Q1153" s="14">
        <v>0.43432720993511398</v>
      </c>
      <c r="R1153" s="14"/>
      <c r="S1153" s="14">
        <v>0.57664859374702304</v>
      </c>
      <c r="T1153" s="14">
        <v>0.45939979916770102</v>
      </c>
      <c r="U1153" s="14">
        <v>0.50745225426992102</v>
      </c>
      <c r="V1153" s="14">
        <v>0.39578178025171701</v>
      </c>
      <c r="W1153" s="14">
        <v>0.42070557234605499</v>
      </c>
      <c r="X1153" s="14">
        <v>0.54352522944590098</v>
      </c>
      <c r="Y1153" s="14">
        <v>0.59129339407451198</v>
      </c>
      <c r="Z1153" s="14">
        <v>0.74189581377809799</v>
      </c>
      <c r="AA1153" s="14">
        <v>0.49016124082082602</v>
      </c>
      <c r="AB1153" s="14">
        <v>0.57888812545255897</v>
      </c>
      <c r="AC1153" s="14">
        <v>0.43834550883251</v>
      </c>
      <c r="AD1153" s="14">
        <v>0.49728784006048199</v>
      </c>
      <c r="AE1153" s="14"/>
      <c r="AF1153" s="14">
        <v>0.45662871042950198</v>
      </c>
      <c r="AG1153" s="14">
        <v>0.59921897139625102</v>
      </c>
      <c r="AH1153" s="14">
        <v>0.43401567498964</v>
      </c>
      <c r="AI1153" s="14"/>
      <c r="AJ1153" s="14" t="s">
        <v>79</v>
      </c>
      <c r="AK1153" s="14" t="s">
        <v>79</v>
      </c>
      <c r="AL1153" s="14" t="s">
        <v>79</v>
      </c>
      <c r="AM1153" s="14" t="s">
        <v>79</v>
      </c>
      <c r="AN1153" s="14" t="s">
        <v>79</v>
      </c>
      <c r="AO1153" s="14"/>
      <c r="AP1153" s="14">
        <v>0.60319531896043399</v>
      </c>
      <c r="AQ1153" s="14">
        <v>0.53351964577432598</v>
      </c>
      <c r="AR1153" s="14">
        <v>0.57053392847914497</v>
      </c>
      <c r="AS1153" s="14"/>
      <c r="AT1153" s="14">
        <v>0.43838619130053302</v>
      </c>
      <c r="AU1153" s="14">
        <v>0.46114223375695901</v>
      </c>
      <c r="AV1153" s="14">
        <v>0.630056494161502</v>
      </c>
      <c r="AW1153" s="14">
        <v>0.55890942722594095</v>
      </c>
      <c r="AX1153" s="14">
        <v>0.93309462880545702</v>
      </c>
    </row>
    <row r="1154" spans="2:50" x14ac:dyDescent="0.25">
      <c r="C1154" s="14"/>
      <c r="D1154" s="14"/>
      <c r="E1154" s="14"/>
      <c r="F1154" s="14"/>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c r="AS1154" s="14"/>
      <c r="AT1154" s="14"/>
      <c r="AU1154" s="14"/>
      <c r="AV1154" s="14"/>
      <c r="AW1154" s="14"/>
      <c r="AX1154" s="14"/>
    </row>
    <row r="1155" spans="2:50" x14ac:dyDescent="0.25">
      <c r="B1155" s="6" t="s">
        <v>429</v>
      </c>
      <c r="C1155" s="14"/>
      <c r="D1155" s="14"/>
      <c r="E1155" s="14"/>
      <c r="F1155" s="14"/>
      <c r="G1155" s="14"/>
      <c r="H1155" s="14"/>
      <c r="I1155" s="14"/>
      <c r="J1155" s="14"/>
      <c r="K1155" s="14"/>
      <c r="L1155" s="14"/>
      <c r="M1155" s="14"/>
      <c r="N1155" s="14"/>
      <c r="O1155" s="14"/>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c r="AM1155" s="14"/>
      <c r="AN1155" s="14"/>
      <c r="AO1155" s="14"/>
      <c r="AP1155" s="14"/>
      <c r="AQ1155" s="14"/>
      <c r="AR1155" s="14"/>
      <c r="AS1155" s="14"/>
      <c r="AT1155" s="14"/>
      <c r="AU1155" s="14"/>
      <c r="AV1155" s="14"/>
      <c r="AW1155" s="14"/>
      <c r="AX1155" s="14"/>
    </row>
    <row r="1156" spans="2:50" x14ac:dyDescent="0.25">
      <c r="B1156" s="25" t="s">
        <v>543</v>
      </c>
      <c r="C1156" s="14"/>
      <c r="D1156" s="14"/>
      <c r="E1156" s="14"/>
      <c r="F1156" s="14"/>
      <c r="G1156" s="14"/>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c r="AM1156" s="14"/>
      <c r="AN1156" s="14"/>
      <c r="AO1156" s="14"/>
      <c r="AP1156" s="14"/>
      <c r="AQ1156" s="14"/>
      <c r="AR1156" s="14"/>
      <c r="AS1156" s="14"/>
      <c r="AT1156" s="14"/>
      <c r="AU1156" s="14"/>
      <c r="AV1156" s="14"/>
      <c r="AW1156" s="14"/>
      <c r="AX1156" s="14"/>
    </row>
    <row r="1157" spans="2:50" x14ac:dyDescent="0.25">
      <c r="B1157" t="s">
        <v>65</v>
      </c>
      <c r="C1157" s="14">
        <v>0.119165852817872</v>
      </c>
      <c r="D1157" s="14">
        <v>0.13536718424868199</v>
      </c>
      <c r="E1157" s="14">
        <v>9.9827145388953598E-2</v>
      </c>
      <c r="F1157" s="14"/>
      <c r="G1157" s="14">
        <v>8.7689901705321094E-2</v>
      </c>
      <c r="H1157" s="14">
        <v>0.153286648928848</v>
      </c>
      <c r="I1157" s="14">
        <v>9.54815143914855E-2</v>
      </c>
      <c r="J1157" s="14">
        <v>0.117365493754244</v>
      </c>
      <c r="K1157" s="14">
        <v>0.12544677204181601</v>
      </c>
      <c r="L1157" s="14">
        <v>0.12800911047566099</v>
      </c>
      <c r="M1157" s="14"/>
      <c r="N1157" s="14">
        <v>0.15602690665852101</v>
      </c>
      <c r="O1157" s="14">
        <v>0.15072252506851599</v>
      </c>
      <c r="P1157" s="14">
        <v>8.3163594363589305E-2</v>
      </c>
      <c r="Q1157" s="14">
        <v>7.7519097704065995E-2</v>
      </c>
      <c r="R1157" s="14"/>
      <c r="S1157" s="14">
        <v>0.118239325283505</v>
      </c>
      <c r="T1157" s="14">
        <v>0.124515811180246</v>
      </c>
      <c r="U1157" s="14">
        <v>3.1746657029799001E-2</v>
      </c>
      <c r="V1157" s="14">
        <v>0.135976053773918</v>
      </c>
      <c r="W1157" s="14">
        <v>0.137860179481607</v>
      </c>
      <c r="X1157" s="14">
        <v>8.9347542506358194E-2</v>
      </c>
      <c r="Y1157" s="14">
        <v>0.22632835420416</v>
      </c>
      <c r="Z1157" s="14">
        <v>0.18835826074496301</v>
      </c>
      <c r="AA1157" s="14">
        <v>9.3026203814744399E-2</v>
      </c>
      <c r="AB1157" s="14">
        <v>0.14931663788743499</v>
      </c>
      <c r="AC1157" s="14">
        <v>2.3082152036502199E-2</v>
      </c>
      <c r="AD1157" s="14">
        <v>0.12813873459337199</v>
      </c>
      <c r="AE1157" s="14"/>
      <c r="AF1157" s="14">
        <v>9.9003386307934801E-2</v>
      </c>
      <c r="AG1157" s="14">
        <v>0.15212080781955301</v>
      </c>
      <c r="AH1157" s="14">
        <v>7.5025254627187093E-2</v>
      </c>
      <c r="AI1157" s="14"/>
      <c r="AJ1157" s="14" t="s">
        <v>79</v>
      </c>
      <c r="AK1157" s="14" t="s">
        <v>79</v>
      </c>
      <c r="AL1157" s="14" t="s">
        <v>79</v>
      </c>
      <c r="AM1157" s="14" t="s">
        <v>79</v>
      </c>
      <c r="AN1157" s="14" t="s">
        <v>79</v>
      </c>
      <c r="AO1157" s="14"/>
      <c r="AP1157" s="14">
        <v>0.119313954319084</v>
      </c>
      <c r="AQ1157" s="14">
        <v>0.13234337902703799</v>
      </c>
      <c r="AR1157" s="14">
        <v>0.16418527868750801</v>
      </c>
      <c r="AS1157" s="14"/>
      <c r="AT1157" s="14">
        <v>9.8308641258774906E-2</v>
      </c>
      <c r="AU1157" s="14">
        <v>9.1558432398211806E-2</v>
      </c>
      <c r="AV1157" s="14">
        <v>0.153551997213622</v>
      </c>
      <c r="AW1157" s="14">
        <v>0.12623252148426301</v>
      </c>
      <c r="AX1157" s="14">
        <v>0.42794988563412401</v>
      </c>
    </row>
    <row r="1158" spans="2:50" x14ac:dyDescent="0.25">
      <c r="B1158" t="s">
        <v>66</v>
      </c>
      <c r="C1158" s="14">
        <v>0.4043225718815</v>
      </c>
      <c r="D1158" s="14">
        <v>0.42693736201626897</v>
      </c>
      <c r="E1158" s="14">
        <v>0.38573134311764901</v>
      </c>
      <c r="F1158" s="14"/>
      <c r="G1158" s="14">
        <v>0.43067064756992002</v>
      </c>
      <c r="H1158" s="14">
        <v>0.39536794933730501</v>
      </c>
      <c r="I1158" s="14">
        <v>0.40466610566052402</v>
      </c>
      <c r="J1158" s="14">
        <v>0.40944048766545699</v>
      </c>
      <c r="K1158" s="14">
        <v>0.41037323047187702</v>
      </c>
      <c r="L1158" s="14">
        <v>0.38787045413643401</v>
      </c>
      <c r="M1158" s="14"/>
      <c r="N1158" s="14">
        <v>0.47266696307073802</v>
      </c>
      <c r="O1158" s="14">
        <v>0.41255949163704397</v>
      </c>
      <c r="P1158" s="14">
        <v>0.36266173409250402</v>
      </c>
      <c r="Q1158" s="14">
        <v>0.361312635539904</v>
      </c>
      <c r="R1158" s="14"/>
      <c r="S1158" s="14">
        <v>0.46452259361235998</v>
      </c>
      <c r="T1158" s="14">
        <v>0.41434165575825199</v>
      </c>
      <c r="U1158" s="14">
        <v>0.464358478241094</v>
      </c>
      <c r="V1158" s="14">
        <v>0.30707385819899402</v>
      </c>
      <c r="W1158" s="14">
        <v>0.30785181125889599</v>
      </c>
      <c r="X1158" s="14">
        <v>0.37177779918092002</v>
      </c>
      <c r="Y1158" s="14">
        <v>0.34677850579207098</v>
      </c>
      <c r="Z1158" s="14">
        <v>0.42764995737083999</v>
      </c>
      <c r="AA1158" s="14">
        <v>0.441615746279096</v>
      </c>
      <c r="AB1158" s="14">
        <v>0.41327308847127198</v>
      </c>
      <c r="AC1158" s="14">
        <v>0.43729310366072399</v>
      </c>
      <c r="AD1158" s="14">
        <v>0.40127183012345202</v>
      </c>
      <c r="AE1158" s="14"/>
      <c r="AF1158" s="14">
        <v>0.384755430224342</v>
      </c>
      <c r="AG1158" s="14">
        <v>0.43635367050311202</v>
      </c>
      <c r="AH1158" s="14">
        <v>0.34401094793412701</v>
      </c>
      <c r="AI1158" s="14"/>
      <c r="AJ1158" s="14" t="s">
        <v>79</v>
      </c>
      <c r="AK1158" s="14" t="s">
        <v>79</v>
      </c>
      <c r="AL1158" s="14" t="s">
        <v>79</v>
      </c>
      <c r="AM1158" s="14" t="s">
        <v>79</v>
      </c>
      <c r="AN1158" s="14" t="s">
        <v>79</v>
      </c>
      <c r="AO1158" s="14"/>
      <c r="AP1158" s="14">
        <v>0.46396149968655298</v>
      </c>
      <c r="AQ1158" s="14">
        <v>0.41020433434902798</v>
      </c>
      <c r="AR1158" s="14">
        <v>0.44556664519915001</v>
      </c>
      <c r="AS1158" s="14"/>
      <c r="AT1158" s="14">
        <v>0.36318546215061498</v>
      </c>
      <c r="AU1158" s="14">
        <v>0.40301183556182002</v>
      </c>
      <c r="AV1158" s="14">
        <v>0.463517671179351</v>
      </c>
      <c r="AW1158" s="14">
        <v>0.441361690214161</v>
      </c>
      <c r="AX1158" s="14">
        <v>0.32442671913680299</v>
      </c>
    </row>
    <row r="1159" spans="2:50" x14ac:dyDescent="0.25">
      <c r="B1159" t="s">
        <v>67</v>
      </c>
      <c r="C1159" s="14">
        <v>0.24004918949113399</v>
      </c>
      <c r="D1159" s="14">
        <v>0.22372992552963999</v>
      </c>
      <c r="E1159" s="14">
        <v>0.25395355271463699</v>
      </c>
      <c r="F1159" s="14"/>
      <c r="G1159" s="14">
        <v>0.24582289486084599</v>
      </c>
      <c r="H1159" s="14">
        <v>0.25307294571903399</v>
      </c>
      <c r="I1159" s="14">
        <v>0.23977258043590599</v>
      </c>
      <c r="J1159" s="14">
        <v>0.23319253402152501</v>
      </c>
      <c r="K1159" s="14">
        <v>0.24711738848520101</v>
      </c>
      <c r="L1159" s="14">
        <v>0.22661885345969901</v>
      </c>
      <c r="M1159" s="14"/>
      <c r="N1159" s="14">
        <v>0.16652937399238199</v>
      </c>
      <c r="O1159" s="14">
        <v>0.20703422599818999</v>
      </c>
      <c r="P1159" s="14">
        <v>0.321282874334055</v>
      </c>
      <c r="Q1159" s="14">
        <v>0.28390646495538502</v>
      </c>
      <c r="R1159" s="14"/>
      <c r="S1159" s="14">
        <v>0.24407164684673599</v>
      </c>
      <c r="T1159" s="14">
        <v>0.26029035990883898</v>
      </c>
      <c r="U1159" s="14">
        <v>0.26042816120135898</v>
      </c>
      <c r="V1159" s="14">
        <v>0.29689478780066603</v>
      </c>
      <c r="W1159" s="14">
        <v>0.281575070884863</v>
      </c>
      <c r="X1159" s="14">
        <v>0.29815620104523499</v>
      </c>
      <c r="Y1159" s="14">
        <v>0.21296842856209799</v>
      </c>
      <c r="Z1159" s="14">
        <v>0.20065560318359199</v>
      </c>
      <c r="AA1159" s="14">
        <v>0.214617709494453</v>
      </c>
      <c r="AB1159" s="14">
        <v>0.200647989288156</v>
      </c>
      <c r="AC1159" s="14">
        <v>0.17865948605094101</v>
      </c>
      <c r="AD1159" s="14">
        <v>0.119857571012723</v>
      </c>
      <c r="AE1159" s="14"/>
      <c r="AF1159" s="14">
        <v>0.261879807650996</v>
      </c>
      <c r="AG1159" s="14">
        <v>0.20898262206117299</v>
      </c>
      <c r="AH1159" s="14">
        <v>0.26159128625165701</v>
      </c>
      <c r="AI1159" s="14"/>
      <c r="AJ1159" s="14" t="s">
        <v>79</v>
      </c>
      <c r="AK1159" s="14" t="s">
        <v>79</v>
      </c>
      <c r="AL1159" s="14" t="s">
        <v>79</v>
      </c>
      <c r="AM1159" s="14" t="s">
        <v>79</v>
      </c>
      <c r="AN1159" s="14" t="s">
        <v>79</v>
      </c>
      <c r="AO1159" s="14"/>
      <c r="AP1159" s="14">
        <v>0.24752616955508</v>
      </c>
      <c r="AQ1159" s="14">
        <v>0.220728190599872</v>
      </c>
      <c r="AR1159" s="14">
        <v>0.17919454440945401</v>
      </c>
      <c r="AS1159" s="14"/>
      <c r="AT1159" s="14">
        <v>0.26604686998954002</v>
      </c>
      <c r="AU1159" s="14">
        <v>0.27487115370412701</v>
      </c>
      <c r="AV1159" s="14">
        <v>0.198101588652035</v>
      </c>
      <c r="AW1159" s="14">
        <v>0.22695820876020001</v>
      </c>
      <c r="AX1159" s="14">
        <v>0.134692505549421</v>
      </c>
    </row>
    <row r="1160" spans="2:50" x14ac:dyDescent="0.25">
      <c r="B1160" t="s">
        <v>68</v>
      </c>
      <c r="C1160" s="14">
        <v>0.10190476686305699</v>
      </c>
      <c r="D1160" s="14">
        <v>8.7303037255284099E-2</v>
      </c>
      <c r="E1160" s="14">
        <v>0.116220915099862</v>
      </c>
      <c r="F1160" s="14"/>
      <c r="G1160" s="14">
        <v>9.5214784390419693E-2</v>
      </c>
      <c r="H1160" s="14">
        <v>0.111906248945528</v>
      </c>
      <c r="I1160" s="14">
        <v>8.3645678796695794E-2</v>
      </c>
      <c r="J1160" s="14">
        <v>0.11708508720328301</v>
      </c>
      <c r="K1160" s="14">
        <v>9.7318667678840898E-2</v>
      </c>
      <c r="L1160" s="14">
        <v>0.105188350527098</v>
      </c>
      <c r="M1160" s="14"/>
      <c r="N1160" s="14">
        <v>9.1841523296138802E-2</v>
      </c>
      <c r="O1160" s="14">
        <v>0.104972712656074</v>
      </c>
      <c r="P1160" s="14">
        <v>0.107603674125689</v>
      </c>
      <c r="Q1160" s="14">
        <v>0.104573453082107</v>
      </c>
      <c r="R1160" s="14"/>
      <c r="S1160" s="14">
        <v>4.9843310661378197E-2</v>
      </c>
      <c r="T1160" s="14">
        <v>0.12540048568257101</v>
      </c>
      <c r="U1160" s="14">
        <v>9.9325035451401394E-2</v>
      </c>
      <c r="V1160" s="14">
        <v>0.10875495571360801</v>
      </c>
      <c r="W1160" s="14">
        <v>0.106082510619793</v>
      </c>
      <c r="X1160" s="14">
        <v>9.1557060478914806E-2</v>
      </c>
      <c r="Y1160" s="14">
        <v>7.7712973823043902E-2</v>
      </c>
      <c r="Z1160" s="14">
        <v>2.3218465006585701E-2</v>
      </c>
      <c r="AA1160" s="14">
        <v>0.12176725724316199</v>
      </c>
      <c r="AB1160" s="14">
        <v>0.121565148311586</v>
      </c>
      <c r="AC1160" s="14">
        <v>0.188884635481263</v>
      </c>
      <c r="AD1160" s="14">
        <v>0.133243410613302</v>
      </c>
      <c r="AE1160" s="14"/>
      <c r="AF1160" s="14">
        <v>0.117011276633435</v>
      </c>
      <c r="AG1160" s="14">
        <v>9.22057224879861E-2</v>
      </c>
      <c r="AH1160" s="14">
        <v>0.100459509233886</v>
      </c>
      <c r="AI1160" s="14"/>
      <c r="AJ1160" s="14" t="s">
        <v>79</v>
      </c>
      <c r="AK1160" s="14" t="s">
        <v>79</v>
      </c>
      <c r="AL1160" s="14" t="s">
        <v>79</v>
      </c>
      <c r="AM1160" s="14" t="s">
        <v>79</v>
      </c>
      <c r="AN1160" s="14" t="s">
        <v>79</v>
      </c>
      <c r="AO1160" s="14"/>
      <c r="AP1160" s="14">
        <v>6.5750258961581307E-2</v>
      </c>
      <c r="AQ1160" s="14">
        <v>0.112039620475757</v>
      </c>
      <c r="AR1160" s="14">
        <v>0.14638914264955499</v>
      </c>
      <c r="AS1160" s="14"/>
      <c r="AT1160" s="14">
        <v>0.125630775485576</v>
      </c>
      <c r="AU1160" s="14">
        <v>8.6565679987206795E-2</v>
      </c>
      <c r="AV1160" s="14">
        <v>7.6618310158058894E-2</v>
      </c>
      <c r="AW1160" s="14">
        <v>9.5217630777675005E-2</v>
      </c>
      <c r="AX1160" s="14">
        <v>0.11293088967965199</v>
      </c>
    </row>
    <row r="1161" spans="2:50" x14ac:dyDescent="0.25">
      <c r="B1161" t="s">
        <v>69</v>
      </c>
      <c r="C1161" s="14">
        <v>3.17594686341598E-2</v>
      </c>
      <c r="D1161" s="14">
        <v>4.6905757628030897E-2</v>
      </c>
      <c r="E1161" s="14">
        <v>1.71327725998985E-2</v>
      </c>
      <c r="F1161" s="14"/>
      <c r="G1161" s="14">
        <v>1.7177745701458101E-2</v>
      </c>
      <c r="H1161" s="14">
        <v>2.5339360485890701E-2</v>
      </c>
      <c r="I1161" s="14">
        <v>4.0263371323159297E-2</v>
      </c>
      <c r="J1161" s="14">
        <v>4.4739976372485397E-2</v>
      </c>
      <c r="K1161" s="14">
        <v>2.8477392995208399E-2</v>
      </c>
      <c r="L1161" s="14">
        <v>2.9670082709254E-2</v>
      </c>
      <c r="M1161" s="14"/>
      <c r="N1161" s="14">
        <v>2.3826618120465E-2</v>
      </c>
      <c r="O1161" s="14">
        <v>4.1198226317056698E-2</v>
      </c>
      <c r="P1161" s="14">
        <v>3.7171180154531899E-2</v>
      </c>
      <c r="Q1161" s="14">
        <v>2.5807510924885299E-2</v>
      </c>
      <c r="R1161" s="14"/>
      <c r="S1161" s="14">
        <v>4.2002129954141799E-2</v>
      </c>
      <c r="T1161" s="14">
        <v>1.3352988857893299E-2</v>
      </c>
      <c r="U1161" s="14">
        <v>6.5553594106727703E-2</v>
      </c>
      <c r="V1161" s="14">
        <v>3.0420235816300101E-2</v>
      </c>
      <c r="W1161" s="14">
        <v>1.7309456411589999E-2</v>
      </c>
      <c r="X1161" s="14">
        <v>3.12031065891267E-2</v>
      </c>
      <c r="Y1161" s="14">
        <v>4.5226584056857498E-2</v>
      </c>
      <c r="Z1161" s="14">
        <v>0</v>
      </c>
      <c r="AA1161" s="14">
        <v>2.5536261035309E-2</v>
      </c>
      <c r="AB1161" s="14">
        <v>1.05074504898231E-2</v>
      </c>
      <c r="AC1161" s="14">
        <v>3.9016887746345798E-2</v>
      </c>
      <c r="AD1161" s="14">
        <v>9.2862699468920201E-2</v>
      </c>
      <c r="AE1161" s="14"/>
      <c r="AF1161" s="14">
        <v>3.7038188767503602E-2</v>
      </c>
      <c r="AG1161" s="14">
        <v>3.1990840503515403E-2</v>
      </c>
      <c r="AH1161" s="14">
        <v>3.7352702974484397E-2</v>
      </c>
      <c r="AI1161" s="14"/>
      <c r="AJ1161" s="14" t="s">
        <v>79</v>
      </c>
      <c r="AK1161" s="14" t="s">
        <v>79</v>
      </c>
      <c r="AL1161" s="14" t="s">
        <v>79</v>
      </c>
      <c r="AM1161" s="14" t="s">
        <v>79</v>
      </c>
      <c r="AN1161" s="14" t="s">
        <v>79</v>
      </c>
      <c r="AO1161" s="14"/>
      <c r="AP1161" s="14">
        <v>3.0282284676565598E-2</v>
      </c>
      <c r="AQ1161" s="14">
        <v>2.6299816704662499E-2</v>
      </c>
      <c r="AR1161" s="14">
        <v>1.0622045660551501E-2</v>
      </c>
      <c r="AS1161" s="14"/>
      <c r="AT1161" s="14">
        <v>3.7295950233771497E-2</v>
      </c>
      <c r="AU1161" s="14">
        <v>2.8550360253089699E-2</v>
      </c>
      <c r="AV1161" s="14">
        <v>2.9902333290797601E-2</v>
      </c>
      <c r="AW1161" s="14">
        <v>2.9130915914529199E-2</v>
      </c>
      <c r="AX1161" s="14">
        <v>0</v>
      </c>
    </row>
    <row r="1162" spans="2:50" x14ac:dyDescent="0.25">
      <c r="B1162" t="s">
        <v>70</v>
      </c>
      <c r="C1162" s="14">
        <v>0.102798150312277</v>
      </c>
      <c r="D1162" s="14">
        <v>7.9756733322094597E-2</v>
      </c>
      <c r="E1162" s="14">
        <v>0.12713427107899999</v>
      </c>
      <c r="F1162" s="14"/>
      <c r="G1162" s="14">
        <v>0.123424025772034</v>
      </c>
      <c r="H1162" s="14">
        <v>6.1026846583395099E-2</v>
      </c>
      <c r="I1162" s="14">
        <v>0.13617074939222901</v>
      </c>
      <c r="J1162" s="14">
        <v>7.8176420983006506E-2</v>
      </c>
      <c r="K1162" s="14">
        <v>9.1266548327057204E-2</v>
      </c>
      <c r="L1162" s="14">
        <v>0.122643148691854</v>
      </c>
      <c r="M1162" s="14"/>
      <c r="N1162" s="14">
        <v>8.9108614861755406E-2</v>
      </c>
      <c r="O1162" s="14">
        <v>8.3512818323118701E-2</v>
      </c>
      <c r="P1162" s="14">
        <v>8.8116942929631001E-2</v>
      </c>
      <c r="Q1162" s="14">
        <v>0.14688083779365299</v>
      </c>
      <c r="R1162" s="14"/>
      <c r="S1162" s="14">
        <v>8.13209936418781E-2</v>
      </c>
      <c r="T1162" s="14">
        <v>6.2098698612198501E-2</v>
      </c>
      <c r="U1162" s="14">
        <v>7.8588073969618699E-2</v>
      </c>
      <c r="V1162" s="14">
        <v>0.120880108696514</v>
      </c>
      <c r="W1162" s="14">
        <v>0.14932097134325201</v>
      </c>
      <c r="X1162" s="14">
        <v>0.117958290199445</v>
      </c>
      <c r="Y1162" s="14">
        <v>9.0985153561768797E-2</v>
      </c>
      <c r="Z1162" s="14">
        <v>0.160117713694019</v>
      </c>
      <c r="AA1162" s="14">
        <v>0.103436822133235</v>
      </c>
      <c r="AB1162" s="14">
        <v>0.104689685551728</v>
      </c>
      <c r="AC1162" s="14">
        <v>0.133063735024223</v>
      </c>
      <c r="AD1162" s="14">
        <v>0.12462575418823101</v>
      </c>
      <c r="AE1162" s="14"/>
      <c r="AF1162" s="14">
        <v>0.10031191041578801</v>
      </c>
      <c r="AG1162" s="14">
        <v>7.8346336624659202E-2</v>
      </c>
      <c r="AH1162" s="14">
        <v>0.181560298978658</v>
      </c>
      <c r="AI1162" s="14"/>
      <c r="AJ1162" s="14" t="s">
        <v>79</v>
      </c>
      <c r="AK1162" s="14" t="s">
        <v>79</v>
      </c>
      <c r="AL1162" s="14" t="s">
        <v>79</v>
      </c>
      <c r="AM1162" s="14" t="s">
        <v>79</v>
      </c>
      <c r="AN1162" s="14" t="s">
        <v>79</v>
      </c>
      <c r="AO1162" s="14"/>
      <c r="AP1162" s="14">
        <v>7.3165832801136602E-2</v>
      </c>
      <c r="AQ1162" s="14">
        <v>9.8384658843642905E-2</v>
      </c>
      <c r="AR1162" s="14">
        <v>5.4042343393780501E-2</v>
      </c>
      <c r="AS1162" s="14"/>
      <c r="AT1162" s="14">
        <v>0.109532300881723</v>
      </c>
      <c r="AU1162" s="14">
        <v>0.115442538095545</v>
      </c>
      <c r="AV1162" s="14">
        <v>7.8308099506135806E-2</v>
      </c>
      <c r="AW1162" s="14">
        <v>8.1099032849171193E-2</v>
      </c>
      <c r="AX1162" s="14">
        <v>0</v>
      </c>
    </row>
    <row r="1163" spans="2:50" x14ac:dyDescent="0.25">
      <c r="B1163" t="s">
        <v>71</v>
      </c>
      <c r="C1163" s="14">
        <v>0.52348842469937196</v>
      </c>
      <c r="D1163" s="14">
        <v>0.56230454626495097</v>
      </c>
      <c r="E1163" s="14">
        <v>0.48555848850660199</v>
      </c>
      <c r="F1163" s="14"/>
      <c r="G1163" s="14">
        <v>0.518360549275242</v>
      </c>
      <c r="H1163" s="14">
        <v>0.54865459826615204</v>
      </c>
      <c r="I1163" s="14">
        <v>0.50014762005200997</v>
      </c>
      <c r="J1163" s="14">
        <v>0.52680598141970003</v>
      </c>
      <c r="K1163" s="14">
        <v>0.535820002513692</v>
      </c>
      <c r="L1163" s="14">
        <v>0.51587956461209505</v>
      </c>
      <c r="M1163" s="14"/>
      <c r="N1163" s="14">
        <v>0.628693869729259</v>
      </c>
      <c r="O1163" s="14">
        <v>0.56328201670556</v>
      </c>
      <c r="P1163" s="14">
        <v>0.44582532845609302</v>
      </c>
      <c r="Q1163" s="14">
        <v>0.43883173324397001</v>
      </c>
      <c r="R1163" s="14"/>
      <c r="S1163" s="14">
        <v>0.58276191889586504</v>
      </c>
      <c r="T1163" s="14">
        <v>0.53885746693849801</v>
      </c>
      <c r="U1163" s="14">
        <v>0.49610513527089301</v>
      </c>
      <c r="V1163" s="14">
        <v>0.44304991197291199</v>
      </c>
      <c r="W1163" s="14">
        <v>0.44571199074050299</v>
      </c>
      <c r="X1163" s="14">
        <v>0.46112534168727798</v>
      </c>
      <c r="Y1163" s="14">
        <v>0.57310685999623101</v>
      </c>
      <c r="Z1163" s="14">
        <v>0.61600821811580297</v>
      </c>
      <c r="AA1163" s="14">
        <v>0.53464195009383997</v>
      </c>
      <c r="AB1163" s="14">
        <v>0.56258972635870697</v>
      </c>
      <c r="AC1163" s="14">
        <v>0.46037525569722698</v>
      </c>
      <c r="AD1163" s="14">
        <v>0.52941056471682402</v>
      </c>
      <c r="AE1163" s="14"/>
      <c r="AF1163" s="14">
        <v>0.48375881653227598</v>
      </c>
      <c r="AG1163" s="14">
        <v>0.58847447832266597</v>
      </c>
      <c r="AH1163" s="14">
        <v>0.41903620256131402</v>
      </c>
      <c r="AI1163" s="14"/>
      <c r="AJ1163" s="14" t="s">
        <v>79</v>
      </c>
      <c r="AK1163" s="14" t="s">
        <v>79</v>
      </c>
      <c r="AL1163" s="14" t="s">
        <v>79</v>
      </c>
      <c r="AM1163" s="14" t="s">
        <v>79</v>
      </c>
      <c r="AN1163" s="14" t="s">
        <v>79</v>
      </c>
      <c r="AO1163" s="14"/>
      <c r="AP1163" s="14">
        <v>0.58327545400563696</v>
      </c>
      <c r="AQ1163" s="14">
        <v>0.542547713376066</v>
      </c>
      <c r="AR1163" s="14">
        <v>0.609751923886659</v>
      </c>
      <c r="AS1163" s="14"/>
      <c r="AT1163" s="14">
        <v>0.46149410340939001</v>
      </c>
      <c r="AU1163" s="14">
        <v>0.49457026796003201</v>
      </c>
      <c r="AV1163" s="14">
        <v>0.61706966839297295</v>
      </c>
      <c r="AW1163" s="14">
        <v>0.56759421169842506</v>
      </c>
      <c r="AX1163" s="14">
        <v>0.75237660477092705</v>
      </c>
    </row>
    <row r="1164" spans="2:50" x14ac:dyDescent="0.25">
      <c r="B1164" t="s">
        <v>72</v>
      </c>
      <c r="C1164" s="14">
        <v>0.13366423549721701</v>
      </c>
      <c r="D1164" s="14">
        <v>0.134208794883315</v>
      </c>
      <c r="E1164" s="14">
        <v>0.133353687699761</v>
      </c>
      <c r="F1164" s="14"/>
      <c r="G1164" s="14">
        <v>0.112392530091878</v>
      </c>
      <c r="H1164" s="14">
        <v>0.137245609431419</v>
      </c>
      <c r="I1164" s="14">
        <v>0.12390905011985499</v>
      </c>
      <c r="J1164" s="14">
        <v>0.16182506357576901</v>
      </c>
      <c r="K1164" s="14">
        <v>0.125796060674049</v>
      </c>
      <c r="L1164" s="14">
        <v>0.13485843323635199</v>
      </c>
      <c r="M1164" s="14"/>
      <c r="N1164" s="14">
        <v>0.115668141416604</v>
      </c>
      <c r="O1164" s="14">
        <v>0.14617093897313099</v>
      </c>
      <c r="P1164" s="14">
        <v>0.14477485428022099</v>
      </c>
      <c r="Q1164" s="14">
        <v>0.13038096400699301</v>
      </c>
      <c r="R1164" s="14"/>
      <c r="S1164" s="14">
        <v>9.1845440615519996E-2</v>
      </c>
      <c r="T1164" s="14">
        <v>0.13875347454046399</v>
      </c>
      <c r="U1164" s="14">
        <v>0.16487862955812899</v>
      </c>
      <c r="V1164" s="14">
        <v>0.13917519152990801</v>
      </c>
      <c r="W1164" s="14">
        <v>0.123391967031383</v>
      </c>
      <c r="X1164" s="14">
        <v>0.12276016706804201</v>
      </c>
      <c r="Y1164" s="14">
        <v>0.122939557879901</v>
      </c>
      <c r="Z1164" s="14">
        <v>2.3218465006585701E-2</v>
      </c>
      <c r="AA1164" s="14">
        <v>0.14730351827847099</v>
      </c>
      <c r="AB1164" s="14">
        <v>0.13207259880140901</v>
      </c>
      <c r="AC1164" s="14">
        <v>0.22790152322760901</v>
      </c>
      <c r="AD1164" s="14">
        <v>0.22610611008222201</v>
      </c>
      <c r="AE1164" s="14"/>
      <c r="AF1164" s="14">
        <v>0.154049465400939</v>
      </c>
      <c r="AG1164" s="14">
        <v>0.124196562991502</v>
      </c>
      <c r="AH1164" s="14">
        <v>0.137812212208371</v>
      </c>
      <c r="AI1164" s="14"/>
      <c r="AJ1164" s="14" t="s">
        <v>79</v>
      </c>
      <c r="AK1164" s="14" t="s">
        <v>79</v>
      </c>
      <c r="AL1164" s="14" t="s">
        <v>79</v>
      </c>
      <c r="AM1164" s="14" t="s">
        <v>79</v>
      </c>
      <c r="AN1164" s="14" t="s">
        <v>79</v>
      </c>
      <c r="AO1164" s="14"/>
      <c r="AP1164" s="14">
        <v>9.6032543638146894E-2</v>
      </c>
      <c r="AQ1164" s="14">
        <v>0.13833943718041899</v>
      </c>
      <c r="AR1164" s="14">
        <v>0.15701118831010699</v>
      </c>
      <c r="AS1164" s="14"/>
      <c r="AT1164" s="14">
        <v>0.16292672571934799</v>
      </c>
      <c r="AU1164" s="14">
        <v>0.11511604024029699</v>
      </c>
      <c r="AV1164" s="14">
        <v>0.10652064344885701</v>
      </c>
      <c r="AW1164" s="14">
        <v>0.12434854669220401</v>
      </c>
      <c r="AX1164" s="14">
        <v>0.11293088967965199</v>
      </c>
    </row>
    <row r="1165" spans="2:50" x14ac:dyDescent="0.25">
      <c r="B1165" t="s">
        <v>73</v>
      </c>
      <c r="C1165" s="14">
        <v>0.389824189202155</v>
      </c>
      <c r="D1165" s="14">
        <v>0.42809575138163602</v>
      </c>
      <c r="E1165" s="14">
        <v>0.35220480080684102</v>
      </c>
      <c r="F1165" s="14"/>
      <c r="G1165" s="14">
        <v>0.405968019183364</v>
      </c>
      <c r="H1165" s="14">
        <v>0.41140898883473398</v>
      </c>
      <c r="I1165" s="14">
        <v>0.37623856993215499</v>
      </c>
      <c r="J1165" s="14">
        <v>0.364980917843931</v>
      </c>
      <c r="K1165" s="14">
        <v>0.41002394183964302</v>
      </c>
      <c r="L1165" s="14">
        <v>0.38102113137574301</v>
      </c>
      <c r="M1165" s="14"/>
      <c r="N1165" s="14">
        <v>0.51302572831265503</v>
      </c>
      <c r="O1165" s="14">
        <v>0.41711107773243</v>
      </c>
      <c r="P1165" s="14">
        <v>0.301050474175872</v>
      </c>
      <c r="Q1165" s="14">
        <v>0.30845076923697701</v>
      </c>
      <c r="R1165" s="14"/>
      <c r="S1165" s="14">
        <v>0.49091647828034501</v>
      </c>
      <c r="T1165" s="14">
        <v>0.40010399239803401</v>
      </c>
      <c r="U1165" s="14">
        <v>0.33122650571276402</v>
      </c>
      <c r="V1165" s="14">
        <v>0.30387472044300401</v>
      </c>
      <c r="W1165" s="14">
        <v>0.32232002370912</v>
      </c>
      <c r="X1165" s="14">
        <v>0.33836517461923699</v>
      </c>
      <c r="Y1165" s="14">
        <v>0.45016730211632999</v>
      </c>
      <c r="Z1165" s="14">
        <v>0.592789753109218</v>
      </c>
      <c r="AA1165" s="14">
        <v>0.38733843181536898</v>
      </c>
      <c r="AB1165" s="14">
        <v>0.43051712755729699</v>
      </c>
      <c r="AC1165" s="14">
        <v>0.232473732469617</v>
      </c>
      <c r="AD1165" s="14">
        <v>0.30330445463460198</v>
      </c>
      <c r="AE1165" s="14"/>
      <c r="AF1165" s="14">
        <v>0.32970935113133798</v>
      </c>
      <c r="AG1165" s="14">
        <v>0.46427791533116403</v>
      </c>
      <c r="AH1165" s="14">
        <v>0.28122399035294399</v>
      </c>
      <c r="AI1165" s="14"/>
      <c r="AJ1165" s="14" t="s">
        <v>79</v>
      </c>
      <c r="AK1165" s="14" t="s">
        <v>79</v>
      </c>
      <c r="AL1165" s="14" t="s">
        <v>79</v>
      </c>
      <c r="AM1165" s="14" t="s">
        <v>79</v>
      </c>
      <c r="AN1165" s="14" t="s">
        <v>79</v>
      </c>
      <c r="AO1165" s="14"/>
      <c r="AP1165" s="14">
        <v>0.48724291036749001</v>
      </c>
      <c r="AQ1165" s="14">
        <v>0.40420827619564698</v>
      </c>
      <c r="AR1165" s="14">
        <v>0.45274073557655198</v>
      </c>
      <c r="AS1165" s="14"/>
      <c r="AT1165" s="14">
        <v>0.29856737769004199</v>
      </c>
      <c r="AU1165" s="14">
        <v>0.37945422771973503</v>
      </c>
      <c r="AV1165" s="14">
        <v>0.51054902494411603</v>
      </c>
      <c r="AW1165" s="14">
        <v>0.44324566500622098</v>
      </c>
      <c r="AX1165" s="14">
        <v>0.63944571509127501</v>
      </c>
    </row>
    <row r="1166" spans="2:50" x14ac:dyDescent="0.25">
      <c r="C1166" s="14"/>
      <c r="D1166" s="14"/>
      <c r="E1166" s="14"/>
      <c r="F1166" s="14"/>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c r="AM1166" s="14"/>
      <c r="AN1166" s="14"/>
      <c r="AO1166" s="14"/>
      <c r="AP1166" s="14"/>
      <c r="AQ1166" s="14"/>
      <c r="AR1166" s="14"/>
      <c r="AS1166" s="14"/>
      <c r="AT1166" s="14"/>
      <c r="AU1166" s="14"/>
      <c r="AV1166" s="14"/>
      <c r="AW1166" s="14"/>
      <c r="AX1166" s="14"/>
    </row>
    <row r="1167" spans="2:50" x14ac:dyDescent="0.25">
      <c r="B1167" s="6" t="s">
        <v>430</v>
      </c>
      <c r="C1167" s="14"/>
      <c r="D1167" s="14"/>
      <c r="E1167" s="14"/>
      <c r="F1167" s="14"/>
      <c r="G1167" s="14"/>
      <c r="H1167" s="14"/>
      <c r="I1167" s="14"/>
      <c r="J1167" s="14"/>
      <c r="K1167" s="14"/>
      <c r="L1167" s="14"/>
      <c r="M1167" s="14"/>
      <c r="N1167" s="14"/>
      <c r="O1167" s="14"/>
      <c r="P1167" s="14"/>
      <c r="Q1167" s="14"/>
      <c r="R1167" s="14"/>
      <c r="S1167" s="14"/>
      <c r="T1167" s="14"/>
      <c r="U1167" s="14"/>
      <c r="V1167" s="14"/>
      <c r="W1167" s="14"/>
      <c r="X1167" s="14"/>
      <c r="Y1167" s="14"/>
      <c r="Z1167" s="14"/>
      <c r="AA1167" s="14"/>
      <c r="AB1167" s="14"/>
      <c r="AC1167" s="14"/>
      <c r="AD1167" s="14"/>
      <c r="AE1167" s="14"/>
      <c r="AF1167" s="14"/>
      <c r="AG1167" s="14"/>
      <c r="AH1167" s="14"/>
      <c r="AI1167" s="14"/>
      <c r="AJ1167" s="14"/>
      <c r="AK1167" s="14"/>
      <c r="AL1167" s="14"/>
      <c r="AM1167" s="14"/>
      <c r="AN1167" s="14"/>
      <c r="AO1167" s="14"/>
      <c r="AP1167" s="14"/>
      <c r="AQ1167" s="14"/>
      <c r="AR1167" s="14"/>
      <c r="AS1167" s="14"/>
      <c r="AT1167" s="14"/>
      <c r="AU1167" s="14"/>
      <c r="AV1167" s="14"/>
      <c r="AW1167" s="14"/>
      <c r="AX1167" s="14"/>
    </row>
    <row r="1168" spans="2:50" x14ac:dyDescent="0.25">
      <c r="B1168" s="25" t="s">
        <v>543</v>
      </c>
      <c r="C1168" s="14"/>
      <c r="D1168" s="14"/>
      <c r="E1168" s="14"/>
      <c r="F1168" s="14"/>
      <c r="G1168" s="14"/>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c r="AM1168" s="14"/>
      <c r="AN1168" s="14"/>
      <c r="AO1168" s="14"/>
      <c r="AP1168" s="14"/>
      <c r="AQ1168" s="14"/>
      <c r="AR1168" s="14"/>
      <c r="AS1168" s="14"/>
      <c r="AT1168" s="14"/>
      <c r="AU1168" s="14"/>
      <c r="AV1168" s="14"/>
      <c r="AW1168" s="14"/>
      <c r="AX1168" s="14"/>
    </row>
    <row r="1169" spans="2:50" x14ac:dyDescent="0.25">
      <c r="B1169" t="s">
        <v>65</v>
      </c>
      <c r="C1169" s="14">
        <v>0.121854127755326</v>
      </c>
      <c r="D1169" s="14">
        <v>0.139749936580813</v>
      </c>
      <c r="E1169" s="14">
        <v>0.100867139088088</v>
      </c>
      <c r="F1169" s="14"/>
      <c r="G1169" s="14">
        <v>0.123046433857816</v>
      </c>
      <c r="H1169" s="14">
        <v>0.13727839985926599</v>
      </c>
      <c r="I1169" s="14">
        <v>8.23210541493863E-2</v>
      </c>
      <c r="J1169" s="14">
        <v>0.13296604852735999</v>
      </c>
      <c r="K1169" s="14">
        <v>0.112234612864845</v>
      </c>
      <c r="L1169" s="14">
        <v>0.142301137143658</v>
      </c>
      <c r="M1169" s="14"/>
      <c r="N1169" s="14">
        <v>0.160776797047821</v>
      </c>
      <c r="O1169" s="14">
        <v>0.138115603297049</v>
      </c>
      <c r="P1169" s="14">
        <v>0.11519807507473701</v>
      </c>
      <c r="Q1169" s="14">
        <v>7.2695755017573097E-2</v>
      </c>
      <c r="R1169" s="14"/>
      <c r="S1169" s="14">
        <v>0.150419000815432</v>
      </c>
      <c r="T1169" s="14">
        <v>9.6664404268021503E-2</v>
      </c>
      <c r="U1169" s="14">
        <v>0.12515845010617899</v>
      </c>
      <c r="V1169" s="14">
        <v>0.138301010103757</v>
      </c>
      <c r="W1169" s="14">
        <v>0.12190535025873001</v>
      </c>
      <c r="X1169" s="14">
        <v>8.6827069536364695E-2</v>
      </c>
      <c r="Y1169" s="14">
        <v>0.114987406484288</v>
      </c>
      <c r="Z1169" s="14">
        <v>0.19483660046892601</v>
      </c>
      <c r="AA1169" s="14">
        <v>0.11899774067235901</v>
      </c>
      <c r="AB1169" s="14">
        <v>0.144684361173047</v>
      </c>
      <c r="AC1169" s="14">
        <v>9.36930941233865E-2</v>
      </c>
      <c r="AD1169" s="14">
        <v>7.0615442333149703E-2</v>
      </c>
      <c r="AE1169" s="14"/>
      <c r="AF1169" s="14">
        <v>0.10878212597209901</v>
      </c>
      <c r="AG1169" s="14">
        <v>0.14338688537626401</v>
      </c>
      <c r="AH1169" s="14">
        <v>8.6727813924148203E-2</v>
      </c>
      <c r="AI1169" s="14"/>
      <c r="AJ1169" s="14" t="s">
        <v>79</v>
      </c>
      <c r="AK1169" s="14" t="s">
        <v>79</v>
      </c>
      <c r="AL1169" s="14" t="s">
        <v>79</v>
      </c>
      <c r="AM1169" s="14" t="s">
        <v>79</v>
      </c>
      <c r="AN1169" s="14" t="s">
        <v>79</v>
      </c>
      <c r="AO1169" s="14"/>
      <c r="AP1169" s="14">
        <v>0.12866359671803801</v>
      </c>
      <c r="AQ1169" s="14">
        <v>0.14097085176976301</v>
      </c>
      <c r="AR1169" s="14">
        <v>0.12407601352332601</v>
      </c>
      <c r="AS1169" s="14"/>
      <c r="AT1169" s="14">
        <v>0.11472341785837201</v>
      </c>
      <c r="AU1169" s="14">
        <v>8.4605316602720096E-2</v>
      </c>
      <c r="AV1169" s="14">
        <v>0.151437058135968</v>
      </c>
      <c r="AW1169" s="14">
        <v>0.142926690494695</v>
      </c>
      <c r="AX1169" s="14">
        <v>0.32546427131004901</v>
      </c>
    </row>
    <row r="1170" spans="2:50" x14ac:dyDescent="0.25">
      <c r="B1170" t="s">
        <v>66</v>
      </c>
      <c r="C1170" s="14">
        <v>0.36964052681432402</v>
      </c>
      <c r="D1170" s="14">
        <v>0.38525414188908202</v>
      </c>
      <c r="E1170" s="14">
        <v>0.357056098718115</v>
      </c>
      <c r="F1170" s="14"/>
      <c r="G1170" s="14">
        <v>0.35375676205679601</v>
      </c>
      <c r="H1170" s="14">
        <v>0.37117377207247998</v>
      </c>
      <c r="I1170" s="14">
        <v>0.40894407010643302</v>
      </c>
      <c r="J1170" s="14">
        <v>0.353054278451986</v>
      </c>
      <c r="K1170" s="14">
        <v>0.32621891866167901</v>
      </c>
      <c r="L1170" s="14">
        <v>0.38375145143703798</v>
      </c>
      <c r="M1170" s="14"/>
      <c r="N1170" s="14">
        <v>0.39499363918692199</v>
      </c>
      <c r="O1170" s="14">
        <v>0.370808297781207</v>
      </c>
      <c r="P1170" s="14">
        <v>0.35207629998789203</v>
      </c>
      <c r="Q1170" s="14">
        <v>0.35503053304979598</v>
      </c>
      <c r="R1170" s="14"/>
      <c r="S1170" s="14">
        <v>0.465299767371043</v>
      </c>
      <c r="T1170" s="14">
        <v>0.40683976770745101</v>
      </c>
      <c r="U1170" s="14">
        <v>0.37763423708723398</v>
      </c>
      <c r="V1170" s="14">
        <v>0.25376835798726999</v>
      </c>
      <c r="W1170" s="14">
        <v>0.38237362573851602</v>
      </c>
      <c r="X1170" s="14">
        <v>0.36175696655900202</v>
      </c>
      <c r="Y1170" s="14">
        <v>0.30168432396619699</v>
      </c>
      <c r="Z1170" s="14">
        <v>0.34442886522194399</v>
      </c>
      <c r="AA1170" s="14">
        <v>0.31393603636842898</v>
      </c>
      <c r="AB1170" s="14">
        <v>0.354636934163089</v>
      </c>
      <c r="AC1170" s="14">
        <v>0.33722774557461699</v>
      </c>
      <c r="AD1170" s="14">
        <v>0.51056052011064801</v>
      </c>
      <c r="AE1170" s="14"/>
      <c r="AF1170" s="14">
        <v>0.34317622569317602</v>
      </c>
      <c r="AG1170" s="14">
        <v>0.41373731258996599</v>
      </c>
      <c r="AH1170" s="14">
        <v>0.33827987455055503</v>
      </c>
      <c r="AI1170" s="14"/>
      <c r="AJ1170" s="14" t="s">
        <v>79</v>
      </c>
      <c r="AK1170" s="14" t="s">
        <v>79</v>
      </c>
      <c r="AL1170" s="14" t="s">
        <v>79</v>
      </c>
      <c r="AM1170" s="14" t="s">
        <v>79</v>
      </c>
      <c r="AN1170" s="14" t="s">
        <v>79</v>
      </c>
      <c r="AO1170" s="14"/>
      <c r="AP1170" s="14">
        <v>0.42422659766057502</v>
      </c>
      <c r="AQ1170" s="14">
        <v>0.35324817211996201</v>
      </c>
      <c r="AR1170" s="14">
        <v>0.43396644115872102</v>
      </c>
      <c r="AS1170" s="14"/>
      <c r="AT1170" s="14">
        <v>0.32798596078498898</v>
      </c>
      <c r="AU1170" s="14">
        <v>0.33721435118380499</v>
      </c>
      <c r="AV1170" s="14">
        <v>0.41627133531256499</v>
      </c>
      <c r="AW1170" s="14">
        <v>0.40362654368432899</v>
      </c>
      <c r="AX1170" s="14">
        <v>0.44704252600675498</v>
      </c>
    </row>
    <row r="1171" spans="2:50" x14ac:dyDescent="0.25">
      <c r="B1171" t="s">
        <v>67</v>
      </c>
      <c r="C1171" s="14">
        <v>0.266819099303369</v>
      </c>
      <c r="D1171" s="14">
        <v>0.26165080444456701</v>
      </c>
      <c r="E1171" s="14">
        <v>0.27402806837695698</v>
      </c>
      <c r="F1171" s="14"/>
      <c r="G1171" s="14">
        <v>0.23923363078680601</v>
      </c>
      <c r="H1171" s="14">
        <v>0.26537229507868498</v>
      </c>
      <c r="I1171" s="14">
        <v>0.26983884298740801</v>
      </c>
      <c r="J1171" s="14">
        <v>0.26357863439336598</v>
      </c>
      <c r="K1171" s="14">
        <v>0.30353028901321299</v>
      </c>
      <c r="L1171" s="14">
        <v>0.25944332720295299</v>
      </c>
      <c r="M1171" s="14"/>
      <c r="N1171" s="14">
        <v>0.20493639873657199</v>
      </c>
      <c r="O1171" s="14">
        <v>0.27117266147348701</v>
      </c>
      <c r="P1171" s="14">
        <v>0.31129752356567503</v>
      </c>
      <c r="Q1171" s="14">
        <v>0.29038046569906101</v>
      </c>
      <c r="R1171" s="14"/>
      <c r="S1171" s="14">
        <v>0.153899857250479</v>
      </c>
      <c r="T1171" s="14">
        <v>0.25852890283928798</v>
      </c>
      <c r="U1171" s="14">
        <v>0.30044507252945801</v>
      </c>
      <c r="V1171" s="14">
        <v>0.33022543626218898</v>
      </c>
      <c r="W1171" s="14">
        <v>0.30980301185674902</v>
      </c>
      <c r="X1171" s="14">
        <v>0.30687082265522497</v>
      </c>
      <c r="Y1171" s="14">
        <v>0.27546940070564702</v>
      </c>
      <c r="Z1171" s="14">
        <v>0.222792411442888</v>
      </c>
      <c r="AA1171" s="14">
        <v>0.30828577617064001</v>
      </c>
      <c r="AB1171" s="14">
        <v>0.32750167334910302</v>
      </c>
      <c r="AC1171" s="14">
        <v>0.20751217502227001</v>
      </c>
      <c r="AD1171" s="14">
        <v>0.17311085266819301</v>
      </c>
      <c r="AE1171" s="14"/>
      <c r="AF1171" s="14">
        <v>0.27115594389719</v>
      </c>
      <c r="AG1171" s="14">
        <v>0.25409126120220998</v>
      </c>
      <c r="AH1171" s="14">
        <v>0.27669162904586703</v>
      </c>
      <c r="AI1171" s="14"/>
      <c r="AJ1171" s="14" t="s">
        <v>79</v>
      </c>
      <c r="AK1171" s="14" t="s">
        <v>79</v>
      </c>
      <c r="AL1171" s="14" t="s">
        <v>79</v>
      </c>
      <c r="AM1171" s="14" t="s">
        <v>79</v>
      </c>
      <c r="AN1171" s="14" t="s">
        <v>79</v>
      </c>
      <c r="AO1171" s="14"/>
      <c r="AP1171" s="14">
        <v>0.24718818415282301</v>
      </c>
      <c r="AQ1171" s="14">
        <v>0.26615485623138502</v>
      </c>
      <c r="AR1171" s="14">
        <v>0.23526686501726299</v>
      </c>
      <c r="AS1171" s="14"/>
      <c r="AT1171" s="14">
        <v>0.29407315210437002</v>
      </c>
      <c r="AU1171" s="14">
        <v>0.30389323969585003</v>
      </c>
      <c r="AV1171" s="14">
        <v>0.24604756432536601</v>
      </c>
      <c r="AW1171" s="14">
        <v>0.20716697303373599</v>
      </c>
      <c r="AX1171" s="14">
        <v>6.1119895896422097E-2</v>
      </c>
    </row>
    <row r="1172" spans="2:50" x14ac:dyDescent="0.25">
      <c r="B1172" t="s">
        <v>68</v>
      </c>
      <c r="C1172" s="14">
        <v>0.105611205213737</v>
      </c>
      <c r="D1172" s="14">
        <v>0.103435109854094</v>
      </c>
      <c r="E1172" s="14">
        <v>0.107555905054552</v>
      </c>
      <c r="F1172" s="14"/>
      <c r="G1172" s="14">
        <v>0.108713236793748</v>
      </c>
      <c r="H1172" s="14">
        <v>0.100292583595982</v>
      </c>
      <c r="I1172" s="14">
        <v>0.100894198946924</v>
      </c>
      <c r="J1172" s="14">
        <v>0.10841670037823301</v>
      </c>
      <c r="K1172" s="14">
        <v>0.10102849913214</v>
      </c>
      <c r="L1172" s="14">
        <v>0.11349620067112901</v>
      </c>
      <c r="M1172" s="14"/>
      <c r="N1172" s="14">
        <v>0.118763123138524</v>
      </c>
      <c r="O1172" s="14">
        <v>9.8869060711908194E-2</v>
      </c>
      <c r="P1172" s="14">
        <v>0.11469301728966801</v>
      </c>
      <c r="Q1172" s="14">
        <v>9.3583812807410002E-2</v>
      </c>
      <c r="R1172" s="14"/>
      <c r="S1172" s="14">
        <v>9.1939470374827498E-2</v>
      </c>
      <c r="T1172" s="14">
        <v>0.14026395441485401</v>
      </c>
      <c r="U1172" s="14">
        <v>9.2498985914668902E-2</v>
      </c>
      <c r="V1172" s="14">
        <v>0.114392293773039</v>
      </c>
      <c r="W1172" s="14">
        <v>0.100277167466599</v>
      </c>
      <c r="X1172" s="14">
        <v>5.7694126471798397E-2</v>
      </c>
      <c r="Y1172" s="14">
        <v>0.16736958541043001</v>
      </c>
      <c r="Z1172" s="14">
        <v>4.8933255341866502E-2</v>
      </c>
      <c r="AA1172" s="14">
        <v>0.131925655193671</v>
      </c>
      <c r="AB1172" s="14">
        <v>7.5756106922150193E-2</v>
      </c>
      <c r="AC1172" s="14">
        <v>0.16745712455461401</v>
      </c>
      <c r="AD1172" s="14">
        <v>3.2312722893986498E-2</v>
      </c>
      <c r="AE1172" s="14"/>
      <c r="AF1172" s="14">
        <v>0.132535507312185</v>
      </c>
      <c r="AG1172" s="14">
        <v>9.1812317030205301E-2</v>
      </c>
      <c r="AH1172" s="14">
        <v>8.0299836307631503E-2</v>
      </c>
      <c r="AI1172" s="14"/>
      <c r="AJ1172" s="14" t="s">
        <v>79</v>
      </c>
      <c r="AK1172" s="14" t="s">
        <v>79</v>
      </c>
      <c r="AL1172" s="14" t="s">
        <v>79</v>
      </c>
      <c r="AM1172" s="14" t="s">
        <v>79</v>
      </c>
      <c r="AN1172" s="14" t="s">
        <v>79</v>
      </c>
      <c r="AO1172" s="14"/>
      <c r="AP1172" s="14">
        <v>0.114485270707972</v>
      </c>
      <c r="AQ1172" s="14">
        <v>9.4525358445534099E-2</v>
      </c>
      <c r="AR1172" s="14">
        <v>0.145258095855958</v>
      </c>
      <c r="AS1172" s="14"/>
      <c r="AT1172" s="14">
        <v>0.121667310222038</v>
      </c>
      <c r="AU1172" s="14">
        <v>0.102009149763833</v>
      </c>
      <c r="AV1172" s="14">
        <v>9.2088343619745605E-2</v>
      </c>
      <c r="AW1172" s="14">
        <v>0.115474268538896</v>
      </c>
      <c r="AX1172" s="14">
        <v>5.1810993783230098E-2</v>
      </c>
    </row>
    <row r="1173" spans="2:50" x14ac:dyDescent="0.25">
      <c r="B1173" t="s">
        <v>69</v>
      </c>
      <c r="C1173" s="14">
        <v>2.26046687053684E-2</v>
      </c>
      <c r="D1173" s="14">
        <v>2.2368185528099001E-2</v>
      </c>
      <c r="E1173" s="14">
        <v>1.96674087346814E-2</v>
      </c>
      <c r="F1173" s="14"/>
      <c r="G1173" s="14">
        <v>1.7907324730150199E-2</v>
      </c>
      <c r="H1173" s="14">
        <v>3.3911324483019999E-2</v>
      </c>
      <c r="I1173" s="14">
        <v>1.7420049723204999E-2</v>
      </c>
      <c r="J1173" s="14">
        <v>2.63435336341638E-2</v>
      </c>
      <c r="K1173" s="14">
        <v>1.7779245764077502E-2</v>
      </c>
      <c r="L1173" s="14">
        <v>2.0833640027210599E-2</v>
      </c>
      <c r="M1173" s="14"/>
      <c r="N1173" s="14">
        <v>7.3569877676828103E-3</v>
      </c>
      <c r="O1173" s="14">
        <v>1.7475509498570799E-2</v>
      </c>
      <c r="P1173" s="14">
        <v>3.5417339658731901E-2</v>
      </c>
      <c r="Q1173" s="14">
        <v>3.3352838514062899E-2</v>
      </c>
      <c r="R1173" s="14"/>
      <c r="S1173" s="14">
        <v>2.67391160947726E-2</v>
      </c>
      <c r="T1173" s="14">
        <v>7.4328483382243796E-3</v>
      </c>
      <c r="U1173" s="14">
        <v>4.0944453882224598E-2</v>
      </c>
      <c r="V1173" s="14">
        <v>1.42125974756151E-2</v>
      </c>
      <c r="W1173" s="14">
        <v>0</v>
      </c>
      <c r="X1173" s="14">
        <v>1.93222654454142E-2</v>
      </c>
      <c r="Y1173" s="14">
        <v>1.16313192832982E-2</v>
      </c>
      <c r="Z1173" s="14">
        <v>2.88863029667739E-2</v>
      </c>
      <c r="AA1173" s="14">
        <v>2.1541258247809E-2</v>
      </c>
      <c r="AB1173" s="14">
        <v>1.2346961270601199E-2</v>
      </c>
      <c r="AC1173" s="14">
        <v>1.86031555731422E-2</v>
      </c>
      <c r="AD1173" s="14">
        <v>0.13565618507281199</v>
      </c>
      <c r="AE1173" s="14"/>
      <c r="AF1173" s="14">
        <v>3.1543668152954403E-2</v>
      </c>
      <c r="AG1173" s="14">
        <v>1.9652436778505599E-2</v>
      </c>
      <c r="AH1173" s="14">
        <v>1.3827090818471201E-2</v>
      </c>
      <c r="AI1173" s="14"/>
      <c r="AJ1173" s="14" t="s">
        <v>79</v>
      </c>
      <c r="AK1173" s="14" t="s">
        <v>79</v>
      </c>
      <c r="AL1173" s="14" t="s">
        <v>79</v>
      </c>
      <c r="AM1173" s="14" t="s">
        <v>79</v>
      </c>
      <c r="AN1173" s="14" t="s">
        <v>79</v>
      </c>
      <c r="AO1173" s="14"/>
      <c r="AP1173" s="14">
        <v>1.33038109403485E-2</v>
      </c>
      <c r="AQ1173" s="14">
        <v>2.35379847285789E-2</v>
      </c>
      <c r="AR1173" s="14">
        <v>2.0996468010296199E-2</v>
      </c>
      <c r="AS1173" s="14"/>
      <c r="AT1173" s="14">
        <v>1.4963519379745899E-2</v>
      </c>
      <c r="AU1173" s="14">
        <v>3.5358794573506103E-2</v>
      </c>
      <c r="AV1173" s="14">
        <v>1.98771158052191E-2</v>
      </c>
      <c r="AW1173" s="14">
        <v>1.23358407489771E-2</v>
      </c>
      <c r="AX1173" s="14">
        <v>0</v>
      </c>
    </row>
    <row r="1174" spans="2:50" x14ac:dyDescent="0.25">
      <c r="B1174" t="s">
        <v>70</v>
      </c>
      <c r="C1174" s="14">
        <v>0.11347037220787499</v>
      </c>
      <c r="D1174" s="14">
        <v>8.7541821703344902E-2</v>
      </c>
      <c r="E1174" s="14">
        <v>0.140825380027606</v>
      </c>
      <c r="F1174" s="14"/>
      <c r="G1174" s="14">
        <v>0.15734261177468301</v>
      </c>
      <c r="H1174" s="14">
        <v>9.1971624910566804E-2</v>
      </c>
      <c r="I1174" s="14">
        <v>0.12058178408664399</v>
      </c>
      <c r="J1174" s="14">
        <v>0.115640804614891</v>
      </c>
      <c r="K1174" s="14">
        <v>0.139208434564046</v>
      </c>
      <c r="L1174" s="14">
        <v>8.0174243518012001E-2</v>
      </c>
      <c r="M1174" s="14"/>
      <c r="N1174" s="14">
        <v>0.11317305412247899</v>
      </c>
      <c r="O1174" s="14">
        <v>0.103558867237778</v>
      </c>
      <c r="P1174" s="14">
        <v>7.1317744423295498E-2</v>
      </c>
      <c r="Q1174" s="14">
        <v>0.15495659491209701</v>
      </c>
      <c r="R1174" s="14"/>
      <c r="S1174" s="14">
        <v>0.111702788093445</v>
      </c>
      <c r="T1174" s="14">
        <v>9.0270122432160496E-2</v>
      </c>
      <c r="U1174" s="14">
        <v>6.3318800480236498E-2</v>
      </c>
      <c r="V1174" s="14">
        <v>0.14910030439812999</v>
      </c>
      <c r="W1174" s="14">
        <v>8.56408446794064E-2</v>
      </c>
      <c r="X1174" s="14">
        <v>0.167528749332196</v>
      </c>
      <c r="Y1174" s="14">
        <v>0.128857964150138</v>
      </c>
      <c r="Z1174" s="14">
        <v>0.16012256455760099</v>
      </c>
      <c r="AA1174" s="14">
        <v>0.105313533347091</v>
      </c>
      <c r="AB1174" s="14">
        <v>8.5073963122009905E-2</v>
      </c>
      <c r="AC1174" s="14">
        <v>0.17550670515197</v>
      </c>
      <c r="AD1174" s="14">
        <v>7.7744276921209998E-2</v>
      </c>
      <c r="AE1174" s="14"/>
      <c r="AF1174" s="14">
        <v>0.112806528972396</v>
      </c>
      <c r="AG1174" s="14">
        <v>7.7319787022848196E-2</v>
      </c>
      <c r="AH1174" s="14">
        <v>0.20417375535332699</v>
      </c>
      <c r="AI1174" s="14"/>
      <c r="AJ1174" s="14" t="s">
        <v>79</v>
      </c>
      <c r="AK1174" s="14" t="s">
        <v>79</v>
      </c>
      <c r="AL1174" s="14" t="s">
        <v>79</v>
      </c>
      <c r="AM1174" s="14" t="s">
        <v>79</v>
      </c>
      <c r="AN1174" s="14" t="s">
        <v>79</v>
      </c>
      <c r="AO1174" s="14"/>
      <c r="AP1174" s="14">
        <v>7.2132539820243105E-2</v>
      </c>
      <c r="AQ1174" s="14">
        <v>0.121562776704776</v>
      </c>
      <c r="AR1174" s="14">
        <v>4.0436116434435801E-2</v>
      </c>
      <c r="AS1174" s="14"/>
      <c r="AT1174" s="14">
        <v>0.126586639650486</v>
      </c>
      <c r="AU1174" s="14">
        <v>0.136919148180285</v>
      </c>
      <c r="AV1174" s="14">
        <v>7.4278582801136597E-2</v>
      </c>
      <c r="AW1174" s="14">
        <v>0.118469683499366</v>
      </c>
      <c r="AX1174" s="14">
        <v>0.114562313003544</v>
      </c>
    </row>
    <row r="1175" spans="2:50" x14ac:dyDescent="0.25">
      <c r="B1175" t="s">
        <v>71</v>
      </c>
      <c r="C1175" s="14">
        <v>0.49149465456965102</v>
      </c>
      <c r="D1175" s="14">
        <v>0.52500407846989605</v>
      </c>
      <c r="E1175" s="14">
        <v>0.45792323780620298</v>
      </c>
      <c r="F1175" s="14"/>
      <c r="G1175" s="14">
        <v>0.47680319591461201</v>
      </c>
      <c r="H1175" s="14">
        <v>0.50845217193174597</v>
      </c>
      <c r="I1175" s="14">
        <v>0.49126512425581897</v>
      </c>
      <c r="J1175" s="14">
        <v>0.486020326979346</v>
      </c>
      <c r="K1175" s="14">
        <v>0.438453531526524</v>
      </c>
      <c r="L1175" s="14">
        <v>0.52605258858069504</v>
      </c>
      <c r="M1175" s="14"/>
      <c r="N1175" s="14">
        <v>0.55577043623474298</v>
      </c>
      <c r="O1175" s="14">
        <v>0.50892390107825602</v>
      </c>
      <c r="P1175" s="14">
        <v>0.46727437506262898</v>
      </c>
      <c r="Q1175" s="14">
        <v>0.42772628806736901</v>
      </c>
      <c r="R1175" s="14"/>
      <c r="S1175" s="14">
        <v>0.61571876818647497</v>
      </c>
      <c r="T1175" s="14">
        <v>0.50350417197547304</v>
      </c>
      <c r="U1175" s="14">
        <v>0.50279268719341197</v>
      </c>
      <c r="V1175" s="14">
        <v>0.39206936809102799</v>
      </c>
      <c r="W1175" s="14">
        <v>0.50427897599724603</v>
      </c>
      <c r="X1175" s="14">
        <v>0.44858403609536601</v>
      </c>
      <c r="Y1175" s="14">
        <v>0.416671730450486</v>
      </c>
      <c r="Z1175" s="14">
        <v>0.53926546569086997</v>
      </c>
      <c r="AA1175" s="14">
        <v>0.432933777040789</v>
      </c>
      <c r="AB1175" s="14">
        <v>0.49932129533613601</v>
      </c>
      <c r="AC1175" s="14">
        <v>0.43092083969800399</v>
      </c>
      <c r="AD1175" s="14">
        <v>0.58117596244379799</v>
      </c>
      <c r="AE1175" s="14"/>
      <c r="AF1175" s="14">
        <v>0.45195835166527498</v>
      </c>
      <c r="AG1175" s="14">
        <v>0.55712419796623103</v>
      </c>
      <c r="AH1175" s="14">
        <v>0.42500768847470299</v>
      </c>
      <c r="AI1175" s="14"/>
      <c r="AJ1175" s="14" t="s">
        <v>79</v>
      </c>
      <c r="AK1175" s="14" t="s">
        <v>79</v>
      </c>
      <c r="AL1175" s="14" t="s">
        <v>79</v>
      </c>
      <c r="AM1175" s="14" t="s">
        <v>79</v>
      </c>
      <c r="AN1175" s="14" t="s">
        <v>79</v>
      </c>
      <c r="AO1175" s="14"/>
      <c r="AP1175" s="14">
        <v>0.55289019437861298</v>
      </c>
      <c r="AQ1175" s="14">
        <v>0.494219023889725</v>
      </c>
      <c r="AR1175" s="14">
        <v>0.55804245468204705</v>
      </c>
      <c r="AS1175" s="14"/>
      <c r="AT1175" s="14">
        <v>0.44270937864336002</v>
      </c>
      <c r="AU1175" s="14">
        <v>0.42181966778652502</v>
      </c>
      <c r="AV1175" s="14">
        <v>0.56770839344853297</v>
      </c>
      <c r="AW1175" s="14">
        <v>0.54655323417902402</v>
      </c>
      <c r="AX1175" s="14">
        <v>0.77250679731680405</v>
      </c>
    </row>
    <row r="1176" spans="2:50" x14ac:dyDescent="0.25">
      <c r="B1176" t="s">
        <v>72</v>
      </c>
      <c r="C1176" s="14">
        <v>0.12821587391910599</v>
      </c>
      <c r="D1176" s="14">
        <v>0.12580329538219301</v>
      </c>
      <c r="E1176" s="14">
        <v>0.12722331378923399</v>
      </c>
      <c r="F1176" s="14"/>
      <c r="G1176" s="14">
        <v>0.126620561523898</v>
      </c>
      <c r="H1176" s="14">
        <v>0.13420390807900201</v>
      </c>
      <c r="I1176" s="14">
        <v>0.118314248670129</v>
      </c>
      <c r="J1176" s="14">
        <v>0.13476023401239701</v>
      </c>
      <c r="K1176" s="14">
        <v>0.118807744896217</v>
      </c>
      <c r="L1176" s="14">
        <v>0.134329840698339</v>
      </c>
      <c r="M1176" s="14"/>
      <c r="N1176" s="14">
        <v>0.12612011090620601</v>
      </c>
      <c r="O1176" s="14">
        <v>0.116344570210479</v>
      </c>
      <c r="P1176" s="14">
        <v>0.1501103569484</v>
      </c>
      <c r="Q1176" s="14">
        <v>0.126936651321473</v>
      </c>
      <c r="R1176" s="14"/>
      <c r="S1176" s="14">
        <v>0.1186785864696</v>
      </c>
      <c r="T1176" s="14">
        <v>0.147696802753078</v>
      </c>
      <c r="U1176" s="14">
        <v>0.13344343979689399</v>
      </c>
      <c r="V1176" s="14">
        <v>0.12860489124865401</v>
      </c>
      <c r="W1176" s="14">
        <v>0.100277167466599</v>
      </c>
      <c r="X1176" s="14">
        <v>7.7016391917212601E-2</v>
      </c>
      <c r="Y1176" s="14">
        <v>0.17900090469372901</v>
      </c>
      <c r="Z1176" s="14">
        <v>7.7819558308640402E-2</v>
      </c>
      <c r="AA1176" s="14">
        <v>0.15346691344148</v>
      </c>
      <c r="AB1176" s="14">
        <v>8.8103068192751405E-2</v>
      </c>
      <c r="AC1176" s="14">
        <v>0.18606028012775699</v>
      </c>
      <c r="AD1176" s="14">
        <v>0.167968907966799</v>
      </c>
      <c r="AE1176" s="14"/>
      <c r="AF1176" s="14">
        <v>0.164079175465139</v>
      </c>
      <c r="AG1176" s="14">
        <v>0.111464753808711</v>
      </c>
      <c r="AH1176" s="14">
        <v>9.4126927126102697E-2</v>
      </c>
      <c r="AI1176" s="14"/>
      <c r="AJ1176" s="14" t="s">
        <v>79</v>
      </c>
      <c r="AK1176" s="14" t="s">
        <v>79</v>
      </c>
      <c r="AL1176" s="14" t="s">
        <v>79</v>
      </c>
      <c r="AM1176" s="14" t="s">
        <v>79</v>
      </c>
      <c r="AN1176" s="14" t="s">
        <v>79</v>
      </c>
      <c r="AO1176" s="14"/>
      <c r="AP1176" s="14">
        <v>0.12778908164832101</v>
      </c>
      <c r="AQ1176" s="14">
        <v>0.118063343174113</v>
      </c>
      <c r="AR1176" s="14">
        <v>0.16625456386625401</v>
      </c>
      <c r="AS1176" s="14"/>
      <c r="AT1176" s="14">
        <v>0.13663082960178299</v>
      </c>
      <c r="AU1176" s="14">
        <v>0.13736794433734001</v>
      </c>
      <c r="AV1176" s="14">
        <v>0.111965459424965</v>
      </c>
      <c r="AW1176" s="14">
        <v>0.12781010928787301</v>
      </c>
      <c r="AX1176" s="14">
        <v>5.1810993783230098E-2</v>
      </c>
    </row>
    <row r="1177" spans="2:50" x14ac:dyDescent="0.25">
      <c r="B1177" t="s">
        <v>73</v>
      </c>
      <c r="C1177" s="14">
        <v>0.36327878065054497</v>
      </c>
      <c r="D1177" s="14">
        <v>0.39920078308770302</v>
      </c>
      <c r="E1177" s="14">
        <v>0.33069992401697001</v>
      </c>
      <c r="F1177" s="14"/>
      <c r="G1177" s="14">
        <v>0.35018263439071401</v>
      </c>
      <c r="H1177" s="14">
        <v>0.37424826385274401</v>
      </c>
      <c r="I1177" s="14">
        <v>0.37295087558569001</v>
      </c>
      <c r="J1177" s="14">
        <v>0.35126009296694799</v>
      </c>
      <c r="K1177" s="14">
        <v>0.31964578663030602</v>
      </c>
      <c r="L1177" s="14">
        <v>0.391722747882356</v>
      </c>
      <c r="M1177" s="14"/>
      <c r="N1177" s="14">
        <v>0.42965032532853698</v>
      </c>
      <c r="O1177" s="14">
        <v>0.39257933086777702</v>
      </c>
      <c r="P1177" s="14">
        <v>0.31716401811422901</v>
      </c>
      <c r="Q1177" s="14">
        <v>0.30078963674589598</v>
      </c>
      <c r="R1177" s="14"/>
      <c r="S1177" s="14">
        <v>0.49704018171687497</v>
      </c>
      <c r="T1177" s="14">
        <v>0.35580736922239498</v>
      </c>
      <c r="U1177" s="14">
        <v>0.36934924739651898</v>
      </c>
      <c r="V1177" s="14">
        <v>0.26346447684237401</v>
      </c>
      <c r="W1177" s="14">
        <v>0.40400180853064799</v>
      </c>
      <c r="X1177" s="14">
        <v>0.37156764417815402</v>
      </c>
      <c r="Y1177" s="14">
        <v>0.23767082575675699</v>
      </c>
      <c r="Z1177" s="14">
        <v>0.46144590738223001</v>
      </c>
      <c r="AA1177" s="14">
        <v>0.279466863599308</v>
      </c>
      <c r="AB1177" s="14">
        <v>0.41121822714338402</v>
      </c>
      <c r="AC1177" s="14">
        <v>0.24486055957024699</v>
      </c>
      <c r="AD1177" s="14">
        <v>0.41320705447700001</v>
      </c>
      <c r="AE1177" s="14"/>
      <c r="AF1177" s="14">
        <v>0.28787917620013498</v>
      </c>
      <c r="AG1177" s="14">
        <v>0.44565944415752001</v>
      </c>
      <c r="AH1177" s="14">
        <v>0.33088076134860001</v>
      </c>
      <c r="AI1177" s="14"/>
      <c r="AJ1177" s="14" t="s">
        <v>79</v>
      </c>
      <c r="AK1177" s="14" t="s">
        <v>79</v>
      </c>
      <c r="AL1177" s="14" t="s">
        <v>79</v>
      </c>
      <c r="AM1177" s="14" t="s">
        <v>79</v>
      </c>
      <c r="AN1177" s="14" t="s">
        <v>79</v>
      </c>
      <c r="AO1177" s="14"/>
      <c r="AP1177" s="14">
        <v>0.425101112730292</v>
      </c>
      <c r="AQ1177" s="14">
        <v>0.37615568071561201</v>
      </c>
      <c r="AR1177" s="14">
        <v>0.39178789081579302</v>
      </c>
      <c r="AS1177" s="14"/>
      <c r="AT1177" s="14">
        <v>0.306078549041577</v>
      </c>
      <c r="AU1177" s="14">
        <v>0.28445172344918601</v>
      </c>
      <c r="AV1177" s="14">
        <v>0.45574293402356802</v>
      </c>
      <c r="AW1177" s="14">
        <v>0.41874312489115101</v>
      </c>
      <c r="AX1177" s="14">
        <v>0.72069580353357399</v>
      </c>
    </row>
    <row r="1178" spans="2:50" x14ac:dyDescent="0.25">
      <c r="C1178" s="14"/>
      <c r="D1178" s="14"/>
      <c r="E1178" s="14"/>
      <c r="F1178" s="14"/>
      <c r="G1178" s="14"/>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c r="AM1178" s="14"/>
      <c r="AN1178" s="14"/>
      <c r="AO1178" s="14"/>
      <c r="AP1178" s="14"/>
      <c r="AQ1178" s="14"/>
      <c r="AR1178" s="14"/>
      <c r="AS1178" s="14"/>
      <c r="AT1178" s="14"/>
      <c r="AU1178" s="14"/>
      <c r="AV1178" s="14"/>
      <c r="AW1178" s="14"/>
      <c r="AX1178" s="14"/>
    </row>
    <row r="1179" spans="2:50" x14ac:dyDescent="0.25">
      <c r="B1179" s="6" t="s">
        <v>442</v>
      </c>
      <c r="C1179" s="14"/>
      <c r="D1179" s="14"/>
      <c r="E1179" s="14"/>
      <c r="F1179" s="14"/>
      <c r="G1179" s="14"/>
      <c r="H1179" s="14"/>
      <c r="I1179" s="14"/>
      <c r="J1179" s="14"/>
      <c r="K1179" s="14"/>
      <c r="L1179" s="14"/>
      <c r="M1179" s="14"/>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c r="AM1179" s="14"/>
      <c r="AN1179" s="14"/>
      <c r="AO1179" s="14"/>
      <c r="AP1179" s="14"/>
      <c r="AQ1179" s="14"/>
      <c r="AR1179" s="14"/>
      <c r="AS1179" s="14"/>
      <c r="AT1179" s="14"/>
      <c r="AU1179" s="14"/>
      <c r="AV1179" s="14"/>
      <c r="AW1179" s="14"/>
      <c r="AX1179" s="14"/>
    </row>
    <row r="1180" spans="2:50" x14ac:dyDescent="0.25">
      <c r="B1180" s="24" t="s">
        <v>77</v>
      </c>
      <c r="C1180" s="14"/>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4"/>
    </row>
    <row r="1181" spans="2:50" x14ac:dyDescent="0.25">
      <c r="B1181" t="s">
        <v>439</v>
      </c>
      <c r="C1181" s="14">
        <v>0.50657866260393103</v>
      </c>
      <c r="D1181" s="14">
        <v>0.56265047179282501</v>
      </c>
      <c r="E1181" s="14">
        <v>0.45346441470425802</v>
      </c>
      <c r="F1181" s="14"/>
      <c r="G1181" s="14">
        <v>0.46988845689036102</v>
      </c>
      <c r="H1181" s="14">
        <v>0.45253000649064001</v>
      </c>
      <c r="I1181" s="14">
        <v>0.468359220471812</v>
      </c>
      <c r="J1181" s="14">
        <v>0.51905907510623595</v>
      </c>
      <c r="K1181" s="14">
        <v>0.5382127360426</v>
      </c>
      <c r="L1181" s="14">
        <v>0.57516210063616602</v>
      </c>
      <c r="M1181" s="14"/>
      <c r="N1181" s="14">
        <v>0.55350569815212503</v>
      </c>
      <c r="O1181" s="14">
        <v>0.53097404369490397</v>
      </c>
      <c r="P1181" s="14">
        <v>0.48577448980028098</v>
      </c>
      <c r="Q1181" s="14">
        <v>0.44658441389603698</v>
      </c>
      <c r="R1181" s="14"/>
      <c r="S1181" s="14">
        <v>0.49693038645320903</v>
      </c>
      <c r="T1181" s="14">
        <v>0.45060860118880097</v>
      </c>
      <c r="U1181" s="14">
        <v>0.50648949196527404</v>
      </c>
      <c r="V1181" s="14">
        <v>0.54900636176973405</v>
      </c>
      <c r="W1181" s="14">
        <v>0.56377473783763399</v>
      </c>
      <c r="X1181" s="14">
        <v>0.490162580087731</v>
      </c>
      <c r="Y1181" s="14">
        <v>0.51755248252868302</v>
      </c>
      <c r="Z1181" s="14">
        <v>0.50074931847623505</v>
      </c>
      <c r="AA1181" s="14">
        <v>0.52102205841093296</v>
      </c>
      <c r="AB1181" s="14">
        <v>0.53188861311064894</v>
      </c>
      <c r="AC1181" s="14">
        <v>0.50882457485955901</v>
      </c>
      <c r="AD1181" s="14">
        <v>0.42928172559152</v>
      </c>
      <c r="AE1181" s="14"/>
      <c r="AF1181" s="14">
        <v>0.53311038942908295</v>
      </c>
      <c r="AG1181" s="14">
        <v>0.52659588140831903</v>
      </c>
      <c r="AH1181" s="14">
        <v>0.41541482353439602</v>
      </c>
      <c r="AI1181" s="14"/>
      <c r="AJ1181" s="14" t="s">
        <v>79</v>
      </c>
      <c r="AK1181" s="14" t="s">
        <v>79</v>
      </c>
      <c r="AL1181" s="14" t="s">
        <v>79</v>
      </c>
      <c r="AM1181" s="14" t="s">
        <v>79</v>
      </c>
      <c r="AN1181" s="14" t="s">
        <v>79</v>
      </c>
      <c r="AO1181" s="14"/>
      <c r="AP1181" s="14">
        <v>0.61051876235513702</v>
      </c>
      <c r="AQ1181" s="14">
        <v>0.49270189114025897</v>
      </c>
      <c r="AR1181" s="14">
        <v>0.570386277242932</v>
      </c>
      <c r="AS1181" s="14"/>
      <c r="AT1181" s="14">
        <v>0.50815290553346704</v>
      </c>
      <c r="AU1181" s="14">
        <v>0.48993108899497601</v>
      </c>
      <c r="AV1181" s="14">
        <v>0.53655358270092002</v>
      </c>
      <c r="AW1181" s="14">
        <v>0.513844491524033</v>
      </c>
      <c r="AX1181" s="14">
        <v>0.63918843695406502</v>
      </c>
    </row>
    <row r="1182" spans="2:50" x14ac:dyDescent="0.25">
      <c r="B1182" t="s">
        <v>440</v>
      </c>
      <c r="C1182" s="14">
        <v>0.279219836755771</v>
      </c>
      <c r="D1182" s="14">
        <v>0.26618567146636601</v>
      </c>
      <c r="E1182" s="14">
        <v>0.28963902219813198</v>
      </c>
      <c r="F1182" s="14"/>
      <c r="G1182" s="14">
        <v>0.31771767924851202</v>
      </c>
      <c r="H1182" s="14">
        <v>0.31064565247174197</v>
      </c>
      <c r="I1182" s="14">
        <v>0.284403470350303</v>
      </c>
      <c r="J1182" s="14">
        <v>0.27310846446021197</v>
      </c>
      <c r="K1182" s="14">
        <v>0.27668337884645</v>
      </c>
      <c r="L1182" s="14">
        <v>0.23019793145956199</v>
      </c>
      <c r="M1182" s="14"/>
      <c r="N1182" s="14">
        <v>0.28492304838298699</v>
      </c>
      <c r="O1182" s="14">
        <v>0.275053058664945</v>
      </c>
      <c r="P1182" s="14">
        <v>0.278726552676059</v>
      </c>
      <c r="Q1182" s="14">
        <v>0.28000595632008002</v>
      </c>
      <c r="R1182" s="14"/>
      <c r="S1182" s="14">
        <v>0.29077580491050398</v>
      </c>
      <c r="T1182" s="14">
        <v>0.31240098260522697</v>
      </c>
      <c r="U1182" s="14">
        <v>0.28134396109379201</v>
      </c>
      <c r="V1182" s="14">
        <v>0.25756349545972601</v>
      </c>
      <c r="W1182" s="14">
        <v>0.266067619862077</v>
      </c>
      <c r="X1182" s="14">
        <v>0.287028292316797</v>
      </c>
      <c r="Y1182" s="14">
        <v>0.294110719753778</v>
      </c>
      <c r="Z1182" s="14">
        <v>0.32759777834287601</v>
      </c>
      <c r="AA1182" s="14">
        <v>0.228304548605295</v>
      </c>
      <c r="AB1182" s="14">
        <v>0.24250232831902399</v>
      </c>
      <c r="AC1182" s="14">
        <v>0.27779333943369</v>
      </c>
      <c r="AD1182" s="14">
        <v>0.343319594885729</v>
      </c>
      <c r="AE1182" s="14"/>
      <c r="AF1182" s="14">
        <v>0.28092352751347699</v>
      </c>
      <c r="AG1182" s="14">
        <v>0.26501758652849999</v>
      </c>
      <c r="AH1182" s="14">
        <v>0.27470814052220299</v>
      </c>
      <c r="AI1182" s="14"/>
      <c r="AJ1182" s="14" t="s">
        <v>79</v>
      </c>
      <c r="AK1182" s="14" t="s">
        <v>79</v>
      </c>
      <c r="AL1182" s="14" t="s">
        <v>79</v>
      </c>
      <c r="AM1182" s="14" t="s">
        <v>79</v>
      </c>
      <c r="AN1182" s="14" t="s">
        <v>79</v>
      </c>
      <c r="AO1182" s="14"/>
      <c r="AP1182" s="14">
        <v>0.26202748408910898</v>
      </c>
      <c r="AQ1182" s="14">
        <v>0.30127814433558098</v>
      </c>
      <c r="AR1182" s="14">
        <v>0.27339866963147702</v>
      </c>
      <c r="AS1182" s="14"/>
      <c r="AT1182" s="14">
        <v>0.259220797939681</v>
      </c>
      <c r="AU1182" s="14">
        <v>0.28283147549265503</v>
      </c>
      <c r="AV1182" s="14">
        <v>0.28735293204138002</v>
      </c>
      <c r="AW1182" s="14">
        <v>0.29714505662763302</v>
      </c>
      <c r="AX1182" s="14">
        <v>0.17497133780342999</v>
      </c>
    </row>
    <row r="1183" spans="2:50" x14ac:dyDescent="0.25">
      <c r="B1183" t="s">
        <v>103</v>
      </c>
      <c r="C1183" s="14">
        <v>0.214201500640298</v>
      </c>
      <c r="D1183" s="14">
        <v>0.17116385674081</v>
      </c>
      <c r="E1183" s="14">
        <v>0.25689656309761</v>
      </c>
      <c r="F1183" s="14"/>
      <c r="G1183" s="14">
        <v>0.21239386386112799</v>
      </c>
      <c r="H1183" s="14">
        <v>0.23682434103761801</v>
      </c>
      <c r="I1183" s="14">
        <v>0.247237309177886</v>
      </c>
      <c r="J1183" s="14">
        <v>0.207832460433552</v>
      </c>
      <c r="K1183" s="14">
        <v>0.185103885110949</v>
      </c>
      <c r="L1183" s="14">
        <v>0.19463996790427199</v>
      </c>
      <c r="M1183" s="14"/>
      <c r="N1183" s="14">
        <v>0.16157125346488799</v>
      </c>
      <c r="O1183" s="14">
        <v>0.19397289764015099</v>
      </c>
      <c r="P1183" s="14">
        <v>0.23549895752366001</v>
      </c>
      <c r="Q1183" s="14">
        <v>0.273409629783883</v>
      </c>
      <c r="R1183" s="14"/>
      <c r="S1183" s="14">
        <v>0.212293808636287</v>
      </c>
      <c r="T1183" s="14">
        <v>0.236990416205972</v>
      </c>
      <c r="U1183" s="14">
        <v>0.21216654694093401</v>
      </c>
      <c r="V1183" s="14">
        <v>0.19343014277053999</v>
      </c>
      <c r="W1183" s="14">
        <v>0.17015764230029001</v>
      </c>
      <c r="X1183" s="14">
        <v>0.222809127595472</v>
      </c>
      <c r="Y1183" s="14">
        <v>0.188336797717538</v>
      </c>
      <c r="Z1183" s="14">
        <v>0.17165290318088899</v>
      </c>
      <c r="AA1183" s="14">
        <v>0.250673392983772</v>
      </c>
      <c r="AB1183" s="14">
        <v>0.22560905857032701</v>
      </c>
      <c r="AC1183" s="14">
        <v>0.21338208570675099</v>
      </c>
      <c r="AD1183" s="14">
        <v>0.227398679522751</v>
      </c>
      <c r="AE1183" s="14"/>
      <c r="AF1183" s="14">
        <v>0.18596608305744</v>
      </c>
      <c r="AG1183" s="14">
        <v>0.208386532063181</v>
      </c>
      <c r="AH1183" s="14">
        <v>0.30987703594339999</v>
      </c>
      <c r="AI1183" s="14"/>
      <c r="AJ1183" s="14" t="s">
        <v>79</v>
      </c>
      <c r="AK1183" s="14" t="s">
        <v>79</v>
      </c>
      <c r="AL1183" s="14" t="s">
        <v>79</v>
      </c>
      <c r="AM1183" s="14" t="s">
        <v>79</v>
      </c>
      <c r="AN1183" s="14" t="s">
        <v>79</v>
      </c>
      <c r="AO1183" s="14"/>
      <c r="AP1183" s="14">
        <v>0.127453753555754</v>
      </c>
      <c r="AQ1183" s="14">
        <v>0.20601996452415999</v>
      </c>
      <c r="AR1183" s="14">
        <v>0.156215053125591</v>
      </c>
      <c r="AS1183" s="14"/>
      <c r="AT1183" s="14">
        <v>0.23262629652685199</v>
      </c>
      <c r="AU1183" s="14">
        <v>0.227237435512369</v>
      </c>
      <c r="AV1183" s="14">
        <v>0.17609348525770099</v>
      </c>
      <c r="AW1183" s="14">
        <v>0.18901045184833401</v>
      </c>
      <c r="AX1183" s="14">
        <v>0.18584022524250501</v>
      </c>
    </row>
    <row r="1184" spans="2:50" x14ac:dyDescent="0.25">
      <c r="C1184" s="14"/>
      <c r="D1184" s="14"/>
      <c r="E1184" s="14"/>
      <c r="F1184" s="14"/>
      <c r="G1184" s="14"/>
      <c r="H1184" s="14"/>
      <c r="I1184" s="14"/>
      <c r="J1184" s="14"/>
      <c r="K1184" s="14"/>
      <c r="L1184" s="14"/>
      <c r="M1184" s="14"/>
      <c r="N1184" s="14"/>
      <c r="O1184" s="14"/>
      <c r="P1184" s="14"/>
      <c r="Q1184" s="14"/>
      <c r="R1184" s="14"/>
      <c r="S1184" s="14"/>
      <c r="T1184" s="14"/>
      <c r="U1184" s="14"/>
      <c r="V1184" s="14"/>
      <c r="W1184" s="14"/>
      <c r="X1184" s="14"/>
      <c r="Y1184" s="14"/>
      <c r="Z1184" s="14"/>
      <c r="AA1184" s="14"/>
      <c r="AB1184" s="14"/>
      <c r="AC1184" s="14"/>
      <c r="AD1184" s="14"/>
      <c r="AE1184" s="14"/>
      <c r="AF1184" s="14"/>
      <c r="AG1184" s="14"/>
      <c r="AH1184" s="14"/>
      <c r="AI1184" s="14"/>
      <c r="AJ1184" s="14"/>
      <c r="AK1184" s="14"/>
      <c r="AL1184" s="14"/>
      <c r="AM1184" s="14"/>
      <c r="AN1184" s="14"/>
      <c r="AO1184" s="14"/>
      <c r="AP1184" s="14"/>
      <c r="AQ1184" s="14"/>
      <c r="AR1184" s="14"/>
      <c r="AS1184" s="14"/>
      <c r="AT1184" s="14"/>
      <c r="AU1184" s="14"/>
      <c r="AV1184" s="14"/>
      <c r="AW1184" s="14"/>
      <c r="AX1184" s="14"/>
    </row>
    <row r="1185" spans="2:50" x14ac:dyDescent="0.25">
      <c r="B1185" s="6" t="s">
        <v>443</v>
      </c>
      <c r="C1185" s="14"/>
      <c r="D1185" s="14"/>
      <c r="E1185" s="14"/>
      <c r="F1185" s="14"/>
      <c r="G1185" s="14"/>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4"/>
    </row>
    <row r="1186" spans="2:50" x14ac:dyDescent="0.25">
      <c r="B1186" s="24" t="s">
        <v>77</v>
      </c>
      <c r="C1186" s="14"/>
      <c r="D1186" s="14"/>
      <c r="E1186" s="14"/>
      <c r="F1186" s="14"/>
      <c r="G1186" s="14"/>
      <c r="H1186" s="14"/>
      <c r="I1186" s="14"/>
      <c r="J1186" s="14"/>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c r="AM1186" s="14"/>
      <c r="AN1186" s="14"/>
      <c r="AO1186" s="14"/>
      <c r="AP1186" s="14"/>
      <c r="AQ1186" s="14"/>
      <c r="AR1186" s="14"/>
      <c r="AS1186" s="14"/>
      <c r="AT1186" s="14"/>
      <c r="AU1186" s="14"/>
      <c r="AV1186" s="14"/>
      <c r="AW1186" s="14"/>
      <c r="AX1186" s="14"/>
    </row>
    <row r="1187" spans="2:50" x14ac:dyDescent="0.25">
      <c r="B1187" t="s">
        <v>439</v>
      </c>
      <c r="C1187" s="14">
        <v>0.49717165078905901</v>
      </c>
      <c r="D1187" s="14">
        <v>0.53452955498218402</v>
      </c>
      <c r="E1187" s="14">
        <v>0.46112565574561998</v>
      </c>
      <c r="F1187" s="14"/>
      <c r="G1187" s="14">
        <v>0.45902008732681499</v>
      </c>
      <c r="H1187" s="14">
        <v>0.47869794061496501</v>
      </c>
      <c r="I1187" s="14">
        <v>0.47486291535666902</v>
      </c>
      <c r="J1187" s="14">
        <v>0.48233177784562298</v>
      </c>
      <c r="K1187" s="14">
        <v>0.52105775772963503</v>
      </c>
      <c r="L1187" s="14">
        <v>0.55194019729232702</v>
      </c>
      <c r="M1187" s="14"/>
      <c r="N1187" s="14">
        <v>0.53845049510620202</v>
      </c>
      <c r="O1187" s="14">
        <v>0.52156725928622505</v>
      </c>
      <c r="P1187" s="14">
        <v>0.49195312765239202</v>
      </c>
      <c r="Q1187" s="14">
        <v>0.42949082355528301</v>
      </c>
      <c r="R1187" s="14"/>
      <c r="S1187" s="14">
        <v>0.54058522940475695</v>
      </c>
      <c r="T1187" s="14">
        <v>0.486672771905795</v>
      </c>
      <c r="U1187" s="14">
        <v>0.48872812534437399</v>
      </c>
      <c r="V1187" s="14">
        <v>0.48252801016145602</v>
      </c>
      <c r="W1187" s="14">
        <v>0.53630458867466402</v>
      </c>
      <c r="X1187" s="14">
        <v>0.43814212172322597</v>
      </c>
      <c r="Y1187" s="14">
        <v>0.56492917006980403</v>
      </c>
      <c r="Z1187" s="14">
        <v>0.51373466627092301</v>
      </c>
      <c r="AA1187" s="14">
        <v>0.45402354996599098</v>
      </c>
      <c r="AB1187" s="14">
        <v>0.52839207594858795</v>
      </c>
      <c r="AC1187" s="14">
        <v>0.47135437654779799</v>
      </c>
      <c r="AD1187" s="14">
        <v>0.39789318039698801</v>
      </c>
      <c r="AE1187" s="14"/>
      <c r="AF1187" s="14">
        <v>0.50150896275297596</v>
      </c>
      <c r="AG1187" s="14">
        <v>0.52632567039417399</v>
      </c>
      <c r="AH1187" s="14">
        <v>0.43761777882705699</v>
      </c>
      <c r="AI1187" s="14"/>
      <c r="AJ1187" s="14" t="s">
        <v>79</v>
      </c>
      <c r="AK1187" s="14" t="s">
        <v>79</v>
      </c>
      <c r="AL1187" s="14" t="s">
        <v>79</v>
      </c>
      <c r="AM1187" s="14" t="s">
        <v>79</v>
      </c>
      <c r="AN1187" s="14" t="s">
        <v>79</v>
      </c>
      <c r="AO1187" s="14"/>
      <c r="AP1187" s="14">
        <v>0.59428065019454301</v>
      </c>
      <c r="AQ1187" s="14">
        <v>0.49458156088293598</v>
      </c>
      <c r="AR1187" s="14">
        <v>0.55509313292179596</v>
      </c>
      <c r="AS1187" s="14"/>
      <c r="AT1187" s="14">
        <v>0.49868294315418199</v>
      </c>
      <c r="AU1187" s="14">
        <v>0.45425822561507401</v>
      </c>
      <c r="AV1187" s="14">
        <v>0.53104527734978102</v>
      </c>
      <c r="AW1187" s="14">
        <v>0.53773917805710703</v>
      </c>
      <c r="AX1187" s="14">
        <v>0.64059074310762698</v>
      </c>
    </row>
    <row r="1188" spans="2:50" x14ac:dyDescent="0.25">
      <c r="B1188" t="s">
        <v>440</v>
      </c>
      <c r="C1188" s="14">
        <v>0.285070536140898</v>
      </c>
      <c r="D1188" s="14">
        <v>0.29865638776099002</v>
      </c>
      <c r="E1188" s="14">
        <v>0.27070153625424198</v>
      </c>
      <c r="F1188" s="14"/>
      <c r="G1188" s="14">
        <v>0.32671018402268298</v>
      </c>
      <c r="H1188" s="14">
        <v>0.24511787493835199</v>
      </c>
      <c r="I1188" s="14">
        <v>0.31091691045009201</v>
      </c>
      <c r="J1188" s="14">
        <v>0.30125376235059198</v>
      </c>
      <c r="K1188" s="14">
        <v>0.297716079632666</v>
      </c>
      <c r="L1188" s="14">
        <v>0.247581685376626</v>
      </c>
      <c r="M1188" s="14"/>
      <c r="N1188" s="14">
        <v>0.28236540413010602</v>
      </c>
      <c r="O1188" s="14">
        <v>0.29804802391156698</v>
      </c>
      <c r="P1188" s="14">
        <v>0.280972638499143</v>
      </c>
      <c r="Q1188" s="14">
        <v>0.28032738661315898</v>
      </c>
      <c r="R1188" s="14"/>
      <c r="S1188" s="14">
        <v>0.24087699612184699</v>
      </c>
      <c r="T1188" s="14">
        <v>0.29441916585625699</v>
      </c>
      <c r="U1188" s="14">
        <v>0.28991657084970701</v>
      </c>
      <c r="V1188" s="14">
        <v>0.31479354585059999</v>
      </c>
      <c r="W1188" s="14">
        <v>0.30474635056753502</v>
      </c>
      <c r="X1188" s="14">
        <v>0.27670763830140099</v>
      </c>
      <c r="Y1188" s="14">
        <v>0.29299446678736601</v>
      </c>
      <c r="Z1188" s="14">
        <v>0.27211051059626401</v>
      </c>
      <c r="AA1188" s="14">
        <v>0.30017487597445602</v>
      </c>
      <c r="AB1188" s="14">
        <v>0.23492216368010299</v>
      </c>
      <c r="AC1188" s="14">
        <v>0.30416016520848299</v>
      </c>
      <c r="AD1188" s="14">
        <v>0.386957682319444</v>
      </c>
      <c r="AE1188" s="14"/>
      <c r="AF1188" s="14">
        <v>0.30505629468554901</v>
      </c>
      <c r="AG1188" s="14">
        <v>0.26774638665043399</v>
      </c>
      <c r="AH1188" s="14">
        <v>0.27856431393499398</v>
      </c>
      <c r="AI1188" s="14"/>
      <c r="AJ1188" s="14" t="s">
        <v>79</v>
      </c>
      <c r="AK1188" s="14" t="s">
        <v>79</v>
      </c>
      <c r="AL1188" s="14" t="s">
        <v>79</v>
      </c>
      <c r="AM1188" s="14" t="s">
        <v>79</v>
      </c>
      <c r="AN1188" s="14" t="s">
        <v>79</v>
      </c>
      <c r="AO1188" s="14"/>
      <c r="AP1188" s="14">
        <v>0.260780175441368</v>
      </c>
      <c r="AQ1188" s="14">
        <v>0.30213452498809901</v>
      </c>
      <c r="AR1188" s="14">
        <v>0.27323747912862101</v>
      </c>
      <c r="AS1188" s="14"/>
      <c r="AT1188" s="14">
        <v>0.26036602289147098</v>
      </c>
      <c r="AU1188" s="14">
        <v>0.29568271138929297</v>
      </c>
      <c r="AV1188" s="14">
        <v>0.30234872734507201</v>
      </c>
      <c r="AW1188" s="14">
        <v>0.27082617569178902</v>
      </c>
      <c r="AX1188" s="14">
        <v>0.19462011804030499</v>
      </c>
    </row>
    <row r="1189" spans="2:50" x14ac:dyDescent="0.25">
      <c r="B1189" t="s">
        <v>103</v>
      </c>
      <c r="C1189" s="14">
        <v>0.21775781307004299</v>
      </c>
      <c r="D1189" s="14">
        <v>0.16681405725682499</v>
      </c>
      <c r="E1189" s="14">
        <v>0.26817280800013799</v>
      </c>
      <c r="F1189" s="14"/>
      <c r="G1189" s="14">
        <v>0.21426972865050201</v>
      </c>
      <c r="H1189" s="14">
        <v>0.27618418444668302</v>
      </c>
      <c r="I1189" s="14">
        <v>0.21422017419323899</v>
      </c>
      <c r="J1189" s="14">
        <v>0.21641445980378499</v>
      </c>
      <c r="K1189" s="14">
        <v>0.1812261626377</v>
      </c>
      <c r="L1189" s="14">
        <v>0.20047811733104701</v>
      </c>
      <c r="M1189" s="14"/>
      <c r="N1189" s="14">
        <v>0.17918410076369201</v>
      </c>
      <c r="O1189" s="14">
        <v>0.18038471680220799</v>
      </c>
      <c r="P1189" s="14">
        <v>0.22707423384846401</v>
      </c>
      <c r="Q1189" s="14">
        <v>0.29018178983155901</v>
      </c>
      <c r="R1189" s="14"/>
      <c r="S1189" s="14">
        <v>0.21853777447339601</v>
      </c>
      <c r="T1189" s="14">
        <v>0.21890806223794701</v>
      </c>
      <c r="U1189" s="14">
        <v>0.221355303805918</v>
      </c>
      <c r="V1189" s="14">
        <v>0.20267844398794399</v>
      </c>
      <c r="W1189" s="14">
        <v>0.15894906075780099</v>
      </c>
      <c r="X1189" s="14">
        <v>0.28515023997537398</v>
      </c>
      <c r="Y1189" s="14">
        <v>0.14207636314283001</v>
      </c>
      <c r="Z1189" s="14">
        <v>0.214154823132813</v>
      </c>
      <c r="AA1189" s="14">
        <v>0.245801574059553</v>
      </c>
      <c r="AB1189" s="14">
        <v>0.23668576037131001</v>
      </c>
      <c r="AC1189" s="14">
        <v>0.22448545824371899</v>
      </c>
      <c r="AD1189" s="14">
        <v>0.21514913728356799</v>
      </c>
      <c r="AE1189" s="14"/>
      <c r="AF1189" s="14">
        <v>0.193434742561475</v>
      </c>
      <c r="AG1189" s="14">
        <v>0.20592794295539099</v>
      </c>
      <c r="AH1189" s="14">
        <v>0.28381790723794897</v>
      </c>
      <c r="AI1189" s="14"/>
      <c r="AJ1189" s="14" t="s">
        <v>79</v>
      </c>
      <c r="AK1189" s="14" t="s">
        <v>79</v>
      </c>
      <c r="AL1189" s="14" t="s">
        <v>79</v>
      </c>
      <c r="AM1189" s="14" t="s">
        <v>79</v>
      </c>
      <c r="AN1189" s="14" t="s">
        <v>79</v>
      </c>
      <c r="AO1189" s="14"/>
      <c r="AP1189" s="14">
        <v>0.14493917436408901</v>
      </c>
      <c r="AQ1189" s="14">
        <v>0.20328391412896499</v>
      </c>
      <c r="AR1189" s="14">
        <v>0.171669387949582</v>
      </c>
      <c r="AS1189" s="14"/>
      <c r="AT1189" s="14">
        <v>0.240951033954346</v>
      </c>
      <c r="AU1189" s="14">
        <v>0.25005906299563302</v>
      </c>
      <c r="AV1189" s="14">
        <v>0.166605995305147</v>
      </c>
      <c r="AW1189" s="14">
        <v>0.19143464625110401</v>
      </c>
      <c r="AX1189" s="14">
        <v>0.164789138852068</v>
      </c>
    </row>
    <row r="1190" spans="2:50" x14ac:dyDescent="0.25">
      <c r="C1190" s="14"/>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c r="AS1190" s="14"/>
      <c r="AT1190" s="14"/>
      <c r="AU1190" s="14"/>
      <c r="AV1190" s="14"/>
      <c r="AW1190" s="14"/>
      <c r="AX1190" s="14"/>
    </row>
    <row r="1191" spans="2:50" x14ac:dyDescent="0.25">
      <c r="B1191" s="6" t="s">
        <v>444</v>
      </c>
      <c r="C1191" s="14"/>
      <c r="D1191" s="14"/>
      <c r="E1191" s="14"/>
      <c r="F1191" s="14"/>
      <c r="G1191" s="14"/>
      <c r="H1191" s="14"/>
      <c r="I1191" s="14"/>
      <c r="J1191" s="14"/>
      <c r="K1191" s="14"/>
      <c r="L1191" s="14"/>
      <c r="M1191" s="14"/>
      <c r="N1191" s="14"/>
      <c r="O1191" s="14"/>
      <c r="P1191" s="14"/>
      <c r="Q1191" s="14"/>
      <c r="R1191" s="14"/>
      <c r="S1191" s="14"/>
      <c r="T1191" s="14"/>
      <c r="U1191" s="14"/>
      <c r="V1191" s="14"/>
      <c r="W1191" s="14"/>
      <c r="X1191" s="14"/>
      <c r="Y1191" s="14"/>
      <c r="Z1191" s="14"/>
      <c r="AA1191" s="14"/>
      <c r="AB1191" s="14"/>
      <c r="AC1191" s="14"/>
      <c r="AD1191" s="14"/>
      <c r="AE1191" s="14"/>
      <c r="AF1191" s="14"/>
      <c r="AG1191" s="14"/>
      <c r="AH1191" s="14"/>
      <c r="AI1191" s="14"/>
      <c r="AJ1191" s="14"/>
      <c r="AK1191" s="14"/>
      <c r="AL1191" s="14"/>
      <c r="AM1191" s="14"/>
      <c r="AN1191" s="14"/>
      <c r="AO1191" s="14"/>
      <c r="AP1191" s="14"/>
      <c r="AQ1191" s="14"/>
      <c r="AR1191" s="14"/>
      <c r="AS1191" s="14"/>
      <c r="AT1191" s="14"/>
      <c r="AU1191" s="14"/>
      <c r="AV1191" s="14"/>
      <c r="AW1191" s="14"/>
      <c r="AX1191" s="14"/>
    </row>
    <row r="1192" spans="2:50" x14ac:dyDescent="0.25">
      <c r="B1192" s="24" t="s">
        <v>77</v>
      </c>
      <c r="C1192" s="14"/>
      <c r="D1192" s="14"/>
      <c r="E1192" s="14"/>
      <c r="F1192" s="14"/>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c r="AS1192" s="14"/>
      <c r="AT1192" s="14"/>
      <c r="AU1192" s="14"/>
      <c r="AV1192" s="14"/>
      <c r="AW1192" s="14"/>
      <c r="AX1192" s="14"/>
    </row>
    <row r="1193" spans="2:50" x14ac:dyDescent="0.25">
      <c r="B1193" t="s">
        <v>439</v>
      </c>
      <c r="C1193" s="14">
        <v>0.55040968209961405</v>
      </c>
      <c r="D1193" s="14">
        <v>0.62341823874444502</v>
      </c>
      <c r="E1193" s="14">
        <v>0.47952615079336602</v>
      </c>
      <c r="F1193" s="14"/>
      <c r="G1193" s="14">
        <v>0.47703798392744901</v>
      </c>
      <c r="H1193" s="14">
        <v>0.52522611650197404</v>
      </c>
      <c r="I1193" s="14">
        <v>0.52914650211303504</v>
      </c>
      <c r="J1193" s="14">
        <v>0.563125859044879</v>
      </c>
      <c r="K1193" s="14">
        <v>0.58005167843348804</v>
      </c>
      <c r="L1193" s="14">
        <v>0.60709157612561604</v>
      </c>
      <c r="M1193" s="14"/>
      <c r="N1193" s="14">
        <v>0.62656120001097304</v>
      </c>
      <c r="O1193" s="14">
        <v>0.56883527762244301</v>
      </c>
      <c r="P1193" s="14">
        <v>0.51789941852118104</v>
      </c>
      <c r="Q1193" s="14">
        <v>0.48027258561254099</v>
      </c>
      <c r="R1193" s="14"/>
      <c r="S1193" s="14">
        <v>0.58430384283188097</v>
      </c>
      <c r="T1193" s="14">
        <v>0.54502829475354497</v>
      </c>
      <c r="U1193" s="14">
        <v>0.47461190306003798</v>
      </c>
      <c r="V1193" s="14">
        <v>0.55096988217188503</v>
      </c>
      <c r="W1193" s="14">
        <v>0.54640080193951701</v>
      </c>
      <c r="X1193" s="14">
        <v>0.48523190121403997</v>
      </c>
      <c r="Y1193" s="14">
        <v>0.56723583935739097</v>
      </c>
      <c r="Z1193" s="14">
        <v>0.51133171210323602</v>
      </c>
      <c r="AA1193" s="14">
        <v>0.61430734594188297</v>
      </c>
      <c r="AB1193" s="14">
        <v>0.57445853983664696</v>
      </c>
      <c r="AC1193" s="14">
        <v>0.54335445084664202</v>
      </c>
      <c r="AD1193" s="14">
        <v>0.53234949375955898</v>
      </c>
      <c r="AE1193" s="14"/>
      <c r="AF1193" s="14">
        <v>0.53715174172745095</v>
      </c>
      <c r="AG1193" s="14">
        <v>0.60345887269102405</v>
      </c>
      <c r="AH1193" s="14">
        <v>0.47470355529931901</v>
      </c>
      <c r="AI1193" s="14"/>
      <c r="AJ1193" s="14" t="s">
        <v>79</v>
      </c>
      <c r="AK1193" s="14" t="s">
        <v>79</v>
      </c>
      <c r="AL1193" s="14" t="s">
        <v>79</v>
      </c>
      <c r="AM1193" s="14" t="s">
        <v>79</v>
      </c>
      <c r="AN1193" s="14" t="s">
        <v>79</v>
      </c>
      <c r="AO1193" s="14"/>
      <c r="AP1193" s="14">
        <v>0.64273890428854197</v>
      </c>
      <c r="AQ1193" s="14">
        <v>0.54338275891509102</v>
      </c>
      <c r="AR1193" s="14">
        <v>0.60911135050393606</v>
      </c>
      <c r="AS1193" s="14"/>
      <c r="AT1193" s="14">
        <v>0.51619826778141797</v>
      </c>
      <c r="AU1193" s="14">
        <v>0.52562207168909203</v>
      </c>
      <c r="AV1193" s="14">
        <v>0.593706052095619</v>
      </c>
      <c r="AW1193" s="14">
        <v>0.60401649194082396</v>
      </c>
      <c r="AX1193" s="14">
        <v>0.68058678463509803</v>
      </c>
    </row>
    <row r="1194" spans="2:50" x14ac:dyDescent="0.25">
      <c r="B1194" t="s">
        <v>440</v>
      </c>
      <c r="C1194" s="14">
        <v>0.26225860914180799</v>
      </c>
      <c r="D1194" s="14">
        <v>0.23319272526795501</v>
      </c>
      <c r="E1194" s="14">
        <v>0.28893866573244498</v>
      </c>
      <c r="F1194" s="14"/>
      <c r="G1194" s="14">
        <v>0.36418696662594202</v>
      </c>
      <c r="H1194" s="14">
        <v>0.25062358246319999</v>
      </c>
      <c r="I1194" s="14">
        <v>0.27036233991414299</v>
      </c>
      <c r="J1194" s="14">
        <v>0.235012617205069</v>
      </c>
      <c r="K1194" s="14">
        <v>0.23459738268991601</v>
      </c>
      <c r="L1194" s="14">
        <v>0.23795401071991801</v>
      </c>
      <c r="M1194" s="14"/>
      <c r="N1194" s="14">
        <v>0.239167111288074</v>
      </c>
      <c r="O1194" s="14">
        <v>0.27505303781600499</v>
      </c>
      <c r="P1194" s="14">
        <v>0.26718692116529202</v>
      </c>
      <c r="Q1194" s="14">
        <v>0.267023978225292</v>
      </c>
      <c r="R1194" s="14"/>
      <c r="S1194" s="14">
        <v>0.24541960055538301</v>
      </c>
      <c r="T1194" s="14">
        <v>0.28575610549978803</v>
      </c>
      <c r="U1194" s="14">
        <v>0.312170992171314</v>
      </c>
      <c r="V1194" s="14">
        <v>0.27816785659437099</v>
      </c>
      <c r="W1194" s="14">
        <v>0.27633330000511702</v>
      </c>
      <c r="X1194" s="14">
        <v>0.27608999787194599</v>
      </c>
      <c r="Y1194" s="14">
        <v>0.28677627350471102</v>
      </c>
      <c r="Z1194" s="14">
        <v>0.30861392110652103</v>
      </c>
      <c r="AA1194" s="14">
        <v>0.186555050739764</v>
      </c>
      <c r="AB1194" s="14">
        <v>0.23149744700663799</v>
      </c>
      <c r="AC1194" s="14">
        <v>0.24855947800505501</v>
      </c>
      <c r="AD1194" s="14">
        <v>0.25098506260673498</v>
      </c>
      <c r="AE1194" s="14"/>
      <c r="AF1194" s="14">
        <v>0.27233034607766299</v>
      </c>
      <c r="AG1194" s="14">
        <v>0.23518737206831</v>
      </c>
      <c r="AH1194" s="14">
        <v>0.25443557246876403</v>
      </c>
      <c r="AI1194" s="14"/>
      <c r="AJ1194" s="14" t="s">
        <v>79</v>
      </c>
      <c r="AK1194" s="14" t="s">
        <v>79</v>
      </c>
      <c r="AL1194" s="14" t="s">
        <v>79</v>
      </c>
      <c r="AM1194" s="14" t="s">
        <v>79</v>
      </c>
      <c r="AN1194" s="14" t="s">
        <v>79</v>
      </c>
      <c r="AO1194" s="14"/>
      <c r="AP1194" s="14">
        <v>0.24817553153438901</v>
      </c>
      <c r="AQ1194" s="14">
        <v>0.27994770212800202</v>
      </c>
      <c r="AR1194" s="14">
        <v>0.28513060601696899</v>
      </c>
      <c r="AS1194" s="14"/>
      <c r="AT1194" s="14">
        <v>0.26919601702892099</v>
      </c>
      <c r="AU1194" s="14">
        <v>0.28770593295596802</v>
      </c>
      <c r="AV1194" s="14">
        <v>0.26206259098560297</v>
      </c>
      <c r="AW1194" s="14">
        <v>0.21828203629234699</v>
      </c>
      <c r="AX1194" s="14">
        <v>0.112763079329379</v>
      </c>
    </row>
    <row r="1195" spans="2:50" x14ac:dyDescent="0.25">
      <c r="B1195" t="s">
        <v>103</v>
      </c>
      <c r="C1195" s="14">
        <v>0.18733170875857699</v>
      </c>
      <c r="D1195" s="14">
        <v>0.143389035987601</v>
      </c>
      <c r="E1195" s="14">
        <v>0.231535183474189</v>
      </c>
      <c r="F1195" s="14"/>
      <c r="G1195" s="14">
        <v>0.158775049446609</v>
      </c>
      <c r="H1195" s="14">
        <v>0.224150301034826</v>
      </c>
      <c r="I1195" s="14">
        <v>0.20049115797282199</v>
      </c>
      <c r="J1195" s="14">
        <v>0.20186152375005101</v>
      </c>
      <c r="K1195" s="14">
        <v>0.18535093887659601</v>
      </c>
      <c r="L1195" s="14">
        <v>0.15495441315446601</v>
      </c>
      <c r="M1195" s="14"/>
      <c r="N1195" s="14">
        <v>0.13427168870095199</v>
      </c>
      <c r="O1195" s="14">
        <v>0.156111684561552</v>
      </c>
      <c r="P1195" s="14">
        <v>0.21491366031352699</v>
      </c>
      <c r="Q1195" s="14">
        <v>0.252703436162168</v>
      </c>
      <c r="R1195" s="14"/>
      <c r="S1195" s="14">
        <v>0.170276556612736</v>
      </c>
      <c r="T1195" s="14">
        <v>0.169215599746667</v>
      </c>
      <c r="U1195" s="14">
        <v>0.213217104768648</v>
      </c>
      <c r="V1195" s="14">
        <v>0.17086226123374401</v>
      </c>
      <c r="W1195" s="14">
        <v>0.17726589805536599</v>
      </c>
      <c r="X1195" s="14">
        <v>0.23867810091401501</v>
      </c>
      <c r="Y1195" s="14">
        <v>0.14598788713789801</v>
      </c>
      <c r="Z1195" s="14">
        <v>0.180054366790243</v>
      </c>
      <c r="AA1195" s="14">
        <v>0.19913760331835301</v>
      </c>
      <c r="AB1195" s="14">
        <v>0.19404401315671499</v>
      </c>
      <c r="AC1195" s="14">
        <v>0.20808607114830299</v>
      </c>
      <c r="AD1195" s="14">
        <v>0.21666544363370599</v>
      </c>
      <c r="AE1195" s="14"/>
      <c r="AF1195" s="14">
        <v>0.19051791219488601</v>
      </c>
      <c r="AG1195" s="14">
        <v>0.161353755240666</v>
      </c>
      <c r="AH1195" s="14">
        <v>0.27086087223191702</v>
      </c>
      <c r="AI1195" s="14"/>
      <c r="AJ1195" s="14" t="s">
        <v>79</v>
      </c>
      <c r="AK1195" s="14" t="s">
        <v>79</v>
      </c>
      <c r="AL1195" s="14" t="s">
        <v>79</v>
      </c>
      <c r="AM1195" s="14" t="s">
        <v>79</v>
      </c>
      <c r="AN1195" s="14" t="s">
        <v>79</v>
      </c>
      <c r="AO1195" s="14"/>
      <c r="AP1195" s="14">
        <v>0.10908556417706899</v>
      </c>
      <c r="AQ1195" s="14">
        <v>0.17666953895690701</v>
      </c>
      <c r="AR1195" s="14">
        <v>0.105758043479095</v>
      </c>
      <c r="AS1195" s="14"/>
      <c r="AT1195" s="14">
        <v>0.21460571518966101</v>
      </c>
      <c r="AU1195" s="14">
        <v>0.18667199535494</v>
      </c>
      <c r="AV1195" s="14">
        <v>0.144231356918778</v>
      </c>
      <c r="AW1195" s="14">
        <v>0.17770147176682899</v>
      </c>
      <c r="AX1195" s="14">
        <v>0.20665013603552301</v>
      </c>
    </row>
    <row r="1196" spans="2:50" x14ac:dyDescent="0.25">
      <c r="C1196" s="14"/>
      <c r="D1196" s="14"/>
      <c r="E1196" s="14"/>
      <c r="F1196" s="14"/>
      <c r="G1196" s="14"/>
      <c r="H1196" s="14"/>
      <c r="I1196" s="14"/>
      <c r="J1196" s="14"/>
      <c r="K1196" s="14"/>
      <c r="L1196" s="14"/>
      <c r="M1196" s="14"/>
      <c r="N1196" s="14"/>
      <c r="O1196" s="14"/>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c r="AM1196" s="14"/>
      <c r="AN1196" s="14"/>
      <c r="AO1196" s="14"/>
      <c r="AP1196" s="14"/>
      <c r="AQ1196" s="14"/>
      <c r="AR1196" s="14"/>
      <c r="AS1196" s="14"/>
      <c r="AT1196" s="14"/>
      <c r="AU1196" s="14"/>
      <c r="AV1196" s="14"/>
      <c r="AW1196" s="14"/>
      <c r="AX1196" s="14"/>
    </row>
    <row r="1197" spans="2:50" x14ac:dyDescent="0.25">
      <c r="B1197" s="6" t="s">
        <v>445</v>
      </c>
      <c r="C1197" s="14"/>
      <c r="D1197" s="14"/>
      <c r="E1197" s="14"/>
      <c r="F1197" s="14"/>
      <c r="G1197" s="14"/>
      <c r="H1197" s="14"/>
      <c r="I1197" s="14"/>
      <c r="J1197" s="14"/>
      <c r="K1197" s="14"/>
      <c r="L1197" s="14"/>
      <c r="M1197" s="14"/>
      <c r="N1197" s="14"/>
      <c r="O1197" s="14"/>
      <c r="P1197" s="14"/>
      <c r="Q1197" s="14"/>
      <c r="R1197" s="14"/>
      <c r="S1197" s="14"/>
      <c r="T1197" s="14"/>
      <c r="U1197" s="14"/>
      <c r="V1197" s="14"/>
      <c r="W1197" s="14"/>
      <c r="X1197" s="14"/>
      <c r="Y1197" s="14"/>
      <c r="Z1197" s="14"/>
      <c r="AA1197" s="14"/>
      <c r="AB1197" s="14"/>
      <c r="AC1197" s="14"/>
      <c r="AD1197" s="14"/>
      <c r="AE1197" s="14"/>
      <c r="AF1197" s="14"/>
      <c r="AG1197" s="14"/>
      <c r="AH1197" s="14"/>
      <c r="AI1197" s="14"/>
      <c r="AJ1197" s="14"/>
      <c r="AK1197" s="14"/>
      <c r="AL1197" s="14"/>
      <c r="AM1197" s="14"/>
      <c r="AN1197" s="14"/>
      <c r="AO1197" s="14"/>
      <c r="AP1197" s="14"/>
      <c r="AQ1197" s="14"/>
      <c r="AR1197" s="14"/>
      <c r="AS1197" s="14"/>
      <c r="AT1197" s="14"/>
      <c r="AU1197" s="14"/>
      <c r="AV1197" s="14"/>
      <c r="AW1197" s="14"/>
      <c r="AX1197" s="14"/>
    </row>
    <row r="1198" spans="2:50" x14ac:dyDescent="0.25">
      <c r="B1198" s="24" t="s">
        <v>77</v>
      </c>
      <c r="C1198" s="14"/>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c r="AG1198" s="14"/>
      <c r="AH1198" s="14"/>
      <c r="AI1198" s="14"/>
      <c r="AJ1198" s="14"/>
      <c r="AK1198" s="14"/>
      <c r="AL1198" s="14"/>
      <c r="AM1198" s="14"/>
      <c r="AN1198" s="14"/>
      <c r="AO1198" s="14"/>
      <c r="AP1198" s="14"/>
      <c r="AQ1198" s="14"/>
      <c r="AR1198" s="14"/>
      <c r="AS1198" s="14"/>
      <c r="AT1198" s="14"/>
      <c r="AU1198" s="14"/>
      <c r="AV1198" s="14"/>
      <c r="AW1198" s="14"/>
      <c r="AX1198" s="14"/>
    </row>
    <row r="1199" spans="2:50" x14ac:dyDescent="0.25">
      <c r="B1199" t="s">
        <v>439</v>
      </c>
      <c r="C1199" s="14">
        <v>0.62064577254203102</v>
      </c>
      <c r="D1199" s="14">
        <v>0.63088110622273996</v>
      </c>
      <c r="E1199" s="14">
        <v>0.61027804472004998</v>
      </c>
      <c r="F1199" s="14"/>
      <c r="G1199" s="14">
        <v>0.68291305906211597</v>
      </c>
      <c r="H1199" s="14">
        <v>0.59075311023203803</v>
      </c>
      <c r="I1199" s="14">
        <v>0.56427940392740195</v>
      </c>
      <c r="J1199" s="14">
        <v>0.63024698778812904</v>
      </c>
      <c r="K1199" s="14">
        <v>0.64231831606613798</v>
      </c>
      <c r="L1199" s="14">
        <v>0.62718232336954105</v>
      </c>
      <c r="M1199" s="14"/>
      <c r="N1199" s="14">
        <v>0.69751675427531801</v>
      </c>
      <c r="O1199" s="14">
        <v>0.62944107892595702</v>
      </c>
      <c r="P1199" s="14">
        <v>0.573082072526505</v>
      </c>
      <c r="Q1199" s="14">
        <v>0.57052375267331101</v>
      </c>
      <c r="R1199" s="14"/>
      <c r="S1199" s="14">
        <v>0.63595185131676402</v>
      </c>
      <c r="T1199" s="14">
        <v>0.66553357375147204</v>
      </c>
      <c r="U1199" s="14">
        <v>0.58710175274892495</v>
      </c>
      <c r="V1199" s="14">
        <v>0.63096569327944196</v>
      </c>
      <c r="W1199" s="14">
        <v>0.53737609514080398</v>
      </c>
      <c r="X1199" s="14">
        <v>0.57152089135603101</v>
      </c>
      <c r="Y1199" s="14">
        <v>0.65185489745718395</v>
      </c>
      <c r="Z1199" s="14">
        <v>0.59215669920362901</v>
      </c>
      <c r="AA1199" s="14">
        <v>0.63700944422287598</v>
      </c>
      <c r="AB1199" s="14">
        <v>0.64372258255880099</v>
      </c>
      <c r="AC1199" s="14">
        <v>0.62423928511590898</v>
      </c>
      <c r="AD1199" s="14">
        <v>0.57383536215470299</v>
      </c>
      <c r="AE1199" s="14"/>
      <c r="AF1199" s="14">
        <v>0.54509709206689805</v>
      </c>
      <c r="AG1199" s="14">
        <v>0.68957408125059405</v>
      </c>
      <c r="AH1199" s="14">
        <v>0.51770068625506904</v>
      </c>
      <c r="AI1199" s="14"/>
      <c r="AJ1199" s="14" t="s">
        <v>79</v>
      </c>
      <c r="AK1199" s="14" t="s">
        <v>79</v>
      </c>
      <c r="AL1199" s="14" t="s">
        <v>79</v>
      </c>
      <c r="AM1199" s="14" t="s">
        <v>79</v>
      </c>
      <c r="AN1199" s="14" t="s">
        <v>79</v>
      </c>
      <c r="AO1199" s="14"/>
      <c r="AP1199" s="14">
        <v>0.62444025411173798</v>
      </c>
      <c r="AQ1199" s="14">
        <v>0.67233115489998196</v>
      </c>
      <c r="AR1199" s="14">
        <v>0.74721634282242699</v>
      </c>
      <c r="AS1199" s="14"/>
      <c r="AT1199" s="14">
        <v>0.58865881898533901</v>
      </c>
      <c r="AU1199" s="14">
        <v>0.59221071118694002</v>
      </c>
      <c r="AV1199" s="14">
        <v>0.67548332567456504</v>
      </c>
      <c r="AW1199" s="14">
        <v>0.66972637749476605</v>
      </c>
      <c r="AX1199" s="14">
        <v>0.74597189017906596</v>
      </c>
    </row>
    <row r="1200" spans="2:50" x14ac:dyDescent="0.25">
      <c r="B1200" t="s">
        <v>440</v>
      </c>
      <c r="C1200" s="14">
        <v>0.21294400580313799</v>
      </c>
      <c r="D1200" s="14">
        <v>0.22282778069364401</v>
      </c>
      <c r="E1200" s="14">
        <v>0.202449712459325</v>
      </c>
      <c r="F1200" s="14"/>
      <c r="G1200" s="14">
        <v>0.18956872756138199</v>
      </c>
      <c r="H1200" s="14">
        <v>0.20842266681153601</v>
      </c>
      <c r="I1200" s="14">
        <v>0.25450783127371501</v>
      </c>
      <c r="J1200" s="14">
        <v>0.183907657952114</v>
      </c>
      <c r="K1200" s="14">
        <v>0.22505304661137701</v>
      </c>
      <c r="L1200" s="14">
        <v>0.21395989712414201</v>
      </c>
      <c r="M1200" s="14"/>
      <c r="N1200" s="14">
        <v>0.19716174410375001</v>
      </c>
      <c r="O1200" s="14">
        <v>0.23001301203833099</v>
      </c>
      <c r="P1200" s="14">
        <v>0.22283022225518401</v>
      </c>
      <c r="Q1200" s="14">
        <v>0.20338786059414499</v>
      </c>
      <c r="R1200" s="14"/>
      <c r="S1200" s="14">
        <v>0.21653971920493201</v>
      </c>
      <c r="T1200" s="14">
        <v>0.17134540362266701</v>
      </c>
      <c r="U1200" s="14">
        <v>0.21534479025660799</v>
      </c>
      <c r="V1200" s="14">
        <v>0.225296259324756</v>
      </c>
      <c r="W1200" s="14">
        <v>0.28913074349658602</v>
      </c>
      <c r="X1200" s="14">
        <v>0.25447784035189303</v>
      </c>
      <c r="Y1200" s="14">
        <v>0.210886653137768</v>
      </c>
      <c r="Z1200" s="14">
        <v>0.21392437575065501</v>
      </c>
      <c r="AA1200" s="14">
        <v>0.18654385350623401</v>
      </c>
      <c r="AB1200" s="14">
        <v>0.217124968760291</v>
      </c>
      <c r="AC1200" s="14">
        <v>0.161893910905588</v>
      </c>
      <c r="AD1200" s="14">
        <v>0.20549342867076101</v>
      </c>
      <c r="AE1200" s="14"/>
      <c r="AF1200" s="14">
        <v>0.26672148113227301</v>
      </c>
      <c r="AG1200" s="14">
        <v>0.17652188657655499</v>
      </c>
      <c r="AH1200" s="14">
        <v>0.237795869506608</v>
      </c>
      <c r="AI1200" s="14"/>
      <c r="AJ1200" s="14" t="s">
        <v>79</v>
      </c>
      <c r="AK1200" s="14" t="s">
        <v>79</v>
      </c>
      <c r="AL1200" s="14" t="s">
        <v>79</v>
      </c>
      <c r="AM1200" s="14" t="s">
        <v>79</v>
      </c>
      <c r="AN1200" s="14" t="s">
        <v>79</v>
      </c>
      <c r="AO1200" s="14"/>
      <c r="AP1200" s="14">
        <v>0.24716377199095901</v>
      </c>
      <c r="AQ1200" s="14">
        <v>0.180486062702439</v>
      </c>
      <c r="AR1200" s="14">
        <v>0.15189751479456701</v>
      </c>
      <c r="AS1200" s="14"/>
      <c r="AT1200" s="14">
        <v>0.21704698892944299</v>
      </c>
      <c r="AU1200" s="14">
        <v>0.224117549378019</v>
      </c>
      <c r="AV1200" s="14">
        <v>0.21101953041868399</v>
      </c>
      <c r="AW1200" s="14">
        <v>0.20443820055307399</v>
      </c>
      <c r="AX1200" s="14">
        <v>0.14359738576662101</v>
      </c>
    </row>
    <row r="1201" spans="2:50" x14ac:dyDescent="0.25">
      <c r="B1201" t="s">
        <v>103</v>
      </c>
      <c r="C1201" s="14">
        <v>0.16641022165483199</v>
      </c>
      <c r="D1201" s="14">
        <v>0.146291113083617</v>
      </c>
      <c r="E1201" s="14">
        <v>0.18727224282062599</v>
      </c>
      <c r="F1201" s="14"/>
      <c r="G1201" s="14">
        <v>0.12751821337650199</v>
      </c>
      <c r="H1201" s="14">
        <v>0.20082422295642599</v>
      </c>
      <c r="I1201" s="14">
        <v>0.18121276479888301</v>
      </c>
      <c r="J1201" s="14">
        <v>0.18584535425975701</v>
      </c>
      <c r="K1201" s="14">
        <v>0.132628637322485</v>
      </c>
      <c r="L1201" s="14">
        <v>0.15885777950631699</v>
      </c>
      <c r="M1201" s="14"/>
      <c r="N1201" s="14">
        <v>0.105321501620932</v>
      </c>
      <c r="O1201" s="14">
        <v>0.14054590903571099</v>
      </c>
      <c r="P1201" s="14">
        <v>0.20408770521831099</v>
      </c>
      <c r="Q1201" s="14">
        <v>0.226088386732544</v>
      </c>
      <c r="R1201" s="14"/>
      <c r="S1201" s="14">
        <v>0.147508429478304</v>
      </c>
      <c r="T1201" s="14">
        <v>0.16312102262586101</v>
      </c>
      <c r="U1201" s="14">
        <v>0.197553456994467</v>
      </c>
      <c r="V1201" s="14">
        <v>0.14373804739580201</v>
      </c>
      <c r="W1201" s="14">
        <v>0.17349316136261</v>
      </c>
      <c r="X1201" s="14">
        <v>0.17400126829207599</v>
      </c>
      <c r="Y1201" s="14">
        <v>0.137258449405049</v>
      </c>
      <c r="Z1201" s="14">
        <v>0.19391892504571501</v>
      </c>
      <c r="AA1201" s="14">
        <v>0.17644670227088999</v>
      </c>
      <c r="AB1201" s="14">
        <v>0.13915244868090701</v>
      </c>
      <c r="AC1201" s="14">
        <v>0.213866803978503</v>
      </c>
      <c r="AD1201" s="14">
        <v>0.220671209174537</v>
      </c>
      <c r="AE1201" s="14"/>
      <c r="AF1201" s="14">
        <v>0.188181426800829</v>
      </c>
      <c r="AG1201" s="14">
        <v>0.13390403217284999</v>
      </c>
      <c r="AH1201" s="14">
        <v>0.24450344423832299</v>
      </c>
      <c r="AI1201" s="14"/>
      <c r="AJ1201" s="14" t="s">
        <v>79</v>
      </c>
      <c r="AK1201" s="14" t="s">
        <v>79</v>
      </c>
      <c r="AL1201" s="14" t="s">
        <v>79</v>
      </c>
      <c r="AM1201" s="14" t="s">
        <v>79</v>
      </c>
      <c r="AN1201" s="14" t="s">
        <v>79</v>
      </c>
      <c r="AO1201" s="14"/>
      <c r="AP1201" s="14">
        <v>0.12839597389730201</v>
      </c>
      <c r="AQ1201" s="14">
        <v>0.14718278239758001</v>
      </c>
      <c r="AR1201" s="14">
        <v>0.100886142383006</v>
      </c>
      <c r="AS1201" s="14"/>
      <c r="AT1201" s="14">
        <v>0.194294192085218</v>
      </c>
      <c r="AU1201" s="14">
        <v>0.183671739435042</v>
      </c>
      <c r="AV1201" s="14">
        <v>0.11349714390675</v>
      </c>
      <c r="AW1201" s="14">
        <v>0.12583542195215999</v>
      </c>
      <c r="AX1201" s="14">
        <v>0.11043072405431199</v>
      </c>
    </row>
    <row r="1202" spans="2:50" x14ac:dyDescent="0.25">
      <c r="C1202" s="14"/>
      <c r="D1202" s="14"/>
      <c r="E1202" s="14"/>
      <c r="F1202" s="14"/>
      <c r="G1202" s="14"/>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row>
    <row r="1203" spans="2:50" x14ac:dyDescent="0.25">
      <c r="B1203" s="6" t="s">
        <v>446</v>
      </c>
      <c r="C1203" s="14"/>
      <c r="D1203" s="14"/>
      <c r="E1203" s="14"/>
      <c r="F1203" s="14"/>
      <c r="G1203" s="14"/>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14"/>
      <c r="AX1203" s="14"/>
    </row>
    <row r="1204" spans="2:50" x14ac:dyDescent="0.25">
      <c r="B1204" s="24" t="s">
        <v>77</v>
      </c>
      <c r="C1204" s="14"/>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c r="AS1204" s="14"/>
      <c r="AT1204" s="14"/>
      <c r="AU1204" s="14"/>
      <c r="AV1204" s="14"/>
      <c r="AW1204" s="14"/>
      <c r="AX1204" s="14"/>
    </row>
    <row r="1205" spans="2:50" x14ac:dyDescent="0.25">
      <c r="B1205" t="s">
        <v>439</v>
      </c>
      <c r="C1205" s="14">
        <v>0.52291294645396103</v>
      </c>
      <c r="D1205" s="14">
        <v>0.59371887794155798</v>
      </c>
      <c r="E1205" s="14">
        <v>0.45312431076795401</v>
      </c>
      <c r="F1205" s="14"/>
      <c r="G1205" s="14">
        <v>0.55898721252841599</v>
      </c>
      <c r="H1205" s="14">
        <v>0.53127467924435601</v>
      </c>
      <c r="I1205" s="14">
        <v>0.52276775035923895</v>
      </c>
      <c r="J1205" s="14">
        <v>0.55084381345970801</v>
      </c>
      <c r="K1205" s="14">
        <v>0.51655336305004196</v>
      </c>
      <c r="L1205" s="14">
        <v>0.47371120785392601</v>
      </c>
      <c r="M1205" s="14"/>
      <c r="N1205" s="14">
        <v>0.62670065801082897</v>
      </c>
      <c r="O1205" s="14">
        <v>0.57496060729890097</v>
      </c>
      <c r="P1205" s="14">
        <v>0.47330552308858698</v>
      </c>
      <c r="Q1205" s="14">
        <v>0.404186982148244</v>
      </c>
      <c r="R1205" s="14"/>
      <c r="S1205" s="14">
        <v>0.58880009983030102</v>
      </c>
      <c r="T1205" s="14">
        <v>0.52123880758998897</v>
      </c>
      <c r="U1205" s="14">
        <v>0.47767601608244398</v>
      </c>
      <c r="V1205" s="14">
        <v>0.48273470330644602</v>
      </c>
      <c r="W1205" s="14">
        <v>0.46151769443683399</v>
      </c>
      <c r="X1205" s="14">
        <v>0.47787223402242401</v>
      </c>
      <c r="Y1205" s="14">
        <v>0.54228140462457797</v>
      </c>
      <c r="Z1205" s="14">
        <v>0.53689154090929703</v>
      </c>
      <c r="AA1205" s="14">
        <v>0.55509279817712698</v>
      </c>
      <c r="AB1205" s="14">
        <v>0.50745654142784802</v>
      </c>
      <c r="AC1205" s="14">
        <v>0.53068034496529504</v>
      </c>
      <c r="AD1205" s="14">
        <v>0.58545703061447096</v>
      </c>
      <c r="AE1205" s="14"/>
      <c r="AF1205" s="14">
        <v>0.46989463367426099</v>
      </c>
      <c r="AG1205" s="14">
        <v>0.569022390175558</v>
      </c>
      <c r="AH1205" s="14">
        <v>0.478782998539451</v>
      </c>
      <c r="AI1205" s="14"/>
      <c r="AJ1205" s="14" t="s">
        <v>79</v>
      </c>
      <c r="AK1205" s="14" t="s">
        <v>79</v>
      </c>
      <c r="AL1205" s="14" t="s">
        <v>79</v>
      </c>
      <c r="AM1205" s="14" t="s">
        <v>79</v>
      </c>
      <c r="AN1205" s="14" t="s">
        <v>79</v>
      </c>
      <c r="AO1205" s="14"/>
      <c r="AP1205" s="14">
        <v>0.57662329903912901</v>
      </c>
      <c r="AQ1205" s="14">
        <v>0.53509732222772</v>
      </c>
      <c r="AR1205" s="14">
        <v>0.62627680355570603</v>
      </c>
      <c r="AS1205" s="14"/>
      <c r="AT1205" s="14">
        <v>0.414353977372377</v>
      </c>
      <c r="AU1205" s="14">
        <v>0.50168962760302604</v>
      </c>
      <c r="AV1205" s="14">
        <v>0.61981147239686396</v>
      </c>
      <c r="AW1205" s="14">
        <v>0.67860897721301705</v>
      </c>
      <c r="AX1205" s="14">
        <v>0.70111696617168695</v>
      </c>
    </row>
    <row r="1206" spans="2:50" x14ac:dyDescent="0.25">
      <c r="B1206" t="s">
        <v>440</v>
      </c>
      <c r="C1206" s="14">
        <v>0.274908459051106</v>
      </c>
      <c r="D1206" s="14">
        <v>0.23607414062197499</v>
      </c>
      <c r="E1206" s="14">
        <v>0.31202634635346499</v>
      </c>
      <c r="F1206" s="14"/>
      <c r="G1206" s="14">
        <v>0.31976298718322799</v>
      </c>
      <c r="H1206" s="14">
        <v>0.22632163139717601</v>
      </c>
      <c r="I1206" s="14">
        <v>0.27536681347214198</v>
      </c>
      <c r="J1206" s="14">
        <v>0.23245919397593501</v>
      </c>
      <c r="K1206" s="14">
        <v>0.25897738698280298</v>
      </c>
      <c r="L1206" s="14">
        <v>0.329688999527735</v>
      </c>
      <c r="M1206" s="14"/>
      <c r="N1206" s="14">
        <v>0.226000863660277</v>
      </c>
      <c r="O1206" s="14">
        <v>0.25619636156300102</v>
      </c>
      <c r="P1206" s="14">
        <v>0.30081873787117003</v>
      </c>
      <c r="Q1206" s="14">
        <v>0.32213135558077799</v>
      </c>
      <c r="R1206" s="14"/>
      <c r="S1206" s="14">
        <v>0.24058919449310101</v>
      </c>
      <c r="T1206" s="14">
        <v>0.28083341516522198</v>
      </c>
      <c r="U1206" s="14">
        <v>0.30088124732643301</v>
      </c>
      <c r="V1206" s="14">
        <v>0.303321273961428</v>
      </c>
      <c r="W1206" s="14">
        <v>0.33535183746455999</v>
      </c>
      <c r="X1206" s="14">
        <v>0.28370486034266301</v>
      </c>
      <c r="Y1206" s="14">
        <v>0.30422194986720502</v>
      </c>
      <c r="Z1206" s="14">
        <v>0.293747869886262</v>
      </c>
      <c r="AA1206" s="14">
        <v>0.22577180781923301</v>
      </c>
      <c r="AB1206" s="14">
        <v>0.28152318898054202</v>
      </c>
      <c r="AC1206" s="14">
        <v>0.22606318742739301</v>
      </c>
      <c r="AD1206" s="14">
        <v>0.227896731589668</v>
      </c>
      <c r="AE1206" s="14"/>
      <c r="AF1206" s="14">
        <v>0.32089268432580798</v>
      </c>
      <c r="AG1206" s="14">
        <v>0.23718000924037899</v>
      </c>
      <c r="AH1206" s="14">
        <v>0.252586596406224</v>
      </c>
      <c r="AI1206" s="14"/>
      <c r="AJ1206" s="14" t="s">
        <v>79</v>
      </c>
      <c r="AK1206" s="14" t="s">
        <v>79</v>
      </c>
      <c r="AL1206" s="14" t="s">
        <v>79</v>
      </c>
      <c r="AM1206" s="14" t="s">
        <v>79</v>
      </c>
      <c r="AN1206" s="14" t="s">
        <v>79</v>
      </c>
      <c r="AO1206" s="14"/>
      <c r="AP1206" s="14">
        <v>0.27422951988689598</v>
      </c>
      <c r="AQ1206" s="14">
        <v>0.27700083307572998</v>
      </c>
      <c r="AR1206" s="14">
        <v>0.27976856802011502</v>
      </c>
      <c r="AS1206" s="14"/>
      <c r="AT1206" s="14">
        <v>0.32266187665033302</v>
      </c>
      <c r="AU1206" s="14">
        <v>0.30921487981832402</v>
      </c>
      <c r="AV1206" s="14">
        <v>0.22259917003611401</v>
      </c>
      <c r="AW1206" s="14">
        <v>0.17399792172853401</v>
      </c>
      <c r="AX1206" s="14">
        <v>0.219408994960548</v>
      </c>
    </row>
    <row r="1207" spans="2:50" x14ac:dyDescent="0.25">
      <c r="B1207" t="s">
        <v>103</v>
      </c>
      <c r="C1207" s="14">
        <v>0.202178594494933</v>
      </c>
      <c r="D1207" s="14">
        <v>0.17020698143646701</v>
      </c>
      <c r="E1207" s="14">
        <v>0.234849342878581</v>
      </c>
      <c r="F1207" s="14"/>
      <c r="G1207" s="14">
        <v>0.121249800288356</v>
      </c>
      <c r="H1207" s="14">
        <v>0.24240368935846901</v>
      </c>
      <c r="I1207" s="14">
        <v>0.20186543616861899</v>
      </c>
      <c r="J1207" s="14">
        <v>0.21669699256435701</v>
      </c>
      <c r="K1207" s="14">
        <v>0.224469249967156</v>
      </c>
      <c r="L1207" s="14">
        <v>0.19659979261833799</v>
      </c>
      <c r="M1207" s="14"/>
      <c r="N1207" s="14">
        <v>0.14729847832889401</v>
      </c>
      <c r="O1207" s="14">
        <v>0.16884303113809801</v>
      </c>
      <c r="P1207" s="14">
        <v>0.225875739040243</v>
      </c>
      <c r="Q1207" s="14">
        <v>0.27368166227097801</v>
      </c>
      <c r="R1207" s="14"/>
      <c r="S1207" s="14">
        <v>0.170610705676598</v>
      </c>
      <c r="T1207" s="14">
        <v>0.19792777724478899</v>
      </c>
      <c r="U1207" s="14">
        <v>0.22144273659112301</v>
      </c>
      <c r="V1207" s="14">
        <v>0.21394402273212601</v>
      </c>
      <c r="W1207" s="14">
        <v>0.20313046809860599</v>
      </c>
      <c r="X1207" s="14">
        <v>0.238422905634913</v>
      </c>
      <c r="Y1207" s="14">
        <v>0.15349664550821701</v>
      </c>
      <c r="Z1207" s="14">
        <v>0.169360589204442</v>
      </c>
      <c r="AA1207" s="14">
        <v>0.21913539400363999</v>
      </c>
      <c r="AB1207" s="14">
        <v>0.21102026959160999</v>
      </c>
      <c r="AC1207" s="14">
        <v>0.24325646760731201</v>
      </c>
      <c r="AD1207" s="14">
        <v>0.18664623779586101</v>
      </c>
      <c r="AE1207" s="14"/>
      <c r="AF1207" s="14">
        <v>0.20921268199993001</v>
      </c>
      <c r="AG1207" s="14">
        <v>0.19379760058406401</v>
      </c>
      <c r="AH1207" s="14">
        <v>0.26863040505432501</v>
      </c>
      <c r="AI1207" s="14"/>
      <c r="AJ1207" s="14" t="s">
        <v>79</v>
      </c>
      <c r="AK1207" s="14" t="s">
        <v>79</v>
      </c>
      <c r="AL1207" s="14" t="s">
        <v>79</v>
      </c>
      <c r="AM1207" s="14" t="s">
        <v>79</v>
      </c>
      <c r="AN1207" s="14" t="s">
        <v>79</v>
      </c>
      <c r="AO1207" s="14"/>
      <c r="AP1207" s="14">
        <v>0.14914718107397601</v>
      </c>
      <c r="AQ1207" s="14">
        <v>0.18790184469655</v>
      </c>
      <c r="AR1207" s="14">
        <v>9.3954628424178094E-2</v>
      </c>
      <c r="AS1207" s="14"/>
      <c r="AT1207" s="14">
        <v>0.26298414597728997</v>
      </c>
      <c r="AU1207" s="14">
        <v>0.18909549257864999</v>
      </c>
      <c r="AV1207" s="14">
        <v>0.157589357567022</v>
      </c>
      <c r="AW1207" s="14">
        <v>0.14739310105844899</v>
      </c>
      <c r="AX1207" s="14">
        <v>7.9474038867764496E-2</v>
      </c>
    </row>
    <row r="1208" spans="2:50" x14ac:dyDescent="0.25">
      <c r="C1208" s="14"/>
      <c r="D1208" s="14"/>
      <c r="E1208" s="14"/>
      <c r="F1208" s="14"/>
      <c r="G1208" s="14"/>
      <c r="H1208" s="14"/>
      <c r="I1208" s="14"/>
      <c r="J1208" s="14"/>
      <c r="K1208" s="14"/>
      <c r="L1208" s="14"/>
      <c r="M1208" s="14"/>
      <c r="N1208" s="14"/>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4"/>
      <c r="AM1208" s="14"/>
      <c r="AN1208" s="14"/>
      <c r="AO1208" s="14"/>
      <c r="AP1208" s="14"/>
      <c r="AQ1208" s="14"/>
      <c r="AR1208" s="14"/>
      <c r="AS1208" s="14"/>
      <c r="AT1208" s="14"/>
      <c r="AU1208" s="14"/>
      <c r="AV1208" s="14"/>
      <c r="AW1208" s="14"/>
      <c r="AX1208" s="14"/>
    </row>
    <row r="1209" spans="2:50" x14ac:dyDescent="0.25">
      <c r="B1209" s="6" t="s">
        <v>447</v>
      </c>
      <c r="C1209" s="14"/>
      <c r="D1209" s="14"/>
      <c r="E1209" s="14"/>
      <c r="F1209" s="14"/>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c r="AM1209" s="14"/>
      <c r="AN1209" s="14"/>
      <c r="AO1209" s="14"/>
      <c r="AP1209" s="14"/>
      <c r="AQ1209" s="14"/>
      <c r="AR1209" s="14"/>
      <c r="AS1209" s="14"/>
      <c r="AT1209" s="14"/>
      <c r="AU1209" s="14"/>
      <c r="AV1209" s="14"/>
      <c r="AW1209" s="14"/>
      <c r="AX1209" s="14"/>
    </row>
    <row r="1210" spans="2:50" x14ac:dyDescent="0.25">
      <c r="B1210" s="24" t="s">
        <v>77</v>
      </c>
      <c r="C1210" s="14"/>
      <c r="D1210" s="14"/>
      <c r="E1210" s="14"/>
      <c r="F1210" s="14"/>
      <c r="G1210" s="14"/>
      <c r="H1210" s="14"/>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c r="AS1210" s="14"/>
      <c r="AT1210" s="14"/>
      <c r="AU1210" s="14"/>
      <c r="AV1210" s="14"/>
      <c r="AW1210" s="14"/>
      <c r="AX1210" s="14"/>
    </row>
    <row r="1211" spans="2:50" x14ac:dyDescent="0.25">
      <c r="B1211" t="s">
        <v>439</v>
      </c>
      <c r="C1211" s="14">
        <v>0.66509429961342303</v>
      </c>
      <c r="D1211" s="14">
        <v>0.69979316409745995</v>
      </c>
      <c r="E1211" s="14">
        <v>0.62954259452873396</v>
      </c>
      <c r="F1211" s="14"/>
      <c r="G1211" s="14">
        <v>0.64655490794147896</v>
      </c>
      <c r="H1211" s="14">
        <v>0.62437936328833099</v>
      </c>
      <c r="I1211" s="14">
        <v>0.61303780804081298</v>
      </c>
      <c r="J1211" s="14">
        <v>0.68411210388141297</v>
      </c>
      <c r="K1211" s="14">
        <v>0.69226573217884302</v>
      </c>
      <c r="L1211" s="14">
        <v>0.719540131417161</v>
      </c>
      <c r="M1211" s="14"/>
      <c r="N1211" s="14">
        <v>0.68739921999887199</v>
      </c>
      <c r="O1211" s="14">
        <v>0.70784193857371502</v>
      </c>
      <c r="P1211" s="14">
        <v>0.63580680069572104</v>
      </c>
      <c r="Q1211" s="14">
        <v>0.61962147536956902</v>
      </c>
      <c r="R1211" s="14"/>
      <c r="S1211" s="14">
        <v>0.64749597944371595</v>
      </c>
      <c r="T1211" s="14">
        <v>0.64931458934615105</v>
      </c>
      <c r="U1211" s="14">
        <v>0.69958708463965202</v>
      </c>
      <c r="V1211" s="14">
        <v>0.71642922027050404</v>
      </c>
      <c r="W1211" s="14">
        <v>0.67733616728995005</v>
      </c>
      <c r="X1211" s="14">
        <v>0.56061561788898995</v>
      </c>
      <c r="Y1211" s="14">
        <v>0.68198991219457505</v>
      </c>
      <c r="Z1211" s="14">
        <v>0.68294861824527098</v>
      </c>
      <c r="AA1211" s="14">
        <v>0.66908262018212905</v>
      </c>
      <c r="AB1211" s="14">
        <v>0.67995562412657795</v>
      </c>
      <c r="AC1211" s="14">
        <v>0.65028202477904995</v>
      </c>
      <c r="AD1211" s="14">
        <v>0.74993823845010898</v>
      </c>
      <c r="AE1211" s="14"/>
      <c r="AF1211" s="14">
        <v>0.64581224427984296</v>
      </c>
      <c r="AG1211" s="14">
        <v>0.69438432002467199</v>
      </c>
      <c r="AH1211" s="14">
        <v>0.60998090566552099</v>
      </c>
      <c r="AI1211" s="14"/>
      <c r="AJ1211" s="14" t="s">
        <v>79</v>
      </c>
      <c r="AK1211" s="14" t="s">
        <v>79</v>
      </c>
      <c r="AL1211" s="14" t="s">
        <v>79</v>
      </c>
      <c r="AM1211" s="14" t="s">
        <v>79</v>
      </c>
      <c r="AN1211" s="14" t="s">
        <v>79</v>
      </c>
      <c r="AO1211" s="14"/>
      <c r="AP1211" s="14">
        <v>0.72388374325015603</v>
      </c>
      <c r="AQ1211" s="14">
        <v>0.66632214838668502</v>
      </c>
      <c r="AR1211" s="14">
        <v>0.74875441070057003</v>
      </c>
      <c r="AS1211" s="14"/>
      <c r="AT1211" s="14">
        <v>0.65116418570468504</v>
      </c>
      <c r="AU1211" s="14">
        <v>0.62635860715713498</v>
      </c>
      <c r="AV1211" s="14">
        <v>0.703168960094253</v>
      </c>
      <c r="AW1211" s="14">
        <v>0.71521143802188303</v>
      </c>
      <c r="AX1211" s="14">
        <v>0.74169075936324202</v>
      </c>
    </row>
    <row r="1212" spans="2:50" x14ac:dyDescent="0.25">
      <c r="B1212" t="s">
        <v>440</v>
      </c>
      <c r="C1212" s="14">
        <v>0.173268275069591</v>
      </c>
      <c r="D1212" s="14">
        <v>0.173778010326713</v>
      </c>
      <c r="E1212" s="14">
        <v>0.173313190436789</v>
      </c>
      <c r="F1212" s="14"/>
      <c r="G1212" s="14">
        <v>0.21918417620602701</v>
      </c>
      <c r="H1212" s="14">
        <v>0.175192819940411</v>
      </c>
      <c r="I1212" s="14">
        <v>0.17839203400800899</v>
      </c>
      <c r="J1212" s="14">
        <v>0.166277136298317</v>
      </c>
      <c r="K1212" s="14">
        <v>0.16732404288643701</v>
      </c>
      <c r="L1212" s="14">
        <v>0.14658817108994701</v>
      </c>
      <c r="M1212" s="14"/>
      <c r="N1212" s="14">
        <v>0.17825357287840601</v>
      </c>
      <c r="O1212" s="14">
        <v>0.15264697683827899</v>
      </c>
      <c r="P1212" s="14">
        <v>0.17945801500349901</v>
      </c>
      <c r="Q1212" s="14">
        <v>0.185247435736523</v>
      </c>
      <c r="R1212" s="14"/>
      <c r="S1212" s="14">
        <v>0.17963792951777899</v>
      </c>
      <c r="T1212" s="14">
        <v>0.20164575954393099</v>
      </c>
      <c r="U1212" s="14">
        <v>0.14705800734043101</v>
      </c>
      <c r="V1212" s="14">
        <v>0.12968640562511699</v>
      </c>
      <c r="W1212" s="14">
        <v>0.17545382993134201</v>
      </c>
      <c r="X1212" s="14">
        <v>0.23141601505589501</v>
      </c>
      <c r="Y1212" s="14">
        <v>0.18712485872826401</v>
      </c>
      <c r="Z1212" s="14">
        <v>0.15594985607209</v>
      </c>
      <c r="AA1212" s="14">
        <v>0.15702337012335901</v>
      </c>
      <c r="AB1212" s="14">
        <v>0.16109581495004299</v>
      </c>
      <c r="AC1212" s="14">
        <v>0.18076655684780901</v>
      </c>
      <c r="AD1212" s="14">
        <v>0.112420011545225</v>
      </c>
      <c r="AE1212" s="14"/>
      <c r="AF1212" s="14">
        <v>0.19097010871277301</v>
      </c>
      <c r="AG1212" s="14">
        <v>0.15497903959992801</v>
      </c>
      <c r="AH1212" s="14">
        <v>0.17198748223585</v>
      </c>
      <c r="AI1212" s="14"/>
      <c r="AJ1212" s="14" t="s">
        <v>79</v>
      </c>
      <c r="AK1212" s="14" t="s">
        <v>79</v>
      </c>
      <c r="AL1212" s="14" t="s">
        <v>79</v>
      </c>
      <c r="AM1212" s="14" t="s">
        <v>79</v>
      </c>
      <c r="AN1212" s="14" t="s">
        <v>79</v>
      </c>
      <c r="AO1212" s="14"/>
      <c r="AP1212" s="14">
        <v>0.16614648308640201</v>
      </c>
      <c r="AQ1212" s="14">
        <v>0.18907426583700801</v>
      </c>
      <c r="AR1212" s="14">
        <v>0.13318683740793999</v>
      </c>
      <c r="AS1212" s="14"/>
      <c r="AT1212" s="14">
        <v>0.18118174545054</v>
      </c>
      <c r="AU1212" s="14">
        <v>0.180798546929756</v>
      </c>
      <c r="AV1212" s="14">
        <v>0.16474511859759799</v>
      </c>
      <c r="AW1212" s="14">
        <v>0.15979250650385299</v>
      </c>
      <c r="AX1212" s="14">
        <v>0.160270335057698</v>
      </c>
    </row>
    <row r="1213" spans="2:50" x14ac:dyDescent="0.25">
      <c r="B1213" t="s">
        <v>103</v>
      </c>
      <c r="C1213" s="14">
        <v>0.16163742531698699</v>
      </c>
      <c r="D1213" s="14">
        <v>0.12642882557582699</v>
      </c>
      <c r="E1213" s="14">
        <v>0.19714421503447699</v>
      </c>
      <c r="F1213" s="14"/>
      <c r="G1213" s="14">
        <v>0.134260915852494</v>
      </c>
      <c r="H1213" s="14">
        <v>0.20042781677125801</v>
      </c>
      <c r="I1213" s="14">
        <v>0.208570157951178</v>
      </c>
      <c r="J1213" s="14">
        <v>0.149610759820271</v>
      </c>
      <c r="K1213" s="14">
        <v>0.14041022493472</v>
      </c>
      <c r="L1213" s="14">
        <v>0.13387169749289199</v>
      </c>
      <c r="M1213" s="14"/>
      <c r="N1213" s="14">
        <v>0.134347207122722</v>
      </c>
      <c r="O1213" s="14">
        <v>0.13951108458800601</v>
      </c>
      <c r="P1213" s="14">
        <v>0.18473518430078001</v>
      </c>
      <c r="Q1213" s="14">
        <v>0.19513108889390801</v>
      </c>
      <c r="R1213" s="14"/>
      <c r="S1213" s="14">
        <v>0.172866091038505</v>
      </c>
      <c r="T1213" s="14">
        <v>0.14903965110991799</v>
      </c>
      <c r="U1213" s="14">
        <v>0.153354908019917</v>
      </c>
      <c r="V1213" s="14">
        <v>0.153884374104379</v>
      </c>
      <c r="W1213" s="14">
        <v>0.14721000277870799</v>
      </c>
      <c r="X1213" s="14">
        <v>0.20796836705511501</v>
      </c>
      <c r="Y1213" s="14">
        <v>0.13088522907716099</v>
      </c>
      <c r="Z1213" s="14">
        <v>0.161101525682638</v>
      </c>
      <c r="AA1213" s="14">
        <v>0.17389400969451199</v>
      </c>
      <c r="AB1213" s="14">
        <v>0.158948560923379</v>
      </c>
      <c r="AC1213" s="14">
        <v>0.16895141837314101</v>
      </c>
      <c r="AD1213" s="14">
        <v>0.137641750004665</v>
      </c>
      <c r="AE1213" s="14"/>
      <c r="AF1213" s="14">
        <v>0.163217647007384</v>
      </c>
      <c r="AG1213" s="14">
        <v>0.150636640375401</v>
      </c>
      <c r="AH1213" s="14">
        <v>0.21803161209862801</v>
      </c>
      <c r="AI1213" s="14"/>
      <c r="AJ1213" s="14" t="s">
        <v>79</v>
      </c>
      <c r="AK1213" s="14" t="s">
        <v>79</v>
      </c>
      <c r="AL1213" s="14" t="s">
        <v>79</v>
      </c>
      <c r="AM1213" s="14" t="s">
        <v>79</v>
      </c>
      <c r="AN1213" s="14" t="s">
        <v>79</v>
      </c>
      <c r="AO1213" s="14"/>
      <c r="AP1213" s="14">
        <v>0.109969773663443</v>
      </c>
      <c r="AQ1213" s="14">
        <v>0.144603585776307</v>
      </c>
      <c r="AR1213" s="14">
        <v>0.11805875189149</v>
      </c>
      <c r="AS1213" s="14"/>
      <c r="AT1213" s="14">
        <v>0.16765406884477499</v>
      </c>
      <c r="AU1213" s="14">
        <v>0.19284284591310899</v>
      </c>
      <c r="AV1213" s="14">
        <v>0.132085921308148</v>
      </c>
      <c r="AW1213" s="14">
        <v>0.124996055474264</v>
      </c>
      <c r="AX1213" s="14">
        <v>9.8038905579060698E-2</v>
      </c>
    </row>
    <row r="1214" spans="2:50" x14ac:dyDescent="0.25">
      <c r="C1214" s="14"/>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row>
    <row r="1215" spans="2:50" x14ac:dyDescent="0.25">
      <c r="B1215" s="6" t="s">
        <v>448</v>
      </c>
      <c r="C1215" s="14"/>
      <c r="D1215" s="14"/>
      <c r="E1215" s="14"/>
      <c r="F1215" s="14"/>
      <c r="G1215" s="14"/>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4"/>
      <c r="AM1215" s="14"/>
      <c r="AN1215" s="14"/>
      <c r="AO1215" s="14"/>
      <c r="AP1215" s="14"/>
      <c r="AQ1215" s="14"/>
      <c r="AR1215" s="14"/>
      <c r="AS1215" s="14"/>
      <c r="AT1215" s="14"/>
      <c r="AU1215" s="14"/>
      <c r="AV1215" s="14"/>
      <c r="AW1215" s="14"/>
      <c r="AX1215" s="14"/>
    </row>
    <row r="1216" spans="2:50" x14ac:dyDescent="0.25">
      <c r="B1216" s="24" t="s">
        <v>77</v>
      </c>
      <c r="C1216" s="14"/>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4"/>
    </row>
    <row r="1217" spans="2:50" x14ac:dyDescent="0.25">
      <c r="B1217" t="s">
        <v>439</v>
      </c>
      <c r="C1217" s="14">
        <v>0.524072600004161</v>
      </c>
      <c r="D1217" s="14">
        <v>0.54397384521370695</v>
      </c>
      <c r="E1217" s="14">
        <v>0.50548778648284498</v>
      </c>
      <c r="F1217" s="14"/>
      <c r="G1217" s="14">
        <v>0.45009128698995798</v>
      </c>
      <c r="H1217" s="14">
        <v>0.48517802099403501</v>
      </c>
      <c r="I1217" s="14">
        <v>0.49471636911475803</v>
      </c>
      <c r="J1217" s="14">
        <v>0.55223892420328602</v>
      </c>
      <c r="K1217" s="14">
        <v>0.57869101880930296</v>
      </c>
      <c r="L1217" s="14">
        <v>0.56974442388345303</v>
      </c>
      <c r="M1217" s="14"/>
      <c r="N1217" s="14">
        <v>0.57230959329000197</v>
      </c>
      <c r="O1217" s="14">
        <v>0.51911104526520702</v>
      </c>
      <c r="P1217" s="14">
        <v>0.546757986131303</v>
      </c>
      <c r="Q1217" s="14">
        <v>0.45933543415803701</v>
      </c>
      <c r="R1217" s="14"/>
      <c r="S1217" s="14">
        <v>0.52144195089935097</v>
      </c>
      <c r="T1217" s="14">
        <v>0.50321667299767003</v>
      </c>
      <c r="U1217" s="14">
        <v>0.52471625154391</v>
      </c>
      <c r="V1217" s="14">
        <v>0.59210236641414304</v>
      </c>
      <c r="W1217" s="14">
        <v>0.49675964991120802</v>
      </c>
      <c r="X1217" s="14">
        <v>0.54413997776313305</v>
      </c>
      <c r="Y1217" s="14">
        <v>0.52903826424128597</v>
      </c>
      <c r="Z1217" s="14">
        <v>0.41332662901462902</v>
      </c>
      <c r="AA1217" s="14">
        <v>0.54369507622438196</v>
      </c>
      <c r="AB1217" s="14">
        <v>0.52904478149060397</v>
      </c>
      <c r="AC1217" s="14">
        <v>0.43011312494970999</v>
      </c>
      <c r="AD1217" s="14">
        <v>0.62865037902710397</v>
      </c>
      <c r="AE1217" s="14"/>
      <c r="AF1217" s="14">
        <v>0.50065362965134097</v>
      </c>
      <c r="AG1217" s="14">
        <v>0.56895245473689604</v>
      </c>
      <c r="AH1217" s="14">
        <v>0.49374638614036498</v>
      </c>
      <c r="AI1217" s="14"/>
      <c r="AJ1217" s="14" t="s">
        <v>79</v>
      </c>
      <c r="AK1217" s="14" t="s">
        <v>79</v>
      </c>
      <c r="AL1217" s="14" t="s">
        <v>79</v>
      </c>
      <c r="AM1217" s="14" t="s">
        <v>79</v>
      </c>
      <c r="AN1217" s="14" t="s">
        <v>79</v>
      </c>
      <c r="AO1217" s="14"/>
      <c r="AP1217" s="14">
        <v>0.57325418879856405</v>
      </c>
      <c r="AQ1217" s="14">
        <v>0.55777785468677299</v>
      </c>
      <c r="AR1217" s="14">
        <v>0.54208963016757905</v>
      </c>
      <c r="AS1217" s="14"/>
      <c r="AT1217" s="14">
        <v>0.486431118662358</v>
      </c>
      <c r="AU1217" s="14">
        <v>0.50097331020208302</v>
      </c>
      <c r="AV1217" s="14">
        <v>0.57592399649182002</v>
      </c>
      <c r="AW1217" s="14">
        <v>0.58334574549968499</v>
      </c>
      <c r="AX1217" s="14">
        <v>0.65006023656197498</v>
      </c>
    </row>
    <row r="1218" spans="2:50" x14ac:dyDescent="0.25">
      <c r="B1218" t="s">
        <v>440</v>
      </c>
      <c r="C1218" s="14">
        <v>0.27749043592851502</v>
      </c>
      <c r="D1218" s="14">
        <v>0.27877115600323399</v>
      </c>
      <c r="E1218" s="14">
        <v>0.27393146966680598</v>
      </c>
      <c r="F1218" s="14"/>
      <c r="G1218" s="14">
        <v>0.38140878134202699</v>
      </c>
      <c r="H1218" s="14">
        <v>0.293463289634045</v>
      </c>
      <c r="I1218" s="14">
        <v>0.27344925589319302</v>
      </c>
      <c r="J1218" s="14">
        <v>0.251213145299027</v>
      </c>
      <c r="K1218" s="14">
        <v>0.23707019213717301</v>
      </c>
      <c r="L1218" s="14">
        <v>0.246783601971442</v>
      </c>
      <c r="M1218" s="14"/>
      <c r="N1218" s="14">
        <v>0.269795909005622</v>
      </c>
      <c r="O1218" s="14">
        <v>0.29473081137018198</v>
      </c>
      <c r="P1218" s="14">
        <v>0.27632504443495998</v>
      </c>
      <c r="Q1218" s="14">
        <v>0.26827610542098401</v>
      </c>
      <c r="R1218" s="14"/>
      <c r="S1218" s="14">
        <v>0.28894817579693599</v>
      </c>
      <c r="T1218" s="14">
        <v>0.30295718877882</v>
      </c>
      <c r="U1218" s="14">
        <v>0.272954217315173</v>
      </c>
      <c r="V1218" s="14">
        <v>0.245612058940682</v>
      </c>
      <c r="W1218" s="14">
        <v>0.28495810873050198</v>
      </c>
      <c r="X1218" s="14">
        <v>0.25854885542429501</v>
      </c>
      <c r="Y1218" s="14">
        <v>0.29261906763919499</v>
      </c>
      <c r="Z1218" s="14">
        <v>0.37053406125995197</v>
      </c>
      <c r="AA1218" s="14">
        <v>0.26272319714951797</v>
      </c>
      <c r="AB1218" s="14">
        <v>0.24497798612604499</v>
      </c>
      <c r="AC1218" s="14">
        <v>0.26934615008058899</v>
      </c>
      <c r="AD1218" s="14">
        <v>0.26207738852226897</v>
      </c>
      <c r="AE1218" s="14"/>
      <c r="AF1218" s="14">
        <v>0.30411643710622399</v>
      </c>
      <c r="AG1218" s="14">
        <v>0.243327921275003</v>
      </c>
      <c r="AH1218" s="14">
        <v>0.246407658438559</v>
      </c>
      <c r="AI1218" s="14"/>
      <c r="AJ1218" s="14" t="s">
        <v>79</v>
      </c>
      <c r="AK1218" s="14" t="s">
        <v>79</v>
      </c>
      <c r="AL1218" s="14" t="s">
        <v>79</v>
      </c>
      <c r="AM1218" s="14" t="s">
        <v>79</v>
      </c>
      <c r="AN1218" s="14" t="s">
        <v>79</v>
      </c>
      <c r="AO1218" s="14"/>
      <c r="AP1218" s="14">
        <v>0.28571406885747802</v>
      </c>
      <c r="AQ1218" s="14">
        <v>0.26577066807138999</v>
      </c>
      <c r="AR1218" s="14">
        <v>0.33558597562132497</v>
      </c>
      <c r="AS1218" s="14"/>
      <c r="AT1218" s="14">
        <v>0.28910214304223603</v>
      </c>
      <c r="AU1218" s="14">
        <v>0.29130810571893001</v>
      </c>
      <c r="AV1218" s="14">
        <v>0.275951201427726</v>
      </c>
      <c r="AW1218" s="14">
        <v>0.23043687130700999</v>
      </c>
      <c r="AX1218" s="14">
        <v>0.170096495891779</v>
      </c>
    </row>
    <row r="1219" spans="2:50" x14ac:dyDescent="0.25">
      <c r="B1219" t="s">
        <v>103</v>
      </c>
      <c r="C1219" s="14">
        <v>0.198436964067324</v>
      </c>
      <c r="D1219" s="14">
        <v>0.177254998783059</v>
      </c>
      <c r="E1219" s="14">
        <v>0.22058074385034901</v>
      </c>
      <c r="F1219" s="14"/>
      <c r="G1219" s="14">
        <v>0.168499931668015</v>
      </c>
      <c r="H1219" s="14">
        <v>0.22135868937191999</v>
      </c>
      <c r="I1219" s="14">
        <v>0.23183437499204901</v>
      </c>
      <c r="J1219" s="14">
        <v>0.19654793049768701</v>
      </c>
      <c r="K1219" s="14">
        <v>0.184238789053524</v>
      </c>
      <c r="L1219" s="14">
        <v>0.18347197414510499</v>
      </c>
      <c r="M1219" s="14"/>
      <c r="N1219" s="14">
        <v>0.157894497704376</v>
      </c>
      <c r="O1219" s="14">
        <v>0.18615814336461101</v>
      </c>
      <c r="P1219" s="14">
        <v>0.176916969433737</v>
      </c>
      <c r="Q1219" s="14">
        <v>0.27238846042097897</v>
      </c>
      <c r="R1219" s="14"/>
      <c r="S1219" s="14">
        <v>0.18960987330371401</v>
      </c>
      <c r="T1219" s="14">
        <v>0.19382613822351</v>
      </c>
      <c r="U1219" s="14">
        <v>0.20232953114091701</v>
      </c>
      <c r="V1219" s="14">
        <v>0.16228557464517401</v>
      </c>
      <c r="W1219" s="14">
        <v>0.218282241358289</v>
      </c>
      <c r="X1219" s="14">
        <v>0.19731116681257099</v>
      </c>
      <c r="Y1219" s="14">
        <v>0.17834266811951999</v>
      </c>
      <c r="Z1219" s="14">
        <v>0.216139309725419</v>
      </c>
      <c r="AA1219" s="14">
        <v>0.19358172662609999</v>
      </c>
      <c r="AB1219" s="14">
        <v>0.22597723238335099</v>
      </c>
      <c r="AC1219" s="14">
        <v>0.30054072496970102</v>
      </c>
      <c r="AD1219" s="14">
        <v>0.109272232450627</v>
      </c>
      <c r="AE1219" s="14"/>
      <c r="AF1219" s="14">
        <v>0.19522993324243401</v>
      </c>
      <c r="AG1219" s="14">
        <v>0.18771962398810099</v>
      </c>
      <c r="AH1219" s="14">
        <v>0.25984595542107602</v>
      </c>
      <c r="AI1219" s="14"/>
      <c r="AJ1219" s="14" t="s">
        <v>79</v>
      </c>
      <c r="AK1219" s="14" t="s">
        <v>79</v>
      </c>
      <c r="AL1219" s="14" t="s">
        <v>79</v>
      </c>
      <c r="AM1219" s="14" t="s">
        <v>79</v>
      </c>
      <c r="AN1219" s="14" t="s">
        <v>79</v>
      </c>
      <c r="AO1219" s="14"/>
      <c r="AP1219" s="14">
        <v>0.14103174234395799</v>
      </c>
      <c r="AQ1219" s="14">
        <v>0.17645147724183699</v>
      </c>
      <c r="AR1219" s="14">
        <v>0.122324394211096</v>
      </c>
      <c r="AS1219" s="14"/>
      <c r="AT1219" s="14">
        <v>0.224466738295406</v>
      </c>
      <c r="AU1219" s="14">
        <v>0.207718584078987</v>
      </c>
      <c r="AV1219" s="14">
        <v>0.148124802080455</v>
      </c>
      <c r="AW1219" s="14">
        <v>0.186217383193306</v>
      </c>
      <c r="AX1219" s="14">
        <v>0.17984326754624599</v>
      </c>
    </row>
    <row r="1220" spans="2:50" x14ac:dyDescent="0.25">
      <c r="C1220" s="14"/>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c r="AM1220" s="14"/>
      <c r="AN1220" s="14"/>
      <c r="AO1220" s="14"/>
      <c r="AP1220" s="14"/>
      <c r="AQ1220" s="14"/>
      <c r="AR1220" s="14"/>
      <c r="AS1220" s="14"/>
      <c r="AT1220" s="14"/>
      <c r="AU1220" s="14"/>
      <c r="AV1220" s="14"/>
      <c r="AW1220" s="14"/>
      <c r="AX1220" s="14"/>
    </row>
    <row r="1221" spans="2:50" x14ac:dyDescent="0.25">
      <c r="B1221" s="6" t="s">
        <v>449</v>
      </c>
      <c r="C1221" s="14"/>
      <c r="D1221" s="14"/>
      <c r="E1221" s="14"/>
      <c r="F1221" s="14"/>
      <c r="G1221" s="14"/>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4"/>
    </row>
    <row r="1222" spans="2:50" x14ac:dyDescent="0.25">
      <c r="B1222" s="24" t="s">
        <v>77</v>
      </c>
      <c r="C1222" s="14"/>
      <c r="D1222" s="14"/>
      <c r="E1222" s="14"/>
      <c r="F1222" s="14"/>
      <c r="G1222" s="14"/>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row>
    <row r="1223" spans="2:50" x14ac:dyDescent="0.25">
      <c r="B1223" t="s">
        <v>439</v>
      </c>
      <c r="C1223" s="14">
        <v>0.67384654225360496</v>
      </c>
      <c r="D1223" s="14">
        <v>0.67516220756188905</v>
      </c>
      <c r="E1223" s="14">
        <v>0.67256875604365596</v>
      </c>
      <c r="F1223" s="14"/>
      <c r="G1223" s="14">
        <v>0.65611543721552001</v>
      </c>
      <c r="H1223" s="14">
        <v>0.62141939845475802</v>
      </c>
      <c r="I1223" s="14">
        <v>0.59142026100806</v>
      </c>
      <c r="J1223" s="14">
        <v>0.69421054950220396</v>
      </c>
      <c r="K1223" s="14">
        <v>0.70539180375886601</v>
      </c>
      <c r="L1223" s="14">
        <v>0.75800997589491903</v>
      </c>
      <c r="M1223" s="14"/>
      <c r="N1223" s="14">
        <v>0.73915838019615099</v>
      </c>
      <c r="O1223" s="14">
        <v>0.69296589492073402</v>
      </c>
      <c r="P1223" s="14">
        <v>0.640258388748845</v>
      </c>
      <c r="Q1223" s="14">
        <v>0.61349812848107099</v>
      </c>
      <c r="R1223" s="14"/>
      <c r="S1223" s="14">
        <v>0.63752655016721205</v>
      </c>
      <c r="T1223" s="14">
        <v>0.67462459289190202</v>
      </c>
      <c r="U1223" s="14">
        <v>0.70737199798958705</v>
      </c>
      <c r="V1223" s="14">
        <v>0.68903683618779499</v>
      </c>
      <c r="W1223" s="14">
        <v>0.65028808320463005</v>
      </c>
      <c r="X1223" s="14">
        <v>0.67027494956311695</v>
      </c>
      <c r="Y1223" s="14">
        <v>0.692150593114779</v>
      </c>
      <c r="Z1223" s="14">
        <v>0.69280296767745497</v>
      </c>
      <c r="AA1223" s="14">
        <v>0.67872303000171397</v>
      </c>
      <c r="AB1223" s="14">
        <v>0.69672133157757599</v>
      </c>
      <c r="AC1223" s="14">
        <v>0.63496235087632902</v>
      </c>
      <c r="AD1223" s="14">
        <v>0.67488883669626099</v>
      </c>
      <c r="AE1223" s="14"/>
      <c r="AF1223" s="14">
        <v>0.60938511273697704</v>
      </c>
      <c r="AG1223" s="14">
        <v>0.727910613431344</v>
      </c>
      <c r="AH1223" s="14">
        <v>0.63568932893027097</v>
      </c>
      <c r="AI1223" s="14"/>
      <c r="AJ1223" s="14" t="s">
        <v>79</v>
      </c>
      <c r="AK1223" s="14" t="s">
        <v>79</v>
      </c>
      <c r="AL1223" s="14" t="s">
        <v>79</v>
      </c>
      <c r="AM1223" s="14" t="s">
        <v>79</v>
      </c>
      <c r="AN1223" s="14" t="s">
        <v>79</v>
      </c>
      <c r="AO1223" s="14"/>
      <c r="AP1223" s="14">
        <v>0.71293817940842796</v>
      </c>
      <c r="AQ1223" s="14">
        <v>0.68973155548634102</v>
      </c>
      <c r="AR1223" s="14">
        <v>0.75871721387817304</v>
      </c>
      <c r="AS1223" s="14"/>
      <c r="AT1223" s="14">
        <v>0.64363434455361601</v>
      </c>
      <c r="AU1223" s="14">
        <v>0.64380664649188202</v>
      </c>
      <c r="AV1223" s="14">
        <v>0.72411138424610999</v>
      </c>
      <c r="AW1223" s="14">
        <v>0.73148952456183203</v>
      </c>
      <c r="AX1223" s="14">
        <v>0.85372574126783796</v>
      </c>
    </row>
    <row r="1224" spans="2:50" x14ac:dyDescent="0.25">
      <c r="B1224" t="s">
        <v>440</v>
      </c>
      <c r="C1224" s="14">
        <v>0.17620185014381701</v>
      </c>
      <c r="D1224" s="14">
        <v>0.192420952671464</v>
      </c>
      <c r="E1224" s="14">
        <v>0.15925936590492201</v>
      </c>
      <c r="F1224" s="14"/>
      <c r="G1224" s="14">
        <v>0.19885792378130099</v>
      </c>
      <c r="H1224" s="14">
        <v>0.164479798018275</v>
      </c>
      <c r="I1224" s="14">
        <v>0.247834816061165</v>
      </c>
      <c r="J1224" s="14">
        <v>0.164845808360018</v>
      </c>
      <c r="K1224" s="14">
        <v>0.15406519184949399</v>
      </c>
      <c r="L1224" s="14">
        <v>0.13662313804823201</v>
      </c>
      <c r="M1224" s="14"/>
      <c r="N1224" s="14">
        <v>0.15389961195257101</v>
      </c>
      <c r="O1224" s="14">
        <v>0.17135052709779899</v>
      </c>
      <c r="P1224" s="14">
        <v>0.20476023889589601</v>
      </c>
      <c r="Q1224" s="14">
        <v>0.178406794811453</v>
      </c>
      <c r="R1224" s="14"/>
      <c r="S1224" s="14">
        <v>0.19207022597064899</v>
      </c>
      <c r="T1224" s="14">
        <v>0.16958965928986799</v>
      </c>
      <c r="U1224" s="14">
        <v>0.132339681200317</v>
      </c>
      <c r="V1224" s="14">
        <v>0.18367057463400099</v>
      </c>
      <c r="W1224" s="14">
        <v>0.22757192429943601</v>
      </c>
      <c r="X1224" s="14">
        <v>0.16597441587623099</v>
      </c>
      <c r="Y1224" s="14">
        <v>0.16030897292686699</v>
      </c>
      <c r="Z1224" s="14">
        <v>0.17259219974051301</v>
      </c>
      <c r="AA1224" s="14">
        <v>0.185293836259318</v>
      </c>
      <c r="AB1224" s="14">
        <v>0.15695171115581999</v>
      </c>
      <c r="AC1224" s="14">
        <v>0.19034615912983699</v>
      </c>
      <c r="AD1224" s="14">
        <v>0.18445367224345599</v>
      </c>
      <c r="AE1224" s="14"/>
      <c r="AF1224" s="14">
        <v>0.21911554965607699</v>
      </c>
      <c r="AG1224" s="14">
        <v>0.14923007523057399</v>
      </c>
      <c r="AH1224" s="14">
        <v>0.15147238564361701</v>
      </c>
      <c r="AI1224" s="14"/>
      <c r="AJ1224" s="14" t="s">
        <v>79</v>
      </c>
      <c r="AK1224" s="14" t="s">
        <v>79</v>
      </c>
      <c r="AL1224" s="14" t="s">
        <v>79</v>
      </c>
      <c r="AM1224" s="14" t="s">
        <v>79</v>
      </c>
      <c r="AN1224" s="14" t="s">
        <v>79</v>
      </c>
      <c r="AO1224" s="14"/>
      <c r="AP1224" s="14">
        <v>0.172367960744052</v>
      </c>
      <c r="AQ1224" s="14">
        <v>0.17044841979428901</v>
      </c>
      <c r="AR1224" s="14">
        <v>0.13293582236056101</v>
      </c>
      <c r="AS1224" s="14"/>
      <c r="AT1224" s="14">
        <v>0.18193184318307901</v>
      </c>
      <c r="AU1224" s="14">
        <v>0.18414876360934801</v>
      </c>
      <c r="AV1224" s="14">
        <v>0.16880024583328701</v>
      </c>
      <c r="AW1224" s="14">
        <v>0.15423185716364601</v>
      </c>
      <c r="AX1224" s="14">
        <v>0.116354406857914</v>
      </c>
    </row>
    <row r="1225" spans="2:50" x14ac:dyDescent="0.25">
      <c r="B1225" t="s">
        <v>103</v>
      </c>
      <c r="C1225" s="14">
        <v>0.149951607602578</v>
      </c>
      <c r="D1225" s="14">
        <v>0.132416839766647</v>
      </c>
      <c r="E1225" s="14">
        <v>0.168171878051423</v>
      </c>
      <c r="F1225" s="14"/>
      <c r="G1225" s="14">
        <v>0.14502663900318</v>
      </c>
      <c r="H1225" s="14">
        <v>0.214100803526968</v>
      </c>
      <c r="I1225" s="14">
        <v>0.160744922930774</v>
      </c>
      <c r="J1225" s="14">
        <v>0.14094364213777699</v>
      </c>
      <c r="K1225" s="14">
        <v>0.140543004391641</v>
      </c>
      <c r="L1225" s="14">
        <v>0.10536688605685</v>
      </c>
      <c r="M1225" s="14"/>
      <c r="N1225" s="14">
        <v>0.106942007851278</v>
      </c>
      <c r="O1225" s="14">
        <v>0.13568357798146699</v>
      </c>
      <c r="P1225" s="14">
        <v>0.15498137235525999</v>
      </c>
      <c r="Q1225" s="14">
        <v>0.20809507670747601</v>
      </c>
      <c r="R1225" s="14"/>
      <c r="S1225" s="14">
        <v>0.17040322386213899</v>
      </c>
      <c r="T1225" s="14">
        <v>0.15578574781823001</v>
      </c>
      <c r="U1225" s="14">
        <v>0.160288320810096</v>
      </c>
      <c r="V1225" s="14">
        <v>0.12729258917820399</v>
      </c>
      <c r="W1225" s="14">
        <v>0.122139992495934</v>
      </c>
      <c r="X1225" s="14">
        <v>0.163750634560652</v>
      </c>
      <c r="Y1225" s="14">
        <v>0.14754043395835401</v>
      </c>
      <c r="Z1225" s="14">
        <v>0.13460483258203201</v>
      </c>
      <c r="AA1225" s="14">
        <v>0.135983133738969</v>
      </c>
      <c r="AB1225" s="14">
        <v>0.146326957266604</v>
      </c>
      <c r="AC1225" s="14">
        <v>0.17469148999383499</v>
      </c>
      <c r="AD1225" s="14">
        <v>0.140657491060283</v>
      </c>
      <c r="AE1225" s="14"/>
      <c r="AF1225" s="14">
        <v>0.171499337606946</v>
      </c>
      <c r="AG1225" s="14">
        <v>0.122859311338083</v>
      </c>
      <c r="AH1225" s="14">
        <v>0.21283828542611199</v>
      </c>
      <c r="AI1225" s="14"/>
      <c r="AJ1225" s="14" t="s">
        <v>79</v>
      </c>
      <c r="AK1225" s="14" t="s">
        <v>79</v>
      </c>
      <c r="AL1225" s="14" t="s">
        <v>79</v>
      </c>
      <c r="AM1225" s="14" t="s">
        <v>79</v>
      </c>
      <c r="AN1225" s="14" t="s">
        <v>79</v>
      </c>
      <c r="AO1225" s="14"/>
      <c r="AP1225" s="14">
        <v>0.11469385984752101</v>
      </c>
      <c r="AQ1225" s="14">
        <v>0.13982002471937</v>
      </c>
      <c r="AR1225" s="14">
        <v>0.108346963761266</v>
      </c>
      <c r="AS1225" s="14"/>
      <c r="AT1225" s="14">
        <v>0.17443381226330501</v>
      </c>
      <c r="AU1225" s="14">
        <v>0.17204458989877</v>
      </c>
      <c r="AV1225" s="14">
        <v>0.107088369920603</v>
      </c>
      <c r="AW1225" s="14">
        <v>0.114278618274522</v>
      </c>
      <c r="AX1225" s="14">
        <v>2.9919851874247502E-2</v>
      </c>
    </row>
    <row r="1226" spans="2:50" x14ac:dyDescent="0.25">
      <c r="C1226" s="14"/>
      <c r="D1226" s="14"/>
      <c r="E1226" s="14"/>
      <c r="F1226" s="14"/>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c r="AM1226" s="14"/>
      <c r="AN1226" s="14"/>
      <c r="AO1226" s="14"/>
      <c r="AP1226" s="14"/>
      <c r="AQ1226" s="14"/>
      <c r="AR1226" s="14"/>
      <c r="AS1226" s="14"/>
      <c r="AT1226" s="14"/>
      <c r="AU1226" s="14"/>
      <c r="AV1226" s="14"/>
      <c r="AW1226" s="14"/>
      <c r="AX1226" s="14"/>
    </row>
    <row r="1227" spans="2:50" x14ac:dyDescent="0.25">
      <c r="B1227" s="6" t="s">
        <v>453</v>
      </c>
      <c r="C1227" s="14"/>
      <c r="D1227" s="14"/>
      <c r="E1227" s="14"/>
      <c r="F1227" s="14"/>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c r="AM1227" s="14"/>
      <c r="AN1227" s="14"/>
      <c r="AO1227" s="14"/>
      <c r="AP1227" s="14"/>
      <c r="AQ1227" s="14"/>
      <c r="AR1227" s="14"/>
      <c r="AS1227" s="14"/>
      <c r="AT1227" s="14"/>
      <c r="AU1227" s="14"/>
      <c r="AV1227" s="14"/>
      <c r="AW1227" s="14"/>
      <c r="AX1227" s="14"/>
    </row>
    <row r="1228" spans="2:50" x14ac:dyDescent="0.25">
      <c r="B1228" s="24" t="s">
        <v>77</v>
      </c>
      <c r="C1228" s="14"/>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row>
    <row r="1229" spans="2:50" x14ac:dyDescent="0.25">
      <c r="B1229" t="s">
        <v>450</v>
      </c>
      <c r="C1229" s="14">
        <v>0.15907203789195001</v>
      </c>
      <c r="D1229" s="14">
        <v>0.16253144225222199</v>
      </c>
      <c r="E1229" s="14">
        <v>0.15619651544659799</v>
      </c>
      <c r="F1229" s="14"/>
      <c r="G1229" s="14">
        <v>0.16077088114615201</v>
      </c>
      <c r="H1229" s="14">
        <v>0.18027880997817</v>
      </c>
      <c r="I1229" s="14">
        <v>0.171199751210247</v>
      </c>
      <c r="J1229" s="14">
        <v>0.137031488722408</v>
      </c>
      <c r="K1229" s="14">
        <v>0.139063725380554</v>
      </c>
      <c r="L1229" s="14">
        <v>0.16194697425073101</v>
      </c>
      <c r="M1229" s="14"/>
      <c r="N1229" s="14">
        <v>0.170610068597464</v>
      </c>
      <c r="O1229" s="14">
        <v>0.15015119545715599</v>
      </c>
      <c r="P1229" s="14">
        <v>0.14229243511710701</v>
      </c>
      <c r="Q1229" s="14">
        <v>0.171894868802728</v>
      </c>
      <c r="R1229" s="14"/>
      <c r="S1229" s="14">
        <v>0.19765009064557501</v>
      </c>
      <c r="T1229" s="14">
        <v>0.18812453996426901</v>
      </c>
      <c r="U1229" s="14">
        <v>0.117968937335483</v>
      </c>
      <c r="V1229" s="14">
        <v>0.144697577074067</v>
      </c>
      <c r="W1229" s="14">
        <v>0.18518674399358201</v>
      </c>
      <c r="X1229" s="14">
        <v>0.15096550483671101</v>
      </c>
      <c r="Y1229" s="14">
        <v>0.14375802725247</v>
      </c>
      <c r="Z1229" s="14">
        <v>0.159538466474834</v>
      </c>
      <c r="AA1229" s="14">
        <v>0.155210177516868</v>
      </c>
      <c r="AB1229" s="14">
        <v>0.121536190157906</v>
      </c>
      <c r="AC1229" s="14">
        <v>0.146579459621139</v>
      </c>
      <c r="AD1229" s="14">
        <v>0.15779684392477999</v>
      </c>
      <c r="AE1229" s="14"/>
      <c r="AF1229" s="14">
        <v>0.190638650116874</v>
      </c>
      <c r="AG1229" s="14">
        <v>0.13456275849875701</v>
      </c>
      <c r="AH1229" s="14">
        <v>0.158833058427756</v>
      </c>
      <c r="AI1229" s="14"/>
      <c r="AJ1229" s="14" t="s">
        <v>79</v>
      </c>
      <c r="AK1229" s="14" t="s">
        <v>79</v>
      </c>
      <c r="AL1229" s="14" t="s">
        <v>79</v>
      </c>
      <c r="AM1229" s="14" t="s">
        <v>79</v>
      </c>
      <c r="AN1229" s="14" t="s">
        <v>79</v>
      </c>
      <c r="AO1229" s="14"/>
      <c r="AP1229" s="14">
        <v>0.24743782959552699</v>
      </c>
      <c r="AQ1229" s="14">
        <v>0.14122271187004301</v>
      </c>
      <c r="AR1229" s="14">
        <v>0.16287143305999099</v>
      </c>
      <c r="AS1229" s="14"/>
      <c r="AT1229" s="14">
        <v>0.17352111215454</v>
      </c>
      <c r="AU1229" s="14">
        <v>0.12798748676945301</v>
      </c>
      <c r="AV1229" s="14">
        <v>0.16111615969200199</v>
      </c>
      <c r="AW1229" s="14">
        <v>0.194279651354065</v>
      </c>
      <c r="AX1229" s="14">
        <v>0.28556551242756301</v>
      </c>
    </row>
    <row r="1230" spans="2:50" x14ac:dyDescent="0.25">
      <c r="B1230" t="s">
        <v>451</v>
      </c>
      <c r="C1230" s="14">
        <v>0.48918342307233198</v>
      </c>
      <c r="D1230" s="14">
        <v>0.54137952502056097</v>
      </c>
      <c r="E1230" s="14">
        <v>0.43774362133149802</v>
      </c>
      <c r="F1230" s="14"/>
      <c r="G1230" s="14">
        <v>0.44630523901564401</v>
      </c>
      <c r="H1230" s="14">
        <v>0.41191335889966801</v>
      </c>
      <c r="I1230" s="14">
        <v>0.42547526210176301</v>
      </c>
      <c r="J1230" s="14">
        <v>0.451608070850536</v>
      </c>
      <c r="K1230" s="14">
        <v>0.59642611797344602</v>
      </c>
      <c r="L1230" s="14">
        <v>0.59169673182601501</v>
      </c>
      <c r="M1230" s="14"/>
      <c r="N1230" s="14">
        <v>0.58389478826332697</v>
      </c>
      <c r="O1230" s="14">
        <v>0.50009532902058995</v>
      </c>
      <c r="P1230" s="14">
        <v>0.42496633927476501</v>
      </c>
      <c r="Q1230" s="14">
        <v>0.42970583150741398</v>
      </c>
      <c r="R1230" s="14"/>
      <c r="S1230" s="14">
        <v>0.50096426479564005</v>
      </c>
      <c r="T1230" s="14">
        <v>0.443386877808156</v>
      </c>
      <c r="U1230" s="14">
        <v>0.52100569548378095</v>
      </c>
      <c r="V1230" s="14">
        <v>0.525498253660034</v>
      </c>
      <c r="W1230" s="14">
        <v>0.47152919297215101</v>
      </c>
      <c r="X1230" s="14">
        <v>0.50337052972756702</v>
      </c>
      <c r="Y1230" s="14">
        <v>0.49449484490107098</v>
      </c>
      <c r="Z1230" s="14">
        <v>0.496607599363459</v>
      </c>
      <c r="AA1230" s="14">
        <v>0.50545571574979997</v>
      </c>
      <c r="AB1230" s="14">
        <v>0.52756885557119804</v>
      </c>
      <c r="AC1230" s="14">
        <v>0.43974225021397401</v>
      </c>
      <c r="AD1230" s="14">
        <v>0.32224916863264902</v>
      </c>
      <c r="AE1230" s="14"/>
      <c r="AF1230" s="14">
        <v>0.48216285159373701</v>
      </c>
      <c r="AG1230" s="14">
        <v>0.54108824248770504</v>
      </c>
      <c r="AH1230" s="14">
        <v>0.37294812825449403</v>
      </c>
      <c r="AI1230" s="14"/>
      <c r="AJ1230" s="14" t="s">
        <v>79</v>
      </c>
      <c r="AK1230" s="14" t="s">
        <v>79</v>
      </c>
      <c r="AL1230" s="14" t="s">
        <v>79</v>
      </c>
      <c r="AM1230" s="14" t="s">
        <v>79</v>
      </c>
      <c r="AN1230" s="14" t="s">
        <v>79</v>
      </c>
      <c r="AO1230" s="14"/>
      <c r="AP1230" s="14">
        <v>0.47511627944215101</v>
      </c>
      <c r="AQ1230" s="14">
        <v>0.53234451844165898</v>
      </c>
      <c r="AR1230" s="14">
        <v>0.55125024426423197</v>
      </c>
      <c r="AS1230" s="14"/>
      <c r="AT1230" s="14">
        <v>0.45839083456582203</v>
      </c>
      <c r="AU1230" s="14">
        <v>0.46866704352835997</v>
      </c>
      <c r="AV1230" s="14">
        <v>0.53033818575254099</v>
      </c>
      <c r="AW1230" s="14">
        <v>0.53967206669899204</v>
      </c>
      <c r="AX1230" s="14">
        <v>0.38622150782551401</v>
      </c>
    </row>
    <row r="1231" spans="2:50" x14ac:dyDescent="0.25">
      <c r="B1231" t="s">
        <v>452</v>
      </c>
      <c r="C1231" s="14">
        <v>0.14672572759246699</v>
      </c>
      <c r="D1231" s="14">
        <v>0.126671611153438</v>
      </c>
      <c r="E1231" s="14">
        <v>0.164816667377155</v>
      </c>
      <c r="F1231" s="14"/>
      <c r="G1231" s="14">
        <v>0.19101543138267901</v>
      </c>
      <c r="H1231" s="14">
        <v>0.20563614604852901</v>
      </c>
      <c r="I1231" s="14">
        <v>0.170880624482799</v>
      </c>
      <c r="J1231" s="14">
        <v>0.16814364804276699</v>
      </c>
      <c r="K1231" s="14">
        <v>0.10714467332712101</v>
      </c>
      <c r="L1231" s="14">
        <v>5.83048527155045E-2</v>
      </c>
      <c r="M1231" s="14"/>
      <c r="N1231" s="14">
        <v>0.111510242809976</v>
      </c>
      <c r="O1231" s="14">
        <v>0.170878612815653</v>
      </c>
      <c r="P1231" s="14">
        <v>0.17819709440045101</v>
      </c>
      <c r="Q1231" s="14">
        <v>0.13312419333171999</v>
      </c>
      <c r="R1231" s="14"/>
      <c r="S1231" s="14">
        <v>0.11935517366210401</v>
      </c>
      <c r="T1231" s="14">
        <v>0.149506005109942</v>
      </c>
      <c r="U1231" s="14">
        <v>0.152116199015989</v>
      </c>
      <c r="V1231" s="14">
        <v>0.131486453985875</v>
      </c>
      <c r="W1231" s="14">
        <v>0.14314496905926699</v>
      </c>
      <c r="X1231" s="14">
        <v>0.13565685305377601</v>
      </c>
      <c r="Y1231" s="14">
        <v>0.152210544840609</v>
      </c>
      <c r="Z1231" s="14">
        <v>0.169487344984145</v>
      </c>
      <c r="AA1231" s="14">
        <v>0.10374642500153</v>
      </c>
      <c r="AB1231" s="14">
        <v>0.18124800238427199</v>
      </c>
      <c r="AC1231" s="14">
        <v>0.21446654997308501</v>
      </c>
      <c r="AD1231" s="14">
        <v>0.230051857301937</v>
      </c>
      <c r="AE1231" s="14"/>
      <c r="AF1231" s="14">
        <v>0.12041956463208101</v>
      </c>
      <c r="AG1231" s="14">
        <v>0.155311857001981</v>
      </c>
      <c r="AH1231" s="14">
        <v>0.18849331754514301</v>
      </c>
      <c r="AI1231" s="14"/>
      <c r="AJ1231" s="14" t="s">
        <v>79</v>
      </c>
      <c r="AK1231" s="14" t="s">
        <v>79</v>
      </c>
      <c r="AL1231" s="14" t="s">
        <v>79</v>
      </c>
      <c r="AM1231" s="14" t="s">
        <v>79</v>
      </c>
      <c r="AN1231" s="14" t="s">
        <v>79</v>
      </c>
      <c r="AO1231" s="14"/>
      <c r="AP1231" s="14">
        <v>0.11752043643775099</v>
      </c>
      <c r="AQ1231" s="14">
        <v>0.164857530843526</v>
      </c>
      <c r="AR1231" s="14">
        <v>0.123018875851429</v>
      </c>
      <c r="AS1231" s="14"/>
      <c r="AT1231" s="14">
        <v>0.12721762799550501</v>
      </c>
      <c r="AU1231" s="14">
        <v>0.183099832460589</v>
      </c>
      <c r="AV1231" s="14">
        <v>0.16290142744788799</v>
      </c>
      <c r="AW1231" s="14">
        <v>0.11015113227098999</v>
      </c>
      <c r="AX1231" s="14">
        <v>0.17055977051054499</v>
      </c>
    </row>
    <row r="1232" spans="2:50" x14ac:dyDescent="0.25">
      <c r="B1232" t="s">
        <v>70</v>
      </c>
      <c r="C1232" s="14">
        <v>0.20501881144325099</v>
      </c>
      <c r="D1232" s="14">
        <v>0.16941742157377901</v>
      </c>
      <c r="E1232" s="14">
        <v>0.24124319584474899</v>
      </c>
      <c r="F1232" s="14"/>
      <c r="G1232" s="14">
        <v>0.201908448455524</v>
      </c>
      <c r="H1232" s="14">
        <v>0.20217168507363301</v>
      </c>
      <c r="I1232" s="14">
        <v>0.23244436220519099</v>
      </c>
      <c r="J1232" s="14">
        <v>0.243216792384289</v>
      </c>
      <c r="K1232" s="14">
        <v>0.15736548331887801</v>
      </c>
      <c r="L1232" s="14">
        <v>0.18805144120775</v>
      </c>
      <c r="M1232" s="14"/>
      <c r="N1232" s="14">
        <v>0.13398490032923299</v>
      </c>
      <c r="O1232" s="14">
        <v>0.178874862706601</v>
      </c>
      <c r="P1232" s="14">
        <v>0.25454413120767699</v>
      </c>
      <c r="Q1232" s="14">
        <v>0.265275106358138</v>
      </c>
      <c r="R1232" s="14"/>
      <c r="S1232" s="14">
        <v>0.18203047089668101</v>
      </c>
      <c r="T1232" s="14">
        <v>0.218982577117633</v>
      </c>
      <c r="U1232" s="14">
        <v>0.208909168164747</v>
      </c>
      <c r="V1232" s="14">
        <v>0.19831771528002401</v>
      </c>
      <c r="W1232" s="14">
        <v>0.20013909397499899</v>
      </c>
      <c r="X1232" s="14">
        <v>0.210007112381946</v>
      </c>
      <c r="Y1232" s="14">
        <v>0.20953658300585001</v>
      </c>
      <c r="Z1232" s="14">
        <v>0.17436658917756301</v>
      </c>
      <c r="AA1232" s="14">
        <v>0.235587681731801</v>
      </c>
      <c r="AB1232" s="14">
        <v>0.16964695188662399</v>
      </c>
      <c r="AC1232" s="14">
        <v>0.19921174019180199</v>
      </c>
      <c r="AD1232" s="14">
        <v>0.28990213014063398</v>
      </c>
      <c r="AE1232" s="14"/>
      <c r="AF1232" s="14">
        <v>0.20677893365730801</v>
      </c>
      <c r="AG1232" s="14">
        <v>0.16903714201155601</v>
      </c>
      <c r="AH1232" s="14">
        <v>0.27972549577260702</v>
      </c>
      <c r="AI1232" s="14"/>
      <c r="AJ1232" s="14" t="s">
        <v>79</v>
      </c>
      <c r="AK1232" s="14" t="s">
        <v>79</v>
      </c>
      <c r="AL1232" s="14" t="s">
        <v>79</v>
      </c>
      <c r="AM1232" s="14" t="s">
        <v>79</v>
      </c>
      <c r="AN1232" s="14" t="s">
        <v>79</v>
      </c>
      <c r="AO1232" s="14"/>
      <c r="AP1232" s="14">
        <v>0.15992545452457099</v>
      </c>
      <c r="AQ1232" s="14">
        <v>0.16157523884477201</v>
      </c>
      <c r="AR1232" s="14">
        <v>0.162859446824348</v>
      </c>
      <c r="AS1232" s="14"/>
      <c r="AT1232" s="14">
        <v>0.24087042528413299</v>
      </c>
      <c r="AU1232" s="14">
        <v>0.22024563724159901</v>
      </c>
      <c r="AV1232" s="14">
        <v>0.145644227107569</v>
      </c>
      <c r="AW1232" s="14">
        <v>0.155897149675952</v>
      </c>
      <c r="AX1232" s="14">
        <v>0.15765320923637799</v>
      </c>
    </row>
    <row r="1233" spans="2:50" x14ac:dyDescent="0.25">
      <c r="C1233" s="14"/>
      <c r="D1233" s="14"/>
      <c r="E1233" s="14"/>
      <c r="F1233" s="14"/>
      <c r="G1233" s="14"/>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row>
    <row r="1234" spans="2:50" x14ac:dyDescent="0.25">
      <c r="B1234" s="6" t="s">
        <v>465</v>
      </c>
      <c r="C1234" s="14"/>
      <c r="D1234" s="14"/>
      <c r="E1234" s="14"/>
      <c r="F1234" s="14"/>
      <c r="G1234" s="14"/>
      <c r="H1234" s="14"/>
      <c r="I1234" s="14"/>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row>
    <row r="1235" spans="2:50" x14ac:dyDescent="0.25">
      <c r="B1235" s="24" t="s">
        <v>77</v>
      </c>
      <c r="C1235" s="14"/>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row>
    <row r="1236" spans="2:50" x14ac:dyDescent="0.25">
      <c r="B1236" t="s">
        <v>459</v>
      </c>
      <c r="C1236" s="14">
        <v>0.233675643428258</v>
      </c>
      <c r="D1236" s="14">
        <v>0.25520477091460397</v>
      </c>
      <c r="E1236" s="14">
        <v>0.21039448538194999</v>
      </c>
      <c r="F1236" s="14"/>
      <c r="G1236" s="14">
        <v>0.341787605319266</v>
      </c>
      <c r="H1236" s="14">
        <v>0.23912151992087</v>
      </c>
      <c r="I1236" s="14">
        <v>0.195663006464321</v>
      </c>
      <c r="J1236" s="14">
        <v>0.23365713706000099</v>
      </c>
      <c r="K1236" s="14">
        <v>0.20384228396675799</v>
      </c>
      <c r="L1236" s="14">
        <v>0.20800343576052599</v>
      </c>
      <c r="M1236" s="14"/>
      <c r="N1236" s="14">
        <v>0.278106258837304</v>
      </c>
      <c r="O1236" s="14">
        <v>0.24486918211998401</v>
      </c>
      <c r="P1236" s="14">
        <v>0.214251037974452</v>
      </c>
      <c r="Q1236" s="14">
        <v>0.19287462996979399</v>
      </c>
      <c r="R1236" s="14"/>
      <c r="S1236" s="14">
        <v>0.28682721365145503</v>
      </c>
      <c r="T1236" s="14">
        <v>0.245277859342306</v>
      </c>
      <c r="U1236" s="14">
        <v>0.221429408930054</v>
      </c>
      <c r="V1236" s="14">
        <v>0.22418458690083401</v>
      </c>
      <c r="W1236" s="14">
        <v>0.20098188682844201</v>
      </c>
      <c r="X1236" s="14">
        <v>0.24015274772397499</v>
      </c>
      <c r="Y1236" s="14">
        <v>0.18798041830046799</v>
      </c>
      <c r="Z1236" s="14">
        <v>0.182819335529531</v>
      </c>
      <c r="AA1236" s="14">
        <v>0.245737037544069</v>
      </c>
      <c r="AB1236" s="14">
        <v>0.175728237445541</v>
      </c>
      <c r="AC1236" s="14">
        <v>0.27844194552222801</v>
      </c>
      <c r="AD1236" s="14">
        <v>0.29730524622718102</v>
      </c>
      <c r="AE1236" s="14"/>
      <c r="AF1236" s="14">
        <v>0.156707085567032</v>
      </c>
      <c r="AG1236" s="14">
        <v>0.288216928385018</v>
      </c>
      <c r="AH1236" s="14">
        <v>0.192872359452161</v>
      </c>
      <c r="AI1236" s="14"/>
      <c r="AJ1236" s="14" t="s">
        <v>79</v>
      </c>
      <c r="AK1236" s="14" t="s">
        <v>79</v>
      </c>
      <c r="AL1236" s="14" t="s">
        <v>79</v>
      </c>
      <c r="AM1236" s="14" t="s">
        <v>79</v>
      </c>
      <c r="AN1236" s="14" t="s">
        <v>79</v>
      </c>
      <c r="AO1236" s="14"/>
      <c r="AP1236" s="14">
        <v>0.19637301782904601</v>
      </c>
      <c r="AQ1236" s="14">
        <v>0.28312965089797199</v>
      </c>
      <c r="AR1236" s="14">
        <v>0.335591916989187</v>
      </c>
      <c r="AS1236" s="14"/>
      <c r="AT1236" s="14">
        <v>0.170553657452821</v>
      </c>
      <c r="AU1236" s="14">
        <v>0.20774321973746701</v>
      </c>
      <c r="AV1236" s="14">
        <v>0.28623383170532302</v>
      </c>
      <c r="AW1236" s="14">
        <v>0.34377400739146902</v>
      </c>
      <c r="AX1236" s="14">
        <v>0.44220721310030903</v>
      </c>
    </row>
    <row r="1237" spans="2:50" x14ac:dyDescent="0.25">
      <c r="B1237" t="s">
        <v>460</v>
      </c>
      <c r="C1237" s="14">
        <v>0.32181762707029699</v>
      </c>
      <c r="D1237" s="14">
        <v>0.30316573883905401</v>
      </c>
      <c r="E1237" s="14">
        <v>0.33966124643603002</v>
      </c>
      <c r="F1237" s="14"/>
      <c r="G1237" s="14">
        <v>0.29976010459416902</v>
      </c>
      <c r="H1237" s="14">
        <v>0.36646064691237601</v>
      </c>
      <c r="I1237" s="14">
        <v>0.34946526411973999</v>
      </c>
      <c r="J1237" s="14">
        <v>0.31159489412005098</v>
      </c>
      <c r="K1237" s="14">
        <v>0.31679417392109799</v>
      </c>
      <c r="L1237" s="14">
        <v>0.28904670110398201</v>
      </c>
      <c r="M1237" s="14"/>
      <c r="N1237" s="14">
        <v>0.327324152958966</v>
      </c>
      <c r="O1237" s="14">
        <v>0.33520638330520902</v>
      </c>
      <c r="P1237" s="14">
        <v>0.31770835760524901</v>
      </c>
      <c r="Q1237" s="14">
        <v>0.305266570662447</v>
      </c>
      <c r="R1237" s="14"/>
      <c r="S1237" s="14">
        <v>0.32783914411110199</v>
      </c>
      <c r="T1237" s="14">
        <v>0.31386233317871798</v>
      </c>
      <c r="U1237" s="14">
        <v>0.322552111053024</v>
      </c>
      <c r="V1237" s="14">
        <v>0.35606679265181701</v>
      </c>
      <c r="W1237" s="14">
        <v>0.32743741378317998</v>
      </c>
      <c r="X1237" s="14">
        <v>0.32139265415035601</v>
      </c>
      <c r="Y1237" s="14">
        <v>0.344447277932597</v>
      </c>
      <c r="Z1237" s="14">
        <v>0.33870286579786801</v>
      </c>
      <c r="AA1237" s="14">
        <v>0.263975080367012</v>
      </c>
      <c r="AB1237" s="14">
        <v>0.356495758125145</v>
      </c>
      <c r="AC1237" s="14">
        <v>0.27730346311170001</v>
      </c>
      <c r="AD1237" s="14">
        <v>0.31193838276476799</v>
      </c>
      <c r="AE1237" s="14"/>
      <c r="AF1237" s="14">
        <v>0.29314805492172602</v>
      </c>
      <c r="AG1237" s="14">
        <v>0.35205660272106798</v>
      </c>
      <c r="AH1237" s="14">
        <v>0.32848308787270603</v>
      </c>
      <c r="AI1237" s="14"/>
      <c r="AJ1237" s="14" t="s">
        <v>79</v>
      </c>
      <c r="AK1237" s="14" t="s">
        <v>79</v>
      </c>
      <c r="AL1237" s="14" t="s">
        <v>79</v>
      </c>
      <c r="AM1237" s="14" t="s">
        <v>79</v>
      </c>
      <c r="AN1237" s="14" t="s">
        <v>79</v>
      </c>
      <c r="AO1237" s="14"/>
      <c r="AP1237" s="14">
        <v>0.32722065763867397</v>
      </c>
      <c r="AQ1237" s="14">
        <v>0.34734605350516001</v>
      </c>
      <c r="AR1237" s="14">
        <v>0.35871375618000001</v>
      </c>
      <c r="AS1237" s="14"/>
      <c r="AT1237" s="14">
        <v>0.30593046780560601</v>
      </c>
      <c r="AU1237" s="14">
        <v>0.32932644028409802</v>
      </c>
      <c r="AV1237" s="14">
        <v>0.348716349552188</v>
      </c>
      <c r="AW1237" s="14">
        <v>0.33604334575480499</v>
      </c>
      <c r="AX1237" s="14">
        <v>0.26778806274210598</v>
      </c>
    </row>
    <row r="1238" spans="2:50" x14ac:dyDescent="0.25">
      <c r="B1238" t="s">
        <v>461</v>
      </c>
      <c r="C1238" s="14">
        <v>0.25755146221575498</v>
      </c>
      <c r="D1238" s="14">
        <v>0.25840669731646698</v>
      </c>
      <c r="E1238" s="14">
        <v>0.25791188436988199</v>
      </c>
      <c r="F1238" s="14"/>
      <c r="G1238" s="14">
        <v>0.22343800950398399</v>
      </c>
      <c r="H1238" s="14">
        <v>0.22898270945185401</v>
      </c>
      <c r="I1238" s="14">
        <v>0.250028418444878</v>
      </c>
      <c r="J1238" s="14">
        <v>0.23855831230138999</v>
      </c>
      <c r="K1238" s="14">
        <v>0.27630271793683597</v>
      </c>
      <c r="L1238" s="14">
        <v>0.31272980545536899</v>
      </c>
      <c r="M1238" s="14"/>
      <c r="N1238" s="14">
        <v>0.25295479995889097</v>
      </c>
      <c r="O1238" s="14">
        <v>0.228024322413728</v>
      </c>
      <c r="P1238" s="14">
        <v>0.262141657280336</v>
      </c>
      <c r="Q1238" s="14">
        <v>0.28620335092628901</v>
      </c>
      <c r="R1238" s="14"/>
      <c r="S1238" s="14">
        <v>0.23135212286347701</v>
      </c>
      <c r="T1238" s="14">
        <v>0.25481918015952898</v>
      </c>
      <c r="U1238" s="14">
        <v>0.26821706541014101</v>
      </c>
      <c r="V1238" s="14">
        <v>0.23621830313879399</v>
      </c>
      <c r="W1238" s="14">
        <v>0.325071276196087</v>
      </c>
      <c r="X1238" s="14">
        <v>0.23534204238804099</v>
      </c>
      <c r="Y1238" s="14">
        <v>0.27856942712564098</v>
      </c>
      <c r="Z1238" s="14">
        <v>0.20831284185874699</v>
      </c>
      <c r="AA1238" s="14">
        <v>0.28089330014807601</v>
      </c>
      <c r="AB1238" s="14">
        <v>0.27863954304476601</v>
      </c>
      <c r="AC1238" s="14">
        <v>0.261607374640558</v>
      </c>
      <c r="AD1238" s="14">
        <v>0.19062996731908599</v>
      </c>
      <c r="AE1238" s="14"/>
      <c r="AF1238" s="14">
        <v>0.29914656933871497</v>
      </c>
      <c r="AG1238" s="14">
        <v>0.21936855710856901</v>
      </c>
      <c r="AH1238" s="14">
        <v>0.285935105650438</v>
      </c>
      <c r="AI1238" s="14"/>
      <c r="AJ1238" s="14" t="s">
        <v>79</v>
      </c>
      <c r="AK1238" s="14" t="s">
        <v>79</v>
      </c>
      <c r="AL1238" s="14" t="s">
        <v>79</v>
      </c>
      <c r="AM1238" s="14" t="s">
        <v>79</v>
      </c>
      <c r="AN1238" s="14" t="s">
        <v>79</v>
      </c>
      <c r="AO1238" s="14"/>
      <c r="AP1238" s="14">
        <v>0.30667542974686202</v>
      </c>
      <c r="AQ1238" s="14">
        <v>0.23039823586869301</v>
      </c>
      <c r="AR1238" s="14">
        <v>0.186682681673113</v>
      </c>
      <c r="AS1238" s="14"/>
      <c r="AT1238" s="14">
        <v>0.31775018726535298</v>
      </c>
      <c r="AU1238" s="14">
        <v>0.26644807893420902</v>
      </c>
      <c r="AV1238" s="14">
        <v>0.212751793335335</v>
      </c>
      <c r="AW1238" s="14">
        <v>0.172952138337578</v>
      </c>
      <c r="AX1238" s="14">
        <v>0.20185547372239701</v>
      </c>
    </row>
    <row r="1239" spans="2:50" x14ac:dyDescent="0.25">
      <c r="B1239" t="s">
        <v>462</v>
      </c>
      <c r="C1239" s="14">
        <v>6.1496994170366401E-2</v>
      </c>
      <c r="D1239" s="14">
        <v>6.4107914472031194E-2</v>
      </c>
      <c r="E1239" s="14">
        <v>5.9432126953725198E-2</v>
      </c>
      <c r="F1239" s="14"/>
      <c r="G1239" s="14">
        <v>4.36218077043126E-2</v>
      </c>
      <c r="H1239" s="14">
        <v>5.9020151602657799E-2</v>
      </c>
      <c r="I1239" s="14">
        <v>5.7195178203842303E-2</v>
      </c>
      <c r="J1239" s="14">
        <v>8.4310072695828506E-2</v>
      </c>
      <c r="K1239" s="14">
        <v>6.6226007483761895E-2</v>
      </c>
      <c r="L1239" s="14">
        <v>5.72532114590334E-2</v>
      </c>
      <c r="M1239" s="14"/>
      <c r="N1239" s="14">
        <v>4.9427254144330003E-2</v>
      </c>
      <c r="O1239" s="14">
        <v>7.8141205072588302E-2</v>
      </c>
      <c r="P1239" s="14">
        <v>5.6145683859329797E-2</v>
      </c>
      <c r="Q1239" s="14">
        <v>6.24244377145231E-2</v>
      </c>
      <c r="R1239" s="14"/>
      <c r="S1239" s="14">
        <v>3.0541381121032999E-2</v>
      </c>
      <c r="T1239" s="14">
        <v>7.5574172067400205E-2</v>
      </c>
      <c r="U1239" s="14">
        <v>4.4903496207215399E-2</v>
      </c>
      <c r="V1239" s="14">
        <v>6.9159307163873002E-2</v>
      </c>
      <c r="W1239" s="14">
        <v>7.1641434730255096E-2</v>
      </c>
      <c r="X1239" s="14">
        <v>6.0956568127895801E-2</v>
      </c>
      <c r="Y1239" s="14">
        <v>5.4191102773094302E-2</v>
      </c>
      <c r="Z1239" s="14">
        <v>0.11869664145330699</v>
      </c>
      <c r="AA1239" s="14">
        <v>7.76030340130964E-2</v>
      </c>
      <c r="AB1239" s="14">
        <v>5.6482684032762999E-2</v>
      </c>
      <c r="AC1239" s="14">
        <v>7.3428152601177604E-2</v>
      </c>
      <c r="AD1239" s="14">
        <v>2.3846499224432001E-2</v>
      </c>
      <c r="AE1239" s="14"/>
      <c r="AF1239" s="14">
        <v>9.3472709044872898E-2</v>
      </c>
      <c r="AG1239" s="14">
        <v>4.8201895306909902E-2</v>
      </c>
      <c r="AH1239" s="14">
        <v>3.6169074990744801E-2</v>
      </c>
      <c r="AI1239" s="14"/>
      <c r="AJ1239" s="14" t="s">
        <v>79</v>
      </c>
      <c r="AK1239" s="14" t="s">
        <v>79</v>
      </c>
      <c r="AL1239" s="14" t="s">
        <v>79</v>
      </c>
      <c r="AM1239" s="14" t="s">
        <v>79</v>
      </c>
      <c r="AN1239" s="14" t="s">
        <v>79</v>
      </c>
      <c r="AO1239" s="14"/>
      <c r="AP1239" s="14">
        <v>8.3913102211801094E-2</v>
      </c>
      <c r="AQ1239" s="14">
        <v>4.2865506242073803E-2</v>
      </c>
      <c r="AR1239" s="14">
        <v>5.7342939490583798E-2</v>
      </c>
      <c r="AS1239" s="14"/>
      <c r="AT1239" s="14">
        <v>7.6405031268014706E-2</v>
      </c>
      <c r="AU1239" s="14">
        <v>6.6676805385104607E-2</v>
      </c>
      <c r="AV1239" s="14">
        <v>4.4607227628796001E-2</v>
      </c>
      <c r="AW1239" s="14">
        <v>7.51641307013136E-2</v>
      </c>
      <c r="AX1239" s="14">
        <v>5.8229398560939997E-2</v>
      </c>
    </row>
    <row r="1240" spans="2:50" x14ac:dyDescent="0.25">
      <c r="B1240" t="s">
        <v>463</v>
      </c>
      <c r="C1240" s="14">
        <v>5.42940705093733E-2</v>
      </c>
      <c r="D1240" s="14">
        <v>6.1161129462554899E-2</v>
      </c>
      <c r="E1240" s="14">
        <v>4.8032401959451798E-2</v>
      </c>
      <c r="F1240" s="14"/>
      <c r="G1240" s="14">
        <v>2.72484311353774E-2</v>
      </c>
      <c r="H1240" s="14">
        <v>2.4266880677007999E-2</v>
      </c>
      <c r="I1240" s="14">
        <v>5.4477848851112197E-2</v>
      </c>
      <c r="J1240" s="14">
        <v>6.97528331232352E-2</v>
      </c>
      <c r="K1240" s="14">
        <v>7.3897188703198294E-2</v>
      </c>
      <c r="L1240" s="14">
        <v>7.1173888411961095E-2</v>
      </c>
      <c r="M1240" s="14"/>
      <c r="N1240" s="14">
        <v>5.2821957422501301E-2</v>
      </c>
      <c r="O1240" s="14">
        <v>5.6790033134459399E-2</v>
      </c>
      <c r="P1240" s="14">
        <v>5.5550053257571903E-2</v>
      </c>
      <c r="Q1240" s="14">
        <v>5.2607593925894702E-2</v>
      </c>
      <c r="R1240" s="14"/>
      <c r="S1240" s="14">
        <v>5.6571758214183303E-2</v>
      </c>
      <c r="T1240" s="14">
        <v>5.3607601567783797E-2</v>
      </c>
      <c r="U1240" s="14">
        <v>6.9359798654503604E-2</v>
      </c>
      <c r="V1240" s="14">
        <v>6.0420200319882503E-2</v>
      </c>
      <c r="W1240" s="14">
        <v>2.99784407632794E-2</v>
      </c>
      <c r="X1240" s="14">
        <v>4.0677469280575397E-2</v>
      </c>
      <c r="Y1240" s="14">
        <v>6.4872492247491795E-2</v>
      </c>
      <c r="Z1240" s="14">
        <v>6.5731905594136594E-2</v>
      </c>
      <c r="AA1240" s="14">
        <v>4.0032952365184303E-2</v>
      </c>
      <c r="AB1240" s="14">
        <v>3.9297833336095503E-2</v>
      </c>
      <c r="AC1240" s="14">
        <v>6.4278558176810205E-2</v>
      </c>
      <c r="AD1240" s="14">
        <v>0.122179312839408</v>
      </c>
      <c r="AE1240" s="14"/>
      <c r="AF1240" s="14">
        <v>9.05981549305164E-2</v>
      </c>
      <c r="AG1240" s="14">
        <v>2.9086524890841601E-2</v>
      </c>
      <c r="AH1240" s="14">
        <v>4.9572682756477797E-2</v>
      </c>
      <c r="AI1240" s="14"/>
      <c r="AJ1240" s="14" t="s">
        <v>79</v>
      </c>
      <c r="AK1240" s="14" t="s">
        <v>79</v>
      </c>
      <c r="AL1240" s="14" t="s">
        <v>79</v>
      </c>
      <c r="AM1240" s="14" t="s">
        <v>79</v>
      </c>
      <c r="AN1240" s="14" t="s">
        <v>79</v>
      </c>
      <c r="AO1240" s="14"/>
      <c r="AP1240" s="14">
        <v>4.82338607180295E-2</v>
      </c>
      <c r="AQ1240" s="14">
        <v>2.5240838996507201E-2</v>
      </c>
      <c r="AR1240" s="14">
        <v>4.2609151373027801E-2</v>
      </c>
      <c r="AS1240" s="14"/>
      <c r="AT1240" s="14">
        <v>5.5135490365537797E-2</v>
      </c>
      <c r="AU1240" s="14">
        <v>4.1900147396622497E-2</v>
      </c>
      <c r="AV1240" s="14">
        <v>6.0196826981778299E-2</v>
      </c>
      <c r="AW1240" s="14">
        <v>3.2732882221513299E-2</v>
      </c>
      <c r="AX1240" s="14">
        <v>0</v>
      </c>
    </row>
    <row r="1241" spans="2:50" x14ac:dyDescent="0.25">
      <c r="B1241" t="s">
        <v>70</v>
      </c>
      <c r="C1241" s="14">
        <v>7.1164202605950397E-2</v>
      </c>
      <c r="D1241" s="14">
        <v>5.7953748995288899E-2</v>
      </c>
      <c r="E1241" s="14">
        <v>8.4567854898961195E-2</v>
      </c>
      <c r="F1241" s="14"/>
      <c r="G1241" s="14">
        <v>6.4144041742890998E-2</v>
      </c>
      <c r="H1241" s="14">
        <v>8.2148091435234299E-2</v>
      </c>
      <c r="I1241" s="14">
        <v>9.3170283916106794E-2</v>
      </c>
      <c r="J1241" s="14">
        <v>6.2126750699494603E-2</v>
      </c>
      <c r="K1241" s="14">
        <v>6.29376279883474E-2</v>
      </c>
      <c r="L1241" s="14">
        <v>6.1792957809129002E-2</v>
      </c>
      <c r="M1241" s="14"/>
      <c r="N1241" s="14">
        <v>3.9365576678007198E-2</v>
      </c>
      <c r="O1241" s="14">
        <v>5.6968873954031801E-2</v>
      </c>
      <c r="P1241" s="14">
        <v>9.4203210023060494E-2</v>
      </c>
      <c r="Q1241" s="14">
        <v>0.100623416801053</v>
      </c>
      <c r="R1241" s="14"/>
      <c r="S1241" s="14">
        <v>6.6868380038749994E-2</v>
      </c>
      <c r="T1241" s="14">
        <v>5.6858853684262398E-2</v>
      </c>
      <c r="U1241" s="14">
        <v>7.3538119745062094E-2</v>
      </c>
      <c r="V1241" s="14">
        <v>5.3950809824798801E-2</v>
      </c>
      <c r="W1241" s="14">
        <v>4.4889547698756797E-2</v>
      </c>
      <c r="X1241" s="14">
        <v>0.101478518329157</v>
      </c>
      <c r="Y1241" s="14">
        <v>6.9939281620707699E-2</v>
      </c>
      <c r="Z1241" s="14">
        <v>8.5736409766410795E-2</v>
      </c>
      <c r="AA1241" s="14">
        <v>9.1758595562562703E-2</v>
      </c>
      <c r="AB1241" s="14">
        <v>9.3355944015689502E-2</v>
      </c>
      <c r="AC1241" s="14">
        <v>4.4940505947525598E-2</v>
      </c>
      <c r="AD1241" s="14">
        <v>5.41005916251249E-2</v>
      </c>
      <c r="AE1241" s="14"/>
      <c r="AF1241" s="14">
        <v>6.6927426197137901E-2</v>
      </c>
      <c r="AG1241" s="14">
        <v>6.3069491587593604E-2</v>
      </c>
      <c r="AH1241" s="14">
        <v>0.10696768927747199</v>
      </c>
      <c r="AI1241" s="14"/>
      <c r="AJ1241" s="14" t="s">
        <v>79</v>
      </c>
      <c r="AK1241" s="14" t="s">
        <v>79</v>
      </c>
      <c r="AL1241" s="14" t="s">
        <v>79</v>
      </c>
      <c r="AM1241" s="14" t="s">
        <v>79</v>
      </c>
      <c r="AN1241" s="14" t="s">
        <v>79</v>
      </c>
      <c r="AO1241" s="14"/>
      <c r="AP1241" s="14">
        <v>3.7583931855587199E-2</v>
      </c>
      <c r="AQ1241" s="14">
        <v>7.1019714489593197E-2</v>
      </c>
      <c r="AR1241" s="14">
        <v>1.9059554294088302E-2</v>
      </c>
      <c r="AS1241" s="14"/>
      <c r="AT1241" s="14">
        <v>7.4225165842668306E-2</v>
      </c>
      <c r="AU1241" s="14">
        <v>8.7905308262499204E-2</v>
      </c>
      <c r="AV1241" s="14">
        <v>4.74939707965795E-2</v>
      </c>
      <c r="AW1241" s="14">
        <v>3.9333495593320202E-2</v>
      </c>
      <c r="AX1241" s="14">
        <v>2.9919851874247502E-2</v>
      </c>
    </row>
    <row r="1242" spans="2:50" x14ac:dyDescent="0.25">
      <c r="C1242" s="14"/>
      <c r="D1242" s="14"/>
      <c r="E1242" s="14"/>
      <c r="F1242" s="14"/>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c r="AM1242" s="14"/>
      <c r="AN1242" s="14"/>
      <c r="AO1242" s="14"/>
      <c r="AP1242" s="14"/>
      <c r="AQ1242" s="14"/>
      <c r="AR1242" s="14"/>
      <c r="AS1242" s="14"/>
      <c r="AT1242" s="14"/>
      <c r="AU1242" s="14"/>
      <c r="AV1242" s="14"/>
      <c r="AW1242" s="14"/>
      <c r="AX1242" s="14"/>
    </row>
    <row r="1243" spans="2:50" x14ac:dyDescent="0.25">
      <c r="B1243" s="6" t="s">
        <v>466</v>
      </c>
      <c r="C1243" s="14"/>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row>
    <row r="1244" spans="2:50" x14ac:dyDescent="0.25">
      <c r="B1244" s="24" t="s">
        <v>77</v>
      </c>
      <c r="C1244" s="14"/>
      <c r="D1244" s="14"/>
      <c r="E1244" s="14"/>
      <c r="F1244" s="14"/>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4"/>
    </row>
    <row r="1245" spans="2:50" x14ac:dyDescent="0.25">
      <c r="B1245" t="s">
        <v>459</v>
      </c>
      <c r="C1245" s="14">
        <v>0.28215182114009002</v>
      </c>
      <c r="D1245" s="14">
        <v>0.33352990834048502</v>
      </c>
      <c r="E1245" s="14">
        <v>0.23020323643917101</v>
      </c>
      <c r="F1245" s="14"/>
      <c r="G1245" s="14">
        <v>0.29538205596655898</v>
      </c>
      <c r="H1245" s="14">
        <v>0.246821845224658</v>
      </c>
      <c r="I1245" s="14">
        <v>0.24493578310394201</v>
      </c>
      <c r="J1245" s="14">
        <v>0.299028139110945</v>
      </c>
      <c r="K1245" s="14">
        <v>0.30143207011421502</v>
      </c>
      <c r="L1245" s="14">
        <v>0.30597848707791497</v>
      </c>
      <c r="M1245" s="14"/>
      <c r="N1245" s="14">
        <v>0.32013396868115102</v>
      </c>
      <c r="O1245" s="14">
        <v>0.29552847356404699</v>
      </c>
      <c r="P1245" s="14">
        <v>0.26625519129185299</v>
      </c>
      <c r="Q1245" s="14">
        <v>0.24150316323850399</v>
      </c>
      <c r="R1245" s="14"/>
      <c r="S1245" s="14">
        <v>0.33254700202285697</v>
      </c>
      <c r="T1245" s="14">
        <v>0.26909191994244003</v>
      </c>
      <c r="U1245" s="14">
        <v>0.22713908269432601</v>
      </c>
      <c r="V1245" s="14">
        <v>0.28243826444846998</v>
      </c>
      <c r="W1245" s="14">
        <v>0.30557216029356699</v>
      </c>
      <c r="X1245" s="14">
        <v>0.231725207660469</v>
      </c>
      <c r="Y1245" s="14">
        <v>0.26211809194972002</v>
      </c>
      <c r="Z1245" s="14">
        <v>0.33624569466336002</v>
      </c>
      <c r="AA1245" s="14">
        <v>0.30879733675023302</v>
      </c>
      <c r="AB1245" s="14">
        <v>0.27683189346294501</v>
      </c>
      <c r="AC1245" s="14">
        <v>0.234388020499884</v>
      </c>
      <c r="AD1245" s="14">
        <v>0.32476025078006199</v>
      </c>
      <c r="AE1245" s="14"/>
      <c r="AF1245" s="14">
        <v>0.26313350932458601</v>
      </c>
      <c r="AG1245" s="14">
        <v>0.31828303745570002</v>
      </c>
      <c r="AH1245" s="14">
        <v>0.21374360685149399</v>
      </c>
      <c r="AI1245" s="14"/>
      <c r="AJ1245" s="14" t="s">
        <v>79</v>
      </c>
      <c r="AK1245" s="14" t="s">
        <v>79</v>
      </c>
      <c r="AL1245" s="14" t="s">
        <v>79</v>
      </c>
      <c r="AM1245" s="14" t="s">
        <v>79</v>
      </c>
      <c r="AN1245" s="14" t="s">
        <v>79</v>
      </c>
      <c r="AO1245" s="14"/>
      <c r="AP1245" s="14">
        <v>0.32958880419907599</v>
      </c>
      <c r="AQ1245" s="14">
        <v>0.28216220154771798</v>
      </c>
      <c r="AR1245" s="14">
        <v>0.357170393917004</v>
      </c>
      <c r="AS1245" s="14"/>
      <c r="AT1245" s="14">
        <v>0.23333741161063201</v>
      </c>
      <c r="AU1245" s="14">
        <v>0.262795884461477</v>
      </c>
      <c r="AV1245" s="14">
        <v>0.31125578339560001</v>
      </c>
      <c r="AW1245" s="14">
        <v>0.37712277188871102</v>
      </c>
      <c r="AX1245" s="14">
        <v>0.40476584736075299</v>
      </c>
    </row>
    <row r="1246" spans="2:50" x14ac:dyDescent="0.25">
      <c r="B1246" t="s">
        <v>460</v>
      </c>
      <c r="C1246" s="14">
        <v>0.397925338250396</v>
      </c>
      <c r="D1246" s="14">
        <v>0.372290314971503</v>
      </c>
      <c r="E1246" s="14">
        <v>0.424877105721925</v>
      </c>
      <c r="F1246" s="14"/>
      <c r="G1246" s="14">
        <v>0.40917203838281901</v>
      </c>
      <c r="H1246" s="14">
        <v>0.39084089102269898</v>
      </c>
      <c r="I1246" s="14">
        <v>0.41184758652648301</v>
      </c>
      <c r="J1246" s="14">
        <v>0.37997914323708698</v>
      </c>
      <c r="K1246" s="14">
        <v>0.388182311964967</v>
      </c>
      <c r="L1246" s="14">
        <v>0.40603766091160398</v>
      </c>
      <c r="M1246" s="14"/>
      <c r="N1246" s="14">
        <v>0.42575779076972498</v>
      </c>
      <c r="O1246" s="14">
        <v>0.41139230866489301</v>
      </c>
      <c r="P1246" s="14">
        <v>0.38307954714200299</v>
      </c>
      <c r="Q1246" s="14">
        <v>0.36849172851970202</v>
      </c>
      <c r="R1246" s="14"/>
      <c r="S1246" s="14">
        <v>0.37201667743546801</v>
      </c>
      <c r="T1246" s="14">
        <v>0.38973286892269499</v>
      </c>
      <c r="U1246" s="14">
        <v>0.43902674649715201</v>
      </c>
      <c r="V1246" s="14">
        <v>0.40956687695684402</v>
      </c>
      <c r="W1246" s="14">
        <v>0.42815912264537698</v>
      </c>
      <c r="X1246" s="14">
        <v>0.41828894868765298</v>
      </c>
      <c r="Y1246" s="14">
        <v>0.41475125319183898</v>
      </c>
      <c r="Z1246" s="14">
        <v>0.27942197135876001</v>
      </c>
      <c r="AA1246" s="14">
        <v>0.35313489387434999</v>
      </c>
      <c r="AB1246" s="14">
        <v>0.40773760489236099</v>
      </c>
      <c r="AC1246" s="14">
        <v>0.47021750693547598</v>
      </c>
      <c r="AD1246" s="14">
        <v>0.40568929570434098</v>
      </c>
      <c r="AE1246" s="14"/>
      <c r="AF1246" s="14">
        <v>0.396794662892829</v>
      </c>
      <c r="AG1246" s="14">
        <v>0.40542029152037001</v>
      </c>
      <c r="AH1246" s="14">
        <v>0.38097133147537399</v>
      </c>
      <c r="AI1246" s="14"/>
      <c r="AJ1246" s="14" t="s">
        <v>79</v>
      </c>
      <c r="AK1246" s="14" t="s">
        <v>79</v>
      </c>
      <c r="AL1246" s="14" t="s">
        <v>79</v>
      </c>
      <c r="AM1246" s="14" t="s">
        <v>79</v>
      </c>
      <c r="AN1246" s="14" t="s">
        <v>79</v>
      </c>
      <c r="AO1246" s="14"/>
      <c r="AP1246" s="14">
        <v>0.42352633058818401</v>
      </c>
      <c r="AQ1246" s="14">
        <v>0.41157630511892801</v>
      </c>
      <c r="AR1246" s="14">
        <v>0.389274151568055</v>
      </c>
      <c r="AS1246" s="14"/>
      <c r="AT1246" s="14">
        <v>0.41219741294342499</v>
      </c>
      <c r="AU1246" s="14">
        <v>0.37923257170740599</v>
      </c>
      <c r="AV1246" s="14">
        <v>0.41885205599784298</v>
      </c>
      <c r="AW1246" s="14">
        <v>0.41688988230267199</v>
      </c>
      <c r="AX1246" s="14">
        <v>0.387955444842701</v>
      </c>
    </row>
    <row r="1247" spans="2:50" x14ac:dyDescent="0.25">
      <c r="B1247" t="s">
        <v>461</v>
      </c>
      <c r="C1247" s="14">
        <v>0.23288329716991099</v>
      </c>
      <c r="D1247" s="14">
        <v>0.21420269841529499</v>
      </c>
      <c r="E1247" s="14">
        <v>0.25113436219093599</v>
      </c>
      <c r="F1247" s="14"/>
      <c r="G1247" s="14">
        <v>0.18723227520556299</v>
      </c>
      <c r="H1247" s="14">
        <v>0.254704431635214</v>
      </c>
      <c r="I1247" s="14">
        <v>0.24379362989467401</v>
      </c>
      <c r="J1247" s="14">
        <v>0.231885167016152</v>
      </c>
      <c r="K1247" s="14">
        <v>0.24840550368577299</v>
      </c>
      <c r="L1247" s="14">
        <v>0.22693576014782799</v>
      </c>
      <c r="M1247" s="14"/>
      <c r="N1247" s="14">
        <v>0.20094117585810001</v>
      </c>
      <c r="O1247" s="14">
        <v>0.22801590272253</v>
      </c>
      <c r="P1247" s="14">
        <v>0.23090941046170099</v>
      </c>
      <c r="Q1247" s="14">
        <v>0.27155919694192499</v>
      </c>
      <c r="R1247" s="14"/>
      <c r="S1247" s="14">
        <v>0.20401605429236</v>
      </c>
      <c r="T1247" s="14">
        <v>0.26912957408410498</v>
      </c>
      <c r="U1247" s="14">
        <v>0.23788826138657801</v>
      </c>
      <c r="V1247" s="14">
        <v>0.236315310355205</v>
      </c>
      <c r="W1247" s="14">
        <v>0.20300635842159701</v>
      </c>
      <c r="X1247" s="14">
        <v>0.26877594075140199</v>
      </c>
      <c r="Y1247" s="14">
        <v>0.23213418326855401</v>
      </c>
      <c r="Z1247" s="14">
        <v>0.24024955913246401</v>
      </c>
      <c r="AA1247" s="14">
        <v>0.23169692870546901</v>
      </c>
      <c r="AB1247" s="14">
        <v>0.22230591301456701</v>
      </c>
      <c r="AC1247" s="14">
        <v>0.22847689320189901</v>
      </c>
      <c r="AD1247" s="14">
        <v>0.185409116854617</v>
      </c>
      <c r="AE1247" s="14"/>
      <c r="AF1247" s="14">
        <v>0.24249904716426901</v>
      </c>
      <c r="AG1247" s="14">
        <v>0.21187520354428199</v>
      </c>
      <c r="AH1247" s="14">
        <v>0.28772964184327898</v>
      </c>
      <c r="AI1247" s="14"/>
      <c r="AJ1247" s="14" t="s">
        <v>79</v>
      </c>
      <c r="AK1247" s="14" t="s">
        <v>79</v>
      </c>
      <c r="AL1247" s="14" t="s">
        <v>79</v>
      </c>
      <c r="AM1247" s="14" t="s">
        <v>79</v>
      </c>
      <c r="AN1247" s="14" t="s">
        <v>79</v>
      </c>
      <c r="AO1247" s="14"/>
      <c r="AP1247" s="14">
        <v>0.20618082838212901</v>
      </c>
      <c r="AQ1247" s="14">
        <v>0.228670811987844</v>
      </c>
      <c r="AR1247" s="14">
        <v>0.19260312630852</v>
      </c>
      <c r="AS1247" s="14"/>
      <c r="AT1247" s="14">
        <v>0.26717234389205002</v>
      </c>
      <c r="AU1247" s="14">
        <v>0.25902079852055698</v>
      </c>
      <c r="AV1247" s="14">
        <v>0.20385802494098099</v>
      </c>
      <c r="AW1247" s="14">
        <v>0.14888048459265299</v>
      </c>
      <c r="AX1247" s="14">
        <v>0.117643956439367</v>
      </c>
    </row>
    <row r="1248" spans="2:50" x14ac:dyDescent="0.25">
      <c r="B1248" t="s">
        <v>462</v>
      </c>
      <c r="C1248" s="14">
        <v>2.32863650692113E-2</v>
      </c>
      <c r="D1248" s="14">
        <v>2.3903473907564698E-2</v>
      </c>
      <c r="E1248" s="14">
        <v>2.2067164183488901E-2</v>
      </c>
      <c r="F1248" s="14"/>
      <c r="G1248" s="14">
        <v>3.4076690221925603E-2</v>
      </c>
      <c r="H1248" s="14">
        <v>2.5893723546055101E-2</v>
      </c>
      <c r="I1248" s="14">
        <v>2.8448274324655999E-2</v>
      </c>
      <c r="J1248" s="14">
        <v>2.2673128241022099E-2</v>
      </c>
      <c r="K1248" s="14">
        <v>1.8940843787508099E-2</v>
      </c>
      <c r="L1248" s="14">
        <v>1.3170268862627401E-2</v>
      </c>
      <c r="M1248" s="14"/>
      <c r="N1248" s="14">
        <v>2.02101053539121E-2</v>
      </c>
      <c r="O1248" s="14">
        <v>2.0470721044128799E-2</v>
      </c>
      <c r="P1248" s="14">
        <v>3.0739333249235501E-2</v>
      </c>
      <c r="Q1248" s="14">
        <v>2.3165824997137398E-2</v>
      </c>
      <c r="R1248" s="14"/>
      <c r="S1248" s="14">
        <v>2.4821999115173E-2</v>
      </c>
      <c r="T1248" s="14">
        <v>2.2236799361428101E-2</v>
      </c>
      <c r="U1248" s="14">
        <v>3.2648504608134503E-2</v>
      </c>
      <c r="V1248" s="14">
        <v>1.19127767981419E-2</v>
      </c>
      <c r="W1248" s="14">
        <v>1.5533805124951099E-2</v>
      </c>
      <c r="X1248" s="14">
        <v>5.9378921606210002E-3</v>
      </c>
      <c r="Y1248" s="14">
        <v>4.3023815059209103E-2</v>
      </c>
      <c r="Z1248" s="14">
        <v>4.6109135485970801E-2</v>
      </c>
      <c r="AA1248" s="14">
        <v>1.9655120050197698E-2</v>
      </c>
      <c r="AB1248" s="14">
        <v>3.2558198096718199E-2</v>
      </c>
      <c r="AC1248" s="14">
        <v>1.0265798558971801E-2</v>
      </c>
      <c r="AD1248" s="14">
        <v>2.3846499224432001E-2</v>
      </c>
      <c r="AE1248" s="14"/>
      <c r="AF1248" s="14">
        <v>2.7334842005033E-2</v>
      </c>
      <c r="AG1248" s="14">
        <v>1.6113720759993101E-2</v>
      </c>
      <c r="AH1248" s="14">
        <v>2.2717963173405901E-2</v>
      </c>
      <c r="AI1248" s="14"/>
      <c r="AJ1248" s="14" t="s">
        <v>79</v>
      </c>
      <c r="AK1248" s="14" t="s">
        <v>79</v>
      </c>
      <c r="AL1248" s="14" t="s">
        <v>79</v>
      </c>
      <c r="AM1248" s="14" t="s">
        <v>79</v>
      </c>
      <c r="AN1248" s="14" t="s">
        <v>79</v>
      </c>
      <c r="AO1248" s="14"/>
      <c r="AP1248" s="14">
        <v>1.4876046015666699E-2</v>
      </c>
      <c r="AQ1248" s="14">
        <v>2.5226623878727698E-2</v>
      </c>
      <c r="AR1248" s="14">
        <v>3.6224567035468599E-2</v>
      </c>
      <c r="AS1248" s="14"/>
      <c r="AT1248" s="14">
        <v>2.1144782954968001E-2</v>
      </c>
      <c r="AU1248" s="14">
        <v>2.0967033898876199E-2</v>
      </c>
      <c r="AV1248" s="14">
        <v>2.0181804526903002E-2</v>
      </c>
      <c r="AW1248" s="14">
        <v>2.6873678686769101E-2</v>
      </c>
      <c r="AX1248" s="14">
        <v>5.9714899482931599E-2</v>
      </c>
    </row>
    <row r="1249" spans="2:50" x14ac:dyDescent="0.25">
      <c r="B1249" t="s">
        <v>463</v>
      </c>
      <c r="C1249" s="14">
        <v>1.0495410091888801E-2</v>
      </c>
      <c r="D1249" s="14">
        <v>1.47892093538621E-2</v>
      </c>
      <c r="E1249" s="14">
        <v>6.3988076796954304E-3</v>
      </c>
      <c r="F1249" s="14"/>
      <c r="G1249" s="14">
        <v>7.6687784407562997E-3</v>
      </c>
      <c r="H1249" s="14">
        <v>1.5984956205782799E-2</v>
      </c>
      <c r="I1249" s="14">
        <v>7.6070812776050404E-3</v>
      </c>
      <c r="J1249" s="14">
        <v>2.1995147052577099E-2</v>
      </c>
      <c r="K1249" s="14">
        <v>3.04104361984335E-3</v>
      </c>
      <c r="L1249" s="14">
        <v>5.8665372593488399E-3</v>
      </c>
      <c r="M1249" s="14"/>
      <c r="N1249" s="14">
        <v>3.1946227065865001E-3</v>
      </c>
      <c r="O1249" s="14">
        <v>1.02613704287241E-2</v>
      </c>
      <c r="P1249" s="14">
        <v>1.8554056435751601E-2</v>
      </c>
      <c r="Q1249" s="14">
        <v>1.1625420484266499E-2</v>
      </c>
      <c r="R1249" s="14"/>
      <c r="S1249" s="14">
        <v>1.61322078474209E-2</v>
      </c>
      <c r="T1249" s="14">
        <v>7.5827549118522497E-3</v>
      </c>
      <c r="U1249" s="14">
        <v>1.13003949744026E-2</v>
      </c>
      <c r="V1249" s="14">
        <v>6.4411700810057199E-3</v>
      </c>
      <c r="W1249" s="14">
        <v>9.0051889828713597E-3</v>
      </c>
      <c r="X1249" s="14">
        <v>0</v>
      </c>
      <c r="Y1249" s="14">
        <v>2.5322102224303599E-2</v>
      </c>
      <c r="Z1249" s="14">
        <v>0</v>
      </c>
      <c r="AA1249" s="14">
        <v>8.0571983989741695E-3</v>
      </c>
      <c r="AB1249" s="14">
        <v>6.1623073800814304E-3</v>
      </c>
      <c r="AC1249" s="14">
        <v>1.21545092727409E-2</v>
      </c>
      <c r="AD1249" s="14">
        <v>3.51065979285601E-2</v>
      </c>
      <c r="AE1249" s="14"/>
      <c r="AF1249" s="14">
        <v>1.3759761938504299E-2</v>
      </c>
      <c r="AG1249" s="14">
        <v>7.5750497423699497E-3</v>
      </c>
      <c r="AH1249" s="14">
        <v>1.8334851495285499E-2</v>
      </c>
      <c r="AI1249" s="14"/>
      <c r="AJ1249" s="14" t="s">
        <v>79</v>
      </c>
      <c r="AK1249" s="14" t="s">
        <v>79</v>
      </c>
      <c r="AL1249" s="14" t="s">
        <v>79</v>
      </c>
      <c r="AM1249" s="14" t="s">
        <v>79</v>
      </c>
      <c r="AN1249" s="14" t="s">
        <v>79</v>
      </c>
      <c r="AO1249" s="14"/>
      <c r="AP1249" s="14">
        <v>4.4943145133260597E-3</v>
      </c>
      <c r="AQ1249" s="14">
        <v>7.52696378406989E-3</v>
      </c>
      <c r="AR1249" s="14">
        <v>5.6682068768648397E-3</v>
      </c>
      <c r="AS1249" s="14"/>
      <c r="AT1249" s="14">
        <v>1.16105615693286E-2</v>
      </c>
      <c r="AU1249" s="14">
        <v>1.3584570602725001E-2</v>
      </c>
      <c r="AV1249" s="14">
        <v>3.1170843372749701E-3</v>
      </c>
      <c r="AW1249" s="14">
        <v>5.6720973074620403E-3</v>
      </c>
      <c r="AX1249" s="14">
        <v>2.9919851874247502E-2</v>
      </c>
    </row>
    <row r="1250" spans="2:50" x14ac:dyDescent="0.25">
      <c r="B1250" t="s">
        <v>70</v>
      </c>
      <c r="C1250" s="14">
        <v>5.3257768278502898E-2</v>
      </c>
      <c r="D1250" s="14">
        <v>4.1284395011289998E-2</v>
      </c>
      <c r="E1250" s="14">
        <v>6.5319323784784097E-2</v>
      </c>
      <c r="F1250" s="14"/>
      <c r="G1250" s="14">
        <v>6.6468161782377203E-2</v>
      </c>
      <c r="H1250" s="14">
        <v>6.5754152365591095E-2</v>
      </c>
      <c r="I1250" s="14">
        <v>6.33676448726401E-2</v>
      </c>
      <c r="J1250" s="14">
        <v>4.4439275342216797E-2</v>
      </c>
      <c r="K1250" s="14">
        <v>3.9998226827693301E-2</v>
      </c>
      <c r="L1250" s="14">
        <v>4.2011285740677397E-2</v>
      </c>
      <c r="M1250" s="14"/>
      <c r="N1250" s="14">
        <v>2.9762336630524602E-2</v>
      </c>
      <c r="O1250" s="14">
        <v>3.4331223575676799E-2</v>
      </c>
      <c r="P1250" s="14">
        <v>7.0462461419455905E-2</v>
      </c>
      <c r="Q1250" s="14">
        <v>8.3654665818464799E-2</v>
      </c>
      <c r="R1250" s="14"/>
      <c r="S1250" s="14">
        <v>5.0466059286720898E-2</v>
      </c>
      <c r="T1250" s="14">
        <v>4.2226082777479801E-2</v>
      </c>
      <c r="U1250" s="14">
        <v>5.19970098394077E-2</v>
      </c>
      <c r="V1250" s="14">
        <v>5.3325601360333298E-2</v>
      </c>
      <c r="W1250" s="14">
        <v>3.8723364531636099E-2</v>
      </c>
      <c r="X1250" s="14">
        <v>7.52720107398544E-2</v>
      </c>
      <c r="Y1250" s="14">
        <v>2.2650554306374599E-2</v>
      </c>
      <c r="Z1250" s="14">
        <v>9.79736393594451E-2</v>
      </c>
      <c r="AA1250" s="14">
        <v>7.8658522220776295E-2</v>
      </c>
      <c r="AB1250" s="14">
        <v>5.4404083153328398E-2</v>
      </c>
      <c r="AC1250" s="14">
        <v>4.44972715310279E-2</v>
      </c>
      <c r="AD1250" s="14">
        <v>2.51882395079874E-2</v>
      </c>
      <c r="AE1250" s="14"/>
      <c r="AF1250" s="14">
        <v>5.6478176674778703E-2</v>
      </c>
      <c r="AG1250" s="14">
        <v>4.0732696977284599E-2</v>
      </c>
      <c r="AH1250" s="14">
        <v>7.6502605161162002E-2</v>
      </c>
      <c r="AI1250" s="14"/>
      <c r="AJ1250" s="14" t="s">
        <v>79</v>
      </c>
      <c r="AK1250" s="14" t="s">
        <v>79</v>
      </c>
      <c r="AL1250" s="14" t="s">
        <v>79</v>
      </c>
      <c r="AM1250" s="14" t="s">
        <v>79</v>
      </c>
      <c r="AN1250" s="14" t="s">
        <v>79</v>
      </c>
      <c r="AO1250" s="14"/>
      <c r="AP1250" s="14">
        <v>2.1333676301618199E-2</v>
      </c>
      <c r="AQ1250" s="14">
        <v>4.4837093682711597E-2</v>
      </c>
      <c r="AR1250" s="14">
        <v>1.9059554294088302E-2</v>
      </c>
      <c r="AS1250" s="14"/>
      <c r="AT1250" s="14">
        <v>5.4537487029595898E-2</v>
      </c>
      <c r="AU1250" s="14">
        <v>6.4399140808959102E-2</v>
      </c>
      <c r="AV1250" s="14">
        <v>4.2735246801397002E-2</v>
      </c>
      <c r="AW1250" s="14">
        <v>2.4561085221732702E-2</v>
      </c>
      <c r="AX1250" s="14">
        <v>0</v>
      </c>
    </row>
    <row r="1251" spans="2:50" x14ac:dyDescent="0.25">
      <c r="C1251" s="14"/>
      <c r="D1251" s="14"/>
      <c r="E1251" s="14"/>
      <c r="F1251" s="14"/>
      <c r="G1251" s="14"/>
      <c r="H1251" s="14"/>
      <c r="I1251" s="14"/>
      <c r="J1251" s="14"/>
      <c r="K1251" s="14"/>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row>
    <row r="1252" spans="2:50" x14ac:dyDescent="0.25">
      <c r="B1252" s="6" t="s">
        <v>467</v>
      </c>
      <c r="C1252" s="14"/>
      <c r="D1252" s="14"/>
      <c r="E1252" s="14"/>
      <c r="F1252" s="14"/>
      <c r="G1252" s="14"/>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4"/>
    </row>
    <row r="1253" spans="2:50" x14ac:dyDescent="0.25">
      <c r="B1253" s="24" t="s">
        <v>77</v>
      </c>
      <c r="C1253" s="14"/>
      <c r="D1253" s="14"/>
      <c r="E1253" s="14"/>
      <c r="F1253" s="14"/>
      <c r="G1253" s="14"/>
      <c r="H1253" s="14"/>
      <c r="I1253" s="14"/>
      <c r="J1253" s="14"/>
      <c r="K1253" s="14"/>
      <c r="L1253" s="14"/>
      <c r="M1253" s="14"/>
      <c r="N1253" s="14"/>
      <c r="O1253" s="14"/>
      <c r="P1253" s="14"/>
      <c r="Q1253" s="14"/>
      <c r="R1253" s="14"/>
      <c r="S1253" s="14"/>
      <c r="T1253" s="14"/>
      <c r="U1253" s="14"/>
      <c r="V1253" s="14"/>
      <c r="W1253" s="14"/>
      <c r="X1253" s="14"/>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14"/>
      <c r="AX1253" s="14"/>
    </row>
    <row r="1254" spans="2:50" x14ac:dyDescent="0.25">
      <c r="B1254" t="s">
        <v>459</v>
      </c>
      <c r="C1254" s="14">
        <v>0.15956488709421701</v>
      </c>
      <c r="D1254" s="14">
        <v>0.21755047779369199</v>
      </c>
      <c r="E1254" s="14">
        <v>0.101905506316678</v>
      </c>
      <c r="F1254" s="14"/>
      <c r="G1254" s="14">
        <v>0.21791598024535799</v>
      </c>
      <c r="H1254" s="14">
        <v>0.19512093743939601</v>
      </c>
      <c r="I1254" s="14">
        <v>0.137633575237501</v>
      </c>
      <c r="J1254" s="14">
        <v>0.17404624612957401</v>
      </c>
      <c r="K1254" s="14">
        <v>0.13069900689837699</v>
      </c>
      <c r="L1254" s="14">
        <v>0.11683482976441099</v>
      </c>
      <c r="M1254" s="14"/>
      <c r="N1254" s="14">
        <v>0.189787681985646</v>
      </c>
      <c r="O1254" s="14">
        <v>0.16951655423565001</v>
      </c>
      <c r="P1254" s="14">
        <v>0.13883122770068301</v>
      </c>
      <c r="Q1254" s="14">
        <v>0.136005031480253</v>
      </c>
      <c r="R1254" s="14"/>
      <c r="S1254" s="14">
        <v>0.22674278089541899</v>
      </c>
      <c r="T1254" s="14">
        <v>0.13684882167851101</v>
      </c>
      <c r="U1254" s="14">
        <v>0.124783267474132</v>
      </c>
      <c r="V1254" s="14">
        <v>0.14284152709071299</v>
      </c>
      <c r="W1254" s="14">
        <v>0.15504713271980999</v>
      </c>
      <c r="X1254" s="14">
        <v>0.15571460742591101</v>
      </c>
      <c r="Y1254" s="14">
        <v>0.12818914110586499</v>
      </c>
      <c r="Z1254" s="14">
        <v>0.179048744936953</v>
      </c>
      <c r="AA1254" s="14">
        <v>0.190296340719838</v>
      </c>
      <c r="AB1254" s="14">
        <v>0.13218397116437</v>
      </c>
      <c r="AC1254" s="14">
        <v>0.12677242289500601</v>
      </c>
      <c r="AD1254" s="14">
        <v>0.19092037157308001</v>
      </c>
      <c r="AE1254" s="14"/>
      <c r="AF1254" s="14">
        <v>0.14786823392446299</v>
      </c>
      <c r="AG1254" s="14">
        <v>0.169937736396713</v>
      </c>
      <c r="AH1254" s="14">
        <v>0.16719962888076101</v>
      </c>
      <c r="AI1254" s="14"/>
      <c r="AJ1254" s="14" t="s">
        <v>79</v>
      </c>
      <c r="AK1254" s="14" t="s">
        <v>79</v>
      </c>
      <c r="AL1254" s="14" t="s">
        <v>79</v>
      </c>
      <c r="AM1254" s="14" t="s">
        <v>79</v>
      </c>
      <c r="AN1254" s="14" t="s">
        <v>79</v>
      </c>
      <c r="AO1254" s="14"/>
      <c r="AP1254" s="14">
        <v>0.20394286455440599</v>
      </c>
      <c r="AQ1254" s="14">
        <v>0.16844762600056301</v>
      </c>
      <c r="AR1254" s="14">
        <v>0.21870724063639099</v>
      </c>
      <c r="AS1254" s="14"/>
      <c r="AT1254" s="14">
        <v>9.4350733339167894E-2</v>
      </c>
      <c r="AU1254" s="14">
        <v>0.13815909776312599</v>
      </c>
      <c r="AV1254" s="14">
        <v>0.207012747715412</v>
      </c>
      <c r="AW1254" s="14">
        <v>0.23866027189123401</v>
      </c>
      <c r="AX1254" s="14">
        <v>0.36304577262485899</v>
      </c>
    </row>
    <row r="1255" spans="2:50" x14ac:dyDescent="0.25">
      <c r="B1255" t="s">
        <v>460</v>
      </c>
      <c r="C1255" s="14">
        <v>0.28132131226613499</v>
      </c>
      <c r="D1255" s="14">
        <v>0.30217569762415902</v>
      </c>
      <c r="E1255" s="14">
        <v>0.26148041288895402</v>
      </c>
      <c r="F1255" s="14"/>
      <c r="G1255" s="14">
        <v>0.239194234491824</v>
      </c>
      <c r="H1255" s="14">
        <v>0.31009389968795598</v>
      </c>
      <c r="I1255" s="14">
        <v>0.32450218556057803</v>
      </c>
      <c r="J1255" s="14">
        <v>0.266784053452154</v>
      </c>
      <c r="K1255" s="14">
        <v>0.27236112404093299</v>
      </c>
      <c r="L1255" s="14">
        <v>0.26848988725258999</v>
      </c>
      <c r="M1255" s="14"/>
      <c r="N1255" s="14">
        <v>0.32637903565569698</v>
      </c>
      <c r="O1255" s="14">
        <v>0.29141926842183802</v>
      </c>
      <c r="P1255" s="14">
        <v>0.26595844767077897</v>
      </c>
      <c r="Q1255" s="14">
        <v>0.23777833889571301</v>
      </c>
      <c r="R1255" s="14"/>
      <c r="S1255" s="14">
        <v>0.28687024182931697</v>
      </c>
      <c r="T1255" s="14">
        <v>0.31095839214438897</v>
      </c>
      <c r="U1255" s="14">
        <v>0.208290094289524</v>
      </c>
      <c r="V1255" s="14">
        <v>0.27859984872992499</v>
      </c>
      <c r="W1255" s="14">
        <v>0.30425602538279001</v>
      </c>
      <c r="X1255" s="14">
        <v>0.26217365278341698</v>
      </c>
      <c r="Y1255" s="14">
        <v>0.28760977858160103</v>
      </c>
      <c r="Z1255" s="14">
        <v>0.28592716905261101</v>
      </c>
      <c r="AA1255" s="14">
        <v>0.27528953013759</v>
      </c>
      <c r="AB1255" s="14">
        <v>0.30516914919035198</v>
      </c>
      <c r="AC1255" s="14">
        <v>0.23282980925552799</v>
      </c>
      <c r="AD1255" s="14">
        <v>0.342331525742466</v>
      </c>
      <c r="AE1255" s="14"/>
      <c r="AF1255" s="14">
        <v>0.270550542123355</v>
      </c>
      <c r="AG1255" s="14">
        <v>0.30868817288452499</v>
      </c>
      <c r="AH1255" s="14">
        <v>0.26192156521225901</v>
      </c>
      <c r="AI1255" s="14"/>
      <c r="AJ1255" s="14" t="s">
        <v>79</v>
      </c>
      <c r="AK1255" s="14" t="s">
        <v>79</v>
      </c>
      <c r="AL1255" s="14" t="s">
        <v>79</v>
      </c>
      <c r="AM1255" s="14" t="s">
        <v>79</v>
      </c>
      <c r="AN1255" s="14" t="s">
        <v>79</v>
      </c>
      <c r="AO1255" s="14"/>
      <c r="AP1255" s="14">
        <v>0.31521659994821299</v>
      </c>
      <c r="AQ1255" s="14">
        <v>0.29870767045051999</v>
      </c>
      <c r="AR1255" s="14">
        <v>0.31285336948516101</v>
      </c>
      <c r="AS1255" s="14"/>
      <c r="AT1255" s="14">
        <v>0.260556684192145</v>
      </c>
      <c r="AU1255" s="14">
        <v>0.27283341835848901</v>
      </c>
      <c r="AV1255" s="14">
        <v>0.30111676905294299</v>
      </c>
      <c r="AW1255" s="14">
        <v>0.32869926838332297</v>
      </c>
      <c r="AX1255" s="14">
        <v>0.33974341903488298</v>
      </c>
    </row>
    <row r="1256" spans="2:50" x14ac:dyDescent="0.25">
      <c r="B1256" t="s">
        <v>461</v>
      </c>
      <c r="C1256" s="14">
        <v>0.32041831927977199</v>
      </c>
      <c r="D1256" s="14">
        <v>0.27834710593686401</v>
      </c>
      <c r="E1256" s="14">
        <v>0.36303110768713198</v>
      </c>
      <c r="F1256" s="14"/>
      <c r="G1256" s="14">
        <v>0.29111339248190699</v>
      </c>
      <c r="H1256" s="14">
        <v>0.273456804801053</v>
      </c>
      <c r="I1256" s="14">
        <v>0.273083327783879</v>
      </c>
      <c r="J1256" s="14">
        <v>0.310219948177134</v>
      </c>
      <c r="K1256" s="14">
        <v>0.36766165043427002</v>
      </c>
      <c r="L1256" s="14">
        <v>0.393619599332446</v>
      </c>
      <c r="M1256" s="14"/>
      <c r="N1256" s="14">
        <v>0.32324288788967198</v>
      </c>
      <c r="O1256" s="14">
        <v>0.32689482177169299</v>
      </c>
      <c r="P1256" s="14">
        <v>0.29834439212292702</v>
      </c>
      <c r="Q1256" s="14">
        <v>0.32804573684417299</v>
      </c>
      <c r="R1256" s="14"/>
      <c r="S1256" s="14">
        <v>0.30969526184325802</v>
      </c>
      <c r="T1256" s="14">
        <v>0.30927855794319897</v>
      </c>
      <c r="U1256" s="14">
        <v>0.34741381869521898</v>
      </c>
      <c r="V1256" s="14">
        <v>0.32778813311129301</v>
      </c>
      <c r="W1256" s="14">
        <v>0.35266260102983699</v>
      </c>
      <c r="X1256" s="14">
        <v>0.33320598217714698</v>
      </c>
      <c r="Y1256" s="14">
        <v>0.31373693569086503</v>
      </c>
      <c r="Z1256" s="14">
        <v>0.25681863630351598</v>
      </c>
      <c r="AA1256" s="14">
        <v>0.29683217777124898</v>
      </c>
      <c r="AB1256" s="14">
        <v>0.34198578614614</v>
      </c>
      <c r="AC1256" s="14">
        <v>0.37987518185375202</v>
      </c>
      <c r="AD1256" s="14">
        <v>0.23690366378679201</v>
      </c>
      <c r="AE1256" s="14"/>
      <c r="AF1256" s="14">
        <v>0.31620043958701399</v>
      </c>
      <c r="AG1256" s="14">
        <v>0.317494026075268</v>
      </c>
      <c r="AH1256" s="14">
        <v>0.34245852487813899</v>
      </c>
      <c r="AI1256" s="14"/>
      <c r="AJ1256" s="14" t="s">
        <v>79</v>
      </c>
      <c r="AK1256" s="14" t="s">
        <v>79</v>
      </c>
      <c r="AL1256" s="14" t="s">
        <v>79</v>
      </c>
      <c r="AM1256" s="14" t="s">
        <v>79</v>
      </c>
      <c r="AN1256" s="14" t="s">
        <v>79</v>
      </c>
      <c r="AO1256" s="14"/>
      <c r="AP1256" s="14">
        <v>0.311794249670444</v>
      </c>
      <c r="AQ1256" s="14">
        <v>0.31970860159300601</v>
      </c>
      <c r="AR1256" s="14">
        <v>0.305507174176393</v>
      </c>
      <c r="AS1256" s="14"/>
      <c r="AT1256" s="14">
        <v>0.37446013703331699</v>
      </c>
      <c r="AU1256" s="14">
        <v>0.33693565107720702</v>
      </c>
      <c r="AV1256" s="14">
        <v>0.292257351765082</v>
      </c>
      <c r="AW1256" s="14">
        <v>0.27719106442709801</v>
      </c>
      <c r="AX1256" s="14">
        <v>0.13461846709717901</v>
      </c>
    </row>
    <row r="1257" spans="2:50" x14ac:dyDescent="0.25">
      <c r="B1257" t="s">
        <v>462</v>
      </c>
      <c r="C1257" s="14">
        <v>9.80702364092738E-2</v>
      </c>
      <c r="D1257" s="14">
        <v>9.2121078805534398E-2</v>
      </c>
      <c r="E1257" s="14">
        <v>0.102719374659163</v>
      </c>
      <c r="F1257" s="14"/>
      <c r="G1257" s="14">
        <v>0.121355105265657</v>
      </c>
      <c r="H1257" s="14">
        <v>8.4627492181771402E-2</v>
      </c>
      <c r="I1257" s="14">
        <v>0.103823577957354</v>
      </c>
      <c r="J1257" s="14">
        <v>9.7644703861770099E-2</v>
      </c>
      <c r="K1257" s="14">
        <v>9.2689548095432506E-2</v>
      </c>
      <c r="L1257" s="14">
        <v>9.28783139537257E-2</v>
      </c>
      <c r="M1257" s="14"/>
      <c r="N1257" s="14">
        <v>8.2527170737550906E-2</v>
      </c>
      <c r="O1257" s="14">
        <v>9.7456433251407404E-2</v>
      </c>
      <c r="P1257" s="14">
        <v>0.101422477814768</v>
      </c>
      <c r="Q1257" s="14">
        <v>0.11186382445066401</v>
      </c>
      <c r="R1257" s="14"/>
      <c r="S1257" s="14">
        <v>6.3405080338827594E-2</v>
      </c>
      <c r="T1257" s="14">
        <v>0.105245668716342</v>
      </c>
      <c r="U1257" s="14">
        <v>0.118828247682599</v>
      </c>
      <c r="V1257" s="14">
        <v>0.109425915483935</v>
      </c>
      <c r="W1257" s="14">
        <v>7.5176526556004306E-2</v>
      </c>
      <c r="X1257" s="14">
        <v>9.4917075346882401E-2</v>
      </c>
      <c r="Y1257" s="14">
        <v>0.13653006776188401</v>
      </c>
      <c r="Z1257" s="14">
        <v>0.124301589587725</v>
      </c>
      <c r="AA1257" s="14">
        <v>0.10630525153723699</v>
      </c>
      <c r="AB1257" s="14">
        <v>8.7774638644328107E-2</v>
      </c>
      <c r="AC1257" s="14">
        <v>0.106107286922769</v>
      </c>
      <c r="AD1257" s="14">
        <v>5.2216016778470903E-2</v>
      </c>
      <c r="AE1257" s="14"/>
      <c r="AF1257" s="14">
        <v>0.115253114611892</v>
      </c>
      <c r="AG1257" s="14">
        <v>8.0684223808268299E-2</v>
      </c>
      <c r="AH1257" s="14">
        <v>6.74454261853632E-2</v>
      </c>
      <c r="AI1257" s="14"/>
      <c r="AJ1257" s="14" t="s">
        <v>79</v>
      </c>
      <c r="AK1257" s="14" t="s">
        <v>79</v>
      </c>
      <c r="AL1257" s="14" t="s">
        <v>79</v>
      </c>
      <c r="AM1257" s="14" t="s">
        <v>79</v>
      </c>
      <c r="AN1257" s="14" t="s">
        <v>79</v>
      </c>
      <c r="AO1257" s="14"/>
      <c r="AP1257" s="14">
        <v>8.1954689449115201E-2</v>
      </c>
      <c r="AQ1257" s="14">
        <v>9.0147869491699104E-2</v>
      </c>
      <c r="AR1257" s="14">
        <v>8.1923405524575499E-2</v>
      </c>
      <c r="AS1257" s="14"/>
      <c r="AT1257" s="14">
        <v>0.119105838719946</v>
      </c>
      <c r="AU1257" s="14">
        <v>0.104011449324525</v>
      </c>
      <c r="AV1257" s="14">
        <v>9.1898117055787806E-2</v>
      </c>
      <c r="AW1257" s="14">
        <v>7.4732853907880495E-2</v>
      </c>
      <c r="AX1257" s="14">
        <v>5.1247879835844598E-2</v>
      </c>
    </row>
    <row r="1258" spans="2:50" x14ac:dyDescent="0.25">
      <c r="B1258" t="s">
        <v>463</v>
      </c>
      <c r="C1258" s="14">
        <v>5.1871083555402903E-2</v>
      </c>
      <c r="D1258" s="14">
        <v>4.4576392461773799E-2</v>
      </c>
      <c r="E1258" s="14">
        <v>5.8534086914515199E-2</v>
      </c>
      <c r="F1258" s="14"/>
      <c r="G1258" s="14">
        <v>4.01986307390109E-2</v>
      </c>
      <c r="H1258" s="14">
        <v>3.6324496730701802E-2</v>
      </c>
      <c r="I1258" s="14">
        <v>7.1575498667853205E-2</v>
      </c>
      <c r="J1258" s="14">
        <v>7.1176656419753598E-2</v>
      </c>
      <c r="K1258" s="14">
        <v>4.63395848159203E-2</v>
      </c>
      <c r="L1258" s="14">
        <v>4.44603535556281E-2</v>
      </c>
      <c r="M1258" s="14"/>
      <c r="N1258" s="14">
        <v>2.72312765571858E-2</v>
      </c>
      <c r="O1258" s="14">
        <v>4.1856366582785499E-2</v>
      </c>
      <c r="P1258" s="14">
        <v>7.7161436046378207E-2</v>
      </c>
      <c r="Q1258" s="14">
        <v>6.7097049138043402E-2</v>
      </c>
      <c r="R1258" s="14"/>
      <c r="S1258" s="14">
        <v>4.16275834371065E-2</v>
      </c>
      <c r="T1258" s="14">
        <v>4.6541207939134001E-2</v>
      </c>
      <c r="U1258" s="14">
        <v>8.6122860569024004E-2</v>
      </c>
      <c r="V1258" s="14">
        <v>4.4877738061264903E-2</v>
      </c>
      <c r="W1258" s="14">
        <v>4.9943629067120798E-2</v>
      </c>
      <c r="X1258" s="14">
        <v>3.2762985096673802E-2</v>
      </c>
      <c r="Y1258" s="14">
        <v>8.8135935969480994E-2</v>
      </c>
      <c r="Z1258" s="14">
        <v>4.7483186497940998E-2</v>
      </c>
      <c r="AA1258" s="14">
        <v>5.0327963053792897E-2</v>
      </c>
      <c r="AB1258" s="14">
        <v>2.2987676199752501E-2</v>
      </c>
      <c r="AC1258" s="14">
        <v>4.4764808308716403E-2</v>
      </c>
      <c r="AD1258" s="14">
        <v>0.12693887797098899</v>
      </c>
      <c r="AE1258" s="14"/>
      <c r="AF1258" s="14">
        <v>6.7348303473166504E-2</v>
      </c>
      <c r="AG1258" s="14">
        <v>4.1155844219833503E-2</v>
      </c>
      <c r="AH1258" s="14">
        <v>4.8447744311071503E-2</v>
      </c>
      <c r="AI1258" s="14"/>
      <c r="AJ1258" s="14" t="s">
        <v>79</v>
      </c>
      <c r="AK1258" s="14" t="s">
        <v>79</v>
      </c>
      <c r="AL1258" s="14" t="s">
        <v>79</v>
      </c>
      <c r="AM1258" s="14" t="s">
        <v>79</v>
      </c>
      <c r="AN1258" s="14" t="s">
        <v>79</v>
      </c>
      <c r="AO1258" s="14"/>
      <c r="AP1258" s="14">
        <v>3.8172103120297902E-2</v>
      </c>
      <c r="AQ1258" s="14">
        <v>4.4784558456543999E-2</v>
      </c>
      <c r="AR1258" s="14">
        <v>2.4869214269685198E-2</v>
      </c>
      <c r="AS1258" s="14"/>
      <c r="AT1258" s="14">
        <v>6.6038531589557303E-2</v>
      </c>
      <c r="AU1258" s="14">
        <v>5.2603709466884099E-2</v>
      </c>
      <c r="AV1258" s="14">
        <v>3.7767791453253798E-2</v>
      </c>
      <c r="AW1258" s="14">
        <v>2.1168796222238301E-2</v>
      </c>
      <c r="AX1258" s="14">
        <v>9.0708839874872396E-2</v>
      </c>
    </row>
    <row r="1259" spans="2:50" x14ac:dyDescent="0.25">
      <c r="B1259" t="s">
        <v>70</v>
      </c>
      <c r="C1259" s="14">
        <v>8.8754161395198899E-2</v>
      </c>
      <c r="D1259" s="14">
        <v>6.5229247377975794E-2</v>
      </c>
      <c r="E1259" s="14">
        <v>0.112329511533559</v>
      </c>
      <c r="F1259" s="14"/>
      <c r="G1259" s="14">
        <v>9.0222656776242499E-2</v>
      </c>
      <c r="H1259" s="14">
        <v>0.100376369159122</v>
      </c>
      <c r="I1259" s="14">
        <v>8.9381834792833501E-2</v>
      </c>
      <c r="J1259" s="14">
        <v>8.0128391959614007E-2</v>
      </c>
      <c r="K1259" s="14">
        <v>9.0249085715066402E-2</v>
      </c>
      <c r="L1259" s="14">
        <v>8.3717016141199099E-2</v>
      </c>
      <c r="M1259" s="14"/>
      <c r="N1259" s="14">
        <v>5.08319471742485E-2</v>
      </c>
      <c r="O1259" s="14">
        <v>7.2856555736625805E-2</v>
      </c>
      <c r="P1259" s="14">
        <v>0.118282018644465</v>
      </c>
      <c r="Q1259" s="14">
        <v>0.119210019191153</v>
      </c>
      <c r="R1259" s="14"/>
      <c r="S1259" s="14">
        <v>7.1659051656072295E-2</v>
      </c>
      <c r="T1259" s="14">
        <v>9.1127351578425095E-2</v>
      </c>
      <c r="U1259" s="14">
        <v>0.1145617112895</v>
      </c>
      <c r="V1259" s="14">
        <v>9.6466837522868901E-2</v>
      </c>
      <c r="W1259" s="14">
        <v>6.2914085244438103E-2</v>
      </c>
      <c r="X1259" s="14">
        <v>0.121225697169969</v>
      </c>
      <c r="Y1259" s="14">
        <v>4.5798140890304199E-2</v>
      </c>
      <c r="Z1259" s="14">
        <v>0.106420673621254</v>
      </c>
      <c r="AA1259" s="14">
        <v>8.0948736780293504E-2</v>
      </c>
      <c r="AB1259" s="14">
        <v>0.109898778655057</v>
      </c>
      <c r="AC1259" s="14">
        <v>0.109650490764228</v>
      </c>
      <c r="AD1259" s="14">
        <v>5.0689544148202502E-2</v>
      </c>
      <c r="AE1259" s="14"/>
      <c r="AF1259" s="14">
        <v>8.2779366280109998E-2</v>
      </c>
      <c r="AG1259" s="14">
        <v>8.2039996615392505E-2</v>
      </c>
      <c r="AH1259" s="14">
        <v>0.11252711053240599</v>
      </c>
      <c r="AI1259" s="14"/>
      <c r="AJ1259" s="14" t="s">
        <v>79</v>
      </c>
      <c r="AK1259" s="14" t="s">
        <v>79</v>
      </c>
      <c r="AL1259" s="14" t="s">
        <v>79</v>
      </c>
      <c r="AM1259" s="14" t="s">
        <v>79</v>
      </c>
      <c r="AN1259" s="14" t="s">
        <v>79</v>
      </c>
      <c r="AO1259" s="14"/>
      <c r="AP1259" s="14">
        <v>4.89194932575246E-2</v>
      </c>
      <c r="AQ1259" s="14">
        <v>7.82036740076682E-2</v>
      </c>
      <c r="AR1259" s="14">
        <v>5.6139595907794403E-2</v>
      </c>
      <c r="AS1259" s="14"/>
      <c r="AT1259" s="14">
        <v>8.5488075125867397E-2</v>
      </c>
      <c r="AU1259" s="14">
        <v>9.5456674009768705E-2</v>
      </c>
      <c r="AV1259" s="14">
        <v>6.9947222957521704E-2</v>
      </c>
      <c r="AW1259" s="14">
        <v>5.9547745168226203E-2</v>
      </c>
      <c r="AX1259" s="14">
        <v>2.0635621532361901E-2</v>
      </c>
    </row>
    <row r="1260" spans="2:50" x14ac:dyDescent="0.25">
      <c r="C1260" s="14"/>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row>
    <row r="1261" spans="2:50" x14ac:dyDescent="0.25">
      <c r="B1261" s="6" t="s">
        <v>468</v>
      </c>
      <c r="C1261" s="14"/>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row>
    <row r="1262" spans="2:50" x14ac:dyDescent="0.25">
      <c r="B1262" s="24" t="s">
        <v>77</v>
      </c>
      <c r="C1262" s="14"/>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row>
    <row r="1263" spans="2:50" x14ac:dyDescent="0.25">
      <c r="B1263" t="s">
        <v>459</v>
      </c>
      <c r="C1263" s="14">
        <v>0.27050667943995998</v>
      </c>
      <c r="D1263" s="14">
        <v>0.33547941778027701</v>
      </c>
      <c r="E1263" s="14">
        <v>0.20690678136307</v>
      </c>
      <c r="F1263" s="14"/>
      <c r="G1263" s="14">
        <v>0.23409946870098</v>
      </c>
      <c r="H1263" s="14">
        <v>0.226502017859427</v>
      </c>
      <c r="I1263" s="14">
        <v>0.20211229608777201</v>
      </c>
      <c r="J1263" s="14">
        <v>0.29811798597414502</v>
      </c>
      <c r="K1263" s="14">
        <v>0.30163003398354599</v>
      </c>
      <c r="L1263" s="14">
        <v>0.34320258533294901</v>
      </c>
      <c r="M1263" s="14"/>
      <c r="N1263" s="14">
        <v>0.326528388971351</v>
      </c>
      <c r="O1263" s="14">
        <v>0.27254258574718199</v>
      </c>
      <c r="P1263" s="14">
        <v>0.25798947226669999</v>
      </c>
      <c r="Q1263" s="14">
        <v>0.21907539606461901</v>
      </c>
      <c r="R1263" s="14"/>
      <c r="S1263" s="14">
        <v>0.28851588595288602</v>
      </c>
      <c r="T1263" s="14">
        <v>0.234140248929639</v>
      </c>
      <c r="U1263" s="14">
        <v>0.23530793313975801</v>
      </c>
      <c r="V1263" s="14">
        <v>0.28272591712554201</v>
      </c>
      <c r="W1263" s="14">
        <v>0.29089918076987697</v>
      </c>
      <c r="X1263" s="14">
        <v>0.26413598047683301</v>
      </c>
      <c r="Y1263" s="14">
        <v>0.25263374818886503</v>
      </c>
      <c r="Z1263" s="14">
        <v>0.33636507631231899</v>
      </c>
      <c r="AA1263" s="14">
        <v>0.29311956778669102</v>
      </c>
      <c r="AB1263" s="14">
        <v>0.27391488293488803</v>
      </c>
      <c r="AC1263" s="14">
        <v>0.24905090382574599</v>
      </c>
      <c r="AD1263" s="14">
        <v>0.27508784911489098</v>
      </c>
      <c r="AE1263" s="14"/>
      <c r="AF1263" s="14">
        <v>0.27240636421771097</v>
      </c>
      <c r="AG1263" s="14">
        <v>0.30004188415807298</v>
      </c>
      <c r="AH1263" s="14">
        <v>0.21567464134950601</v>
      </c>
      <c r="AI1263" s="14"/>
      <c r="AJ1263" s="14" t="s">
        <v>79</v>
      </c>
      <c r="AK1263" s="14" t="s">
        <v>79</v>
      </c>
      <c r="AL1263" s="14" t="s">
        <v>79</v>
      </c>
      <c r="AM1263" s="14" t="s">
        <v>79</v>
      </c>
      <c r="AN1263" s="14" t="s">
        <v>79</v>
      </c>
      <c r="AO1263" s="14"/>
      <c r="AP1263" s="14">
        <v>0.36455207159991898</v>
      </c>
      <c r="AQ1263" s="14">
        <v>0.24292545637165999</v>
      </c>
      <c r="AR1263" s="14">
        <v>0.33416732148731199</v>
      </c>
      <c r="AS1263" s="14"/>
      <c r="AT1263" s="14">
        <v>0.21437249179208401</v>
      </c>
      <c r="AU1263" s="14">
        <v>0.23480218357448299</v>
      </c>
      <c r="AV1263" s="14">
        <v>0.31579721726364601</v>
      </c>
      <c r="AW1263" s="14">
        <v>0.34695581674012999</v>
      </c>
      <c r="AX1263" s="14">
        <v>0.31293706770750102</v>
      </c>
    </row>
    <row r="1264" spans="2:50" x14ac:dyDescent="0.25">
      <c r="B1264" t="s">
        <v>460</v>
      </c>
      <c r="C1264" s="14">
        <v>0.43727759103039399</v>
      </c>
      <c r="D1264" s="14">
        <v>0.393382057805929</v>
      </c>
      <c r="E1264" s="14">
        <v>0.47811055044194001</v>
      </c>
      <c r="F1264" s="14"/>
      <c r="G1264" s="14">
        <v>0.38997732541425101</v>
      </c>
      <c r="H1264" s="14">
        <v>0.44823865710369198</v>
      </c>
      <c r="I1264" s="14">
        <v>0.454808608561109</v>
      </c>
      <c r="J1264" s="14">
        <v>0.42774661450778401</v>
      </c>
      <c r="K1264" s="14">
        <v>0.41769816986538999</v>
      </c>
      <c r="L1264" s="14">
        <v>0.46639083073825299</v>
      </c>
      <c r="M1264" s="14"/>
      <c r="N1264" s="14">
        <v>0.47090998249890098</v>
      </c>
      <c r="O1264" s="14">
        <v>0.45658108434185701</v>
      </c>
      <c r="P1264" s="14">
        <v>0.40745146829711998</v>
      </c>
      <c r="Q1264" s="14">
        <v>0.40447082565766801</v>
      </c>
      <c r="R1264" s="14"/>
      <c r="S1264" s="14">
        <v>0.41090250000585499</v>
      </c>
      <c r="T1264" s="14">
        <v>0.48911934685292502</v>
      </c>
      <c r="U1264" s="14">
        <v>0.39144358226000497</v>
      </c>
      <c r="V1264" s="14">
        <v>0.46509052292269398</v>
      </c>
      <c r="W1264" s="14">
        <v>0.40989702238574799</v>
      </c>
      <c r="X1264" s="14">
        <v>0.452435631333028</v>
      </c>
      <c r="Y1264" s="14">
        <v>0.47185326025719199</v>
      </c>
      <c r="Z1264" s="14">
        <v>0.3414955111179</v>
      </c>
      <c r="AA1264" s="14">
        <v>0.399273433608892</v>
      </c>
      <c r="AB1264" s="14">
        <v>0.45803357540862</v>
      </c>
      <c r="AC1264" s="14">
        <v>0.485951730725801</v>
      </c>
      <c r="AD1264" s="14">
        <v>0.42477529275425502</v>
      </c>
      <c r="AE1264" s="14"/>
      <c r="AF1264" s="14">
        <v>0.438001947468666</v>
      </c>
      <c r="AG1264" s="14">
        <v>0.442718803466221</v>
      </c>
      <c r="AH1264" s="14">
        <v>0.42850777636179599</v>
      </c>
      <c r="AI1264" s="14"/>
      <c r="AJ1264" s="14" t="s">
        <v>79</v>
      </c>
      <c r="AK1264" s="14" t="s">
        <v>79</v>
      </c>
      <c r="AL1264" s="14" t="s">
        <v>79</v>
      </c>
      <c r="AM1264" s="14" t="s">
        <v>79</v>
      </c>
      <c r="AN1264" s="14" t="s">
        <v>79</v>
      </c>
      <c r="AO1264" s="14"/>
      <c r="AP1264" s="14">
        <v>0.443239338666716</v>
      </c>
      <c r="AQ1264" s="14">
        <v>0.47150398547798</v>
      </c>
      <c r="AR1264" s="14">
        <v>0.44095220108533301</v>
      </c>
      <c r="AS1264" s="14"/>
      <c r="AT1264" s="14">
        <v>0.455082864954102</v>
      </c>
      <c r="AU1264" s="14">
        <v>0.45195415343034101</v>
      </c>
      <c r="AV1264" s="14">
        <v>0.44407242991329199</v>
      </c>
      <c r="AW1264" s="14">
        <v>0.406895937069775</v>
      </c>
      <c r="AX1264" s="14">
        <v>0.54252198803733598</v>
      </c>
    </row>
    <row r="1265" spans="2:50" x14ac:dyDescent="0.25">
      <c r="B1265" t="s">
        <v>461</v>
      </c>
      <c r="C1265" s="14">
        <v>0.19542265506936499</v>
      </c>
      <c r="D1265" s="14">
        <v>0.18026089828820799</v>
      </c>
      <c r="E1265" s="14">
        <v>0.21168562667167101</v>
      </c>
      <c r="F1265" s="14"/>
      <c r="G1265" s="14">
        <v>0.23164258848531</v>
      </c>
      <c r="H1265" s="14">
        <v>0.214926285372016</v>
      </c>
      <c r="I1265" s="14">
        <v>0.22504664432500501</v>
      </c>
      <c r="J1265" s="14">
        <v>0.17510636701676199</v>
      </c>
      <c r="K1265" s="14">
        <v>0.21412050133661301</v>
      </c>
      <c r="L1265" s="14">
        <v>0.13519764880285101</v>
      </c>
      <c r="M1265" s="14"/>
      <c r="N1265" s="14">
        <v>0.15239702130593799</v>
      </c>
      <c r="O1265" s="14">
        <v>0.20381513480017899</v>
      </c>
      <c r="P1265" s="14">
        <v>0.20112789818718399</v>
      </c>
      <c r="Q1265" s="14">
        <v>0.22975280667727299</v>
      </c>
      <c r="R1265" s="14"/>
      <c r="S1265" s="14">
        <v>0.20149488841467</v>
      </c>
      <c r="T1265" s="14">
        <v>0.187727749198458</v>
      </c>
      <c r="U1265" s="14">
        <v>0.25596607075883399</v>
      </c>
      <c r="V1265" s="14">
        <v>0.18924582597397199</v>
      </c>
      <c r="W1265" s="14">
        <v>0.215542902781231</v>
      </c>
      <c r="X1265" s="14">
        <v>0.19477092431742299</v>
      </c>
      <c r="Y1265" s="14">
        <v>0.16805489224108699</v>
      </c>
      <c r="Z1265" s="14">
        <v>0.178056637724365</v>
      </c>
      <c r="AA1265" s="14">
        <v>0.18938383717992099</v>
      </c>
      <c r="AB1265" s="14">
        <v>0.19169938401148401</v>
      </c>
      <c r="AC1265" s="14">
        <v>0.171059653949344</v>
      </c>
      <c r="AD1265" s="14">
        <v>0.18302470473513699</v>
      </c>
      <c r="AE1265" s="14"/>
      <c r="AF1265" s="14">
        <v>0.192931345743553</v>
      </c>
      <c r="AG1265" s="14">
        <v>0.17344087012064299</v>
      </c>
      <c r="AH1265" s="14">
        <v>0.23463601607245199</v>
      </c>
      <c r="AI1265" s="14"/>
      <c r="AJ1265" s="14" t="s">
        <v>79</v>
      </c>
      <c r="AK1265" s="14" t="s">
        <v>79</v>
      </c>
      <c r="AL1265" s="14" t="s">
        <v>79</v>
      </c>
      <c r="AM1265" s="14" t="s">
        <v>79</v>
      </c>
      <c r="AN1265" s="14" t="s">
        <v>79</v>
      </c>
      <c r="AO1265" s="14"/>
      <c r="AP1265" s="14">
        <v>0.153591938458953</v>
      </c>
      <c r="AQ1265" s="14">
        <v>0.182851627388049</v>
      </c>
      <c r="AR1265" s="14">
        <v>0.17608597588029001</v>
      </c>
      <c r="AS1265" s="14"/>
      <c r="AT1265" s="14">
        <v>0.223477935482889</v>
      </c>
      <c r="AU1265" s="14">
        <v>0.20233316858511399</v>
      </c>
      <c r="AV1265" s="14">
        <v>0.170092143963536</v>
      </c>
      <c r="AW1265" s="14">
        <v>0.18265277179449499</v>
      </c>
      <c r="AX1265" s="14">
        <v>9.1309615522657095E-2</v>
      </c>
    </row>
    <row r="1266" spans="2:50" x14ac:dyDescent="0.25">
      <c r="B1266" t="s">
        <v>462</v>
      </c>
      <c r="C1266" s="14">
        <v>2.3043817795472901E-2</v>
      </c>
      <c r="D1266" s="14">
        <v>3.0188062502903901E-2</v>
      </c>
      <c r="E1266" s="14">
        <v>1.6270831195527899E-2</v>
      </c>
      <c r="F1266" s="14"/>
      <c r="G1266" s="14">
        <v>4.5023526504109498E-2</v>
      </c>
      <c r="H1266" s="14">
        <v>2.25460627129946E-2</v>
      </c>
      <c r="I1266" s="14">
        <v>3.2812276546556503E-2</v>
      </c>
      <c r="J1266" s="14">
        <v>1.7844059347915699E-2</v>
      </c>
      <c r="K1266" s="14">
        <v>1.5626564928977099E-2</v>
      </c>
      <c r="L1266" s="14">
        <v>1.00630433061147E-2</v>
      </c>
      <c r="M1266" s="14"/>
      <c r="N1266" s="14">
        <v>1.5273304243325901E-2</v>
      </c>
      <c r="O1266" s="14">
        <v>2.0386941170345299E-2</v>
      </c>
      <c r="P1266" s="14">
        <v>2.5893711800054099E-2</v>
      </c>
      <c r="Q1266" s="14">
        <v>3.18897577720395E-2</v>
      </c>
      <c r="R1266" s="14"/>
      <c r="S1266" s="14">
        <v>2.9374659294268399E-2</v>
      </c>
      <c r="T1266" s="14">
        <v>2.7295282066683E-2</v>
      </c>
      <c r="U1266" s="14">
        <v>2.3255731457058199E-2</v>
      </c>
      <c r="V1266" s="14">
        <v>1.1268970942876599E-2</v>
      </c>
      <c r="W1266" s="14">
        <v>1.80323691087147E-2</v>
      </c>
      <c r="X1266" s="14">
        <v>6.0536887540040803E-3</v>
      </c>
      <c r="Y1266" s="14">
        <v>3.9123590199898597E-2</v>
      </c>
      <c r="Z1266" s="14">
        <v>4.6109135485970801E-2</v>
      </c>
      <c r="AA1266" s="14">
        <v>2.37955853322665E-2</v>
      </c>
      <c r="AB1266" s="14">
        <v>5.9982702098634096E-3</v>
      </c>
      <c r="AC1266" s="14">
        <v>3.6943799350727703E-2</v>
      </c>
      <c r="AD1266" s="14">
        <v>2.3846499224432001E-2</v>
      </c>
      <c r="AE1266" s="14"/>
      <c r="AF1266" s="14">
        <v>2.6263934054915599E-2</v>
      </c>
      <c r="AG1266" s="14">
        <v>1.7984509045188699E-2</v>
      </c>
      <c r="AH1266" s="14">
        <v>2.0691361048209799E-2</v>
      </c>
      <c r="AI1266" s="14"/>
      <c r="AJ1266" s="14" t="s">
        <v>79</v>
      </c>
      <c r="AK1266" s="14" t="s">
        <v>79</v>
      </c>
      <c r="AL1266" s="14" t="s">
        <v>79</v>
      </c>
      <c r="AM1266" s="14" t="s">
        <v>79</v>
      </c>
      <c r="AN1266" s="14" t="s">
        <v>79</v>
      </c>
      <c r="AO1266" s="14"/>
      <c r="AP1266" s="14">
        <v>1.6846721533990201E-2</v>
      </c>
      <c r="AQ1266" s="14">
        <v>2.7757888843024801E-2</v>
      </c>
      <c r="AR1266" s="14">
        <v>1.80070908693763E-2</v>
      </c>
      <c r="AS1266" s="14"/>
      <c r="AT1266" s="14">
        <v>2.1643226218738199E-2</v>
      </c>
      <c r="AU1266" s="14">
        <v>2.7548553644012201E-2</v>
      </c>
      <c r="AV1266" s="14">
        <v>2.4072905030854502E-2</v>
      </c>
      <c r="AW1266" s="14">
        <v>1.77614176010523E-2</v>
      </c>
      <c r="AX1266" s="14">
        <v>2.3311476858258101E-2</v>
      </c>
    </row>
    <row r="1267" spans="2:50" x14ac:dyDescent="0.25">
      <c r="B1267" t="s">
        <v>463</v>
      </c>
      <c r="C1267" s="14">
        <v>9.1791451325916006E-3</v>
      </c>
      <c r="D1267" s="14">
        <v>9.47239817569933E-3</v>
      </c>
      <c r="E1267" s="14">
        <v>8.9647899667596107E-3</v>
      </c>
      <c r="F1267" s="14"/>
      <c r="G1267" s="14">
        <v>7.6293793812979996E-3</v>
      </c>
      <c r="H1267" s="14">
        <v>1.3164122408142799E-2</v>
      </c>
      <c r="I1267" s="14">
        <v>5.8736039344352503E-3</v>
      </c>
      <c r="J1267" s="14">
        <v>2.4034745867040699E-2</v>
      </c>
      <c r="K1267" s="14">
        <v>5.5370117686367997E-3</v>
      </c>
      <c r="L1267" s="14">
        <v>0</v>
      </c>
      <c r="M1267" s="14"/>
      <c r="N1267" s="14">
        <v>2.0387383395439099E-3</v>
      </c>
      <c r="O1267" s="14">
        <v>9.3346328528168699E-3</v>
      </c>
      <c r="P1267" s="14">
        <v>1.55979194177232E-2</v>
      </c>
      <c r="Q1267" s="14">
        <v>1.11638685017045E-2</v>
      </c>
      <c r="R1267" s="14"/>
      <c r="S1267" s="14">
        <v>1.18006238400639E-2</v>
      </c>
      <c r="T1267" s="14">
        <v>3.8192299152288102E-3</v>
      </c>
      <c r="U1267" s="14">
        <v>1.6389465739545899E-2</v>
      </c>
      <c r="V1267" s="14">
        <v>0</v>
      </c>
      <c r="W1267" s="14">
        <v>1.1083132241897701E-2</v>
      </c>
      <c r="X1267" s="14">
        <v>0</v>
      </c>
      <c r="Y1267" s="14">
        <v>1.7347265648380902E-2</v>
      </c>
      <c r="Z1267" s="14">
        <v>0</v>
      </c>
      <c r="AA1267" s="14">
        <v>8.5648563900992108E-3</v>
      </c>
      <c r="AB1267" s="14">
        <v>6.1623073800814304E-3</v>
      </c>
      <c r="AC1267" s="14">
        <v>0</v>
      </c>
      <c r="AD1267" s="14">
        <v>6.8077414663297794E-2</v>
      </c>
      <c r="AE1267" s="14"/>
      <c r="AF1267" s="14">
        <v>9.6837136570466203E-3</v>
      </c>
      <c r="AG1267" s="14">
        <v>9.0624641277748906E-3</v>
      </c>
      <c r="AH1267" s="14">
        <v>1.47878902446427E-2</v>
      </c>
      <c r="AI1267" s="14"/>
      <c r="AJ1267" s="14" t="s">
        <v>79</v>
      </c>
      <c r="AK1267" s="14" t="s">
        <v>79</v>
      </c>
      <c r="AL1267" s="14" t="s">
        <v>79</v>
      </c>
      <c r="AM1267" s="14" t="s">
        <v>79</v>
      </c>
      <c r="AN1267" s="14" t="s">
        <v>79</v>
      </c>
      <c r="AO1267" s="14"/>
      <c r="AP1267" s="14">
        <v>0</v>
      </c>
      <c r="AQ1267" s="14">
        <v>9.9718958752905307E-3</v>
      </c>
      <c r="AR1267" s="14">
        <v>0</v>
      </c>
      <c r="AS1267" s="14"/>
      <c r="AT1267" s="14">
        <v>1.3463746268979501E-2</v>
      </c>
      <c r="AU1267" s="14">
        <v>8.6142651036212499E-3</v>
      </c>
      <c r="AV1267" s="14">
        <v>7.6263132368172299E-3</v>
      </c>
      <c r="AW1267" s="14">
        <v>4.62286159925792E-3</v>
      </c>
      <c r="AX1267" s="14">
        <v>2.9919851874247502E-2</v>
      </c>
    </row>
    <row r="1268" spans="2:50" x14ac:dyDescent="0.25">
      <c r="B1268" t="s">
        <v>70</v>
      </c>
      <c r="C1268" s="14">
        <v>6.4570111532216604E-2</v>
      </c>
      <c r="D1268" s="14">
        <v>5.1217165446983202E-2</v>
      </c>
      <c r="E1268" s="14">
        <v>7.8061420361031503E-2</v>
      </c>
      <c r="F1268" s="14"/>
      <c r="G1268" s="14">
        <v>9.1627711514051496E-2</v>
      </c>
      <c r="H1268" s="14">
        <v>7.4622854543727302E-2</v>
      </c>
      <c r="I1268" s="14">
        <v>7.9346570545122994E-2</v>
      </c>
      <c r="J1268" s="14">
        <v>5.71502272863516E-2</v>
      </c>
      <c r="K1268" s="14">
        <v>4.5387718116836999E-2</v>
      </c>
      <c r="L1268" s="14">
        <v>4.5145891819831599E-2</v>
      </c>
      <c r="M1268" s="14"/>
      <c r="N1268" s="14">
        <v>3.2852564640940399E-2</v>
      </c>
      <c r="O1268" s="14">
        <v>3.7339621087620199E-2</v>
      </c>
      <c r="P1268" s="14">
        <v>9.1939530031218505E-2</v>
      </c>
      <c r="Q1268" s="14">
        <v>0.10364734532669601</v>
      </c>
      <c r="R1268" s="14"/>
      <c r="S1268" s="14">
        <v>5.7911442492256299E-2</v>
      </c>
      <c r="T1268" s="14">
        <v>5.7898143037066203E-2</v>
      </c>
      <c r="U1268" s="14">
        <v>7.7637216644798807E-2</v>
      </c>
      <c r="V1268" s="14">
        <v>5.1668763034914703E-2</v>
      </c>
      <c r="W1268" s="14">
        <v>5.4545392712531199E-2</v>
      </c>
      <c r="X1268" s="14">
        <v>8.2603775118711795E-2</v>
      </c>
      <c r="Y1268" s="14">
        <v>5.0987243464576899E-2</v>
      </c>
      <c r="Z1268" s="14">
        <v>9.79736393594451E-2</v>
      </c>
      <c r="AA1268" s="14">
        <v>8.5862719702130594E-2</v>
      </c>
      <c r="AB1268" s="14">
        <v>6.4191580055061898E-2</v>
      </c>
      <c r="AC1268" s="14">
        <v>5.6993912148381197E-2</v>
      </c>
      <c r="AD1268" s="14">
        <v>2.51882395079874E-2</v>
      </c>
      <c r="AE1268" s="14"/>
      <c r="AF1268" s="14">
        <v>6.0712694858107402E-2</v>
      </c>
      <c r="AG1268" s="14">
        <v>5.6751469082100499E-2</v>
      </c>
      <c r="AH1268" s="14">
        <v>8.5702314923392905E-2</v>
      </c>
      <c r="AI1268" s="14"/>
      <c r="AJ1268" s="14" t="s">
        <v>79</v>
      </c>
      <c r="AK1268" s="14" t="s">
        <v>79</v>
      </c>
      <c r="AL1268" s="14" t="s">
        <v>79</v>
      </c>
      <c r="AM1268" s="14" t="s">
        <v>79</v>
      </c>
      <c r="AN1268" s="14" t="s">
        <v>79</v>
      </c>
      <c r="AO1268" s="14"/>
      <c r="AP1268" s="14">
        <v>2.1769929740421402E-2</v>
      </c>
      <c r="AQ1268" s="14">
        <v>6.4989146043996096E-2</v>
      </c>
      <c r="AR1268" s="14">
        <v>3.0787410677687699E-2</v>
      </c>
      <c r="AS1268" s="14"/>
      <c r="AT1268" s="14">
        <v>7.1959735283207801E-2</v>
      </c>
      <c r="AU1268" s="14">
        <v>7.4747675662429097E-2</v>
      </c>
      <c r="AV1268" s="14">
        <v>3.8338990591854097E-2</v>
      </c>
      <c r="AW1268" s="14">
        <v>4.1111195195289697E-2</v>
      </c>
      <c r="AX1268" s="14">
        <v>0</v>
      </c>
    </row>
    <row r="1269" spans="2:50" x14ac:dyDescent="0.25">
      <c r="C1269" s="14"/>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4"/>
    </row>
    <row r="1270" spans="2:50" x14ac:dyDescent="0.25">
      <c r="B1270" s="6" t="s">
        <v>469</v>
      </c>
      <c r="C1270" s="14"/>
      <c r="D1270" s="14"/>
      <c r="E1270" s="14"/>
      <c r="F1270" s="14"/>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row>
    <row r="1271" spans="2:50" x14ac:dyDescent="0.25">
      <c r="B1271" s="24" t="s">
        <v>77</v>
      </c>
      <c r="C1271" s="14"/>
      <c r="D1271" s="14"/>
      <c r="E1271" s="14"/>
      <c r="F1271" s="14"/>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row>
    <row r="1272" spans="2:50" x14ac:dyDescent="0.25">
      <c r="B1272" t="s">
        <v>459</v>
      </c>
      <c r="C1272" s="14">
        <v>0.24664670347953699</v>
      </c>
      <c r="D1272" s="14">
        <v>0.31570941201543401</v>
      </c>
      <c r="E1272" s="14">
        <v>0.178047293098546</v>
      </c>
      <c r="F1272" s="14"/>
      <c r="G1272" s="14">
        <v>0.23074297808449501</v>
      </c>
      <c r="H1272" s="14">
        <v>0.232152111399478</v>
      </c>
      <c r="I1272" s="14">
        <v>0.23123801311706399</v>
      </c>
      <c r="J1272" s="14">
        <v>0.29005899382463302</v>
      </c>
      <c r="K1272" s="14">
        <v>0.26345673583090401</v>
      </c>
      <c r="L1272" s="14">
        <v>0.235177449247577</v>
      </c>
      <c r="M1272" s="14"/>
      <c r="N1272" s="14">
        <v>0.27964115799540901</v>
      </c>
      <c r="O1272" s="14">
        <v>0.26206788129792602</v>
      </c>
      <c r="P1272" s="14">
        <v>0.238001367515811</v>
      </c>
      <c r="Q1272" s="14">
        <v>0.20442945896081799</v>
      </c>
      <c r="R1272" s="14"/>
      <c r="S1272" s="14">
        <v>0.29472053795345798</v>
      </c>
      <c r="T1272" s="14">
        <v>0.21762445706202499</v>
      </c>
      <c r="U1272" s="14">
        <v>0.19572107460843599</v>
      </c>
      <c r="V1272" s="14">
        <v>0.25806715498004801</v>
      </c>
      <c r="W1272" s="14">
        <v>0.27906901606827</v>
      </c>
      <c r="X1272" s="14">
        <v>0.20949368691804299</v>
      </c>
      <c r="Y1272" s="14">
        <v>0.209255219960646</v>
      </c>
      <c r="Z1272" s="14">
        <v>0.26057209920070001</v>
      </c>
      <c r="AA1272" s="14">
        <v>0.28554770780467698</v>
      </c>
      <c r="AB1272" s="14">
        <v>0.232201255687186</v>
      </c>
      <c r="AC1272" s="14">
        <v>0.23716889949912301</v>
      </c>
      <c r="AD1272" s="14">
        <v>0.28246209812071998</v>
      </c>
      <c r="AE1272" s="14"/>
      <c r="AF1272" s="14">
        <v>0.24739916398329101</v>
      </c>
      <c r="AG1272" s="14">
        <v>0.26869460829266401</v>
      </c>
      <c r="AH1272" s="14">
        <v>0.19125685837592299</v>
      </c>
      <c r="AI1272" s="14"/>
      <c r="AJ1272" s="14" t="s">
        <v>79</v>
      </c>
      <c r="AK1272" s="14" t="s">
        <v>79</v>
      </c>
      <c r="AL1272" s="14" t="s">
        <v>79</v>
      </c>
      <c r="AM1272" s="14" t="s">
        <v>79</v>
      </c>
      <c r="AN1272" s="14" t="s">
        <v>79</v>
      </c>
      <c r="AO1272" s="14"/>
      <c r="AP1272" s="14">
        <v>0.30506887067588101</v>
      </c>
      <c r="AQ1272" s="14">
        <v>0.24264771709773</v>
      </c>
      <c r="AR1272" s="14">
        <v>0.26504362970320799</v>
      </c>
      <c r="AS1272" s="14"/>
      <c r="AT1272" s="14">
        <v>0.195600496341132</v>
      </c>
      <c r="AU1272" s="14">
        <v>0.21539667164736201</v>
      </c>
      <c r="AV1272" s="14">
        <v>0.27382516054273498</v>
      </c>
      <c r="AW1272" s="14">
        <v>0.348611710442436</v>
      </c>
      <c r="AX1272" s="14">
        <v>0.35177443479895998</v>
      </c>
    </row>
    <row r="1273" spans="2:50" x14ac:dyDescent="0.25">
      <c r="B1273" t="s">
        <v>460</v>
      </c>
      <c r="C1273" s="14">
        <v>0.409657022747207</v>
      </c>
      <c r="D1273" s="14">
        <v>0.39846760020686101</v>
      </c>
      <c r="E1273" s="14">
        <v>0.42091902772006801</v>
      </c>
      <c r="F1273" s="14"/>
      <c r="G1273" s="14">
        <v>0.33639051938930897</v>
      </c>
      <c r="H1273" s="14">
        <v>0.40316524963745998</v>
      </c>
      <c r="I1273" s="14">
        <v>0.429089363205584</v>
      </c>
      <c r="J1273" s="14">
        <v>0.37604099847178701</v>
      </c>
      <c r="K1273" s="14">
        <v>0.416851331377809</v>
      </c>
      <c r="L1273" s="14">
        <v>0.47050163607791801</v>
      </c>
      <c r="M1273" s="14"/>
      <c r="N1273" s="14">
        <v>0.428861978009348</v>
      </c>
      <c r="O1273" s="14">
        <v>0.43199249556216901</v>
      </c>
      <c r="P1273" s="14">
        <v>0.378514799145444</v>
      </c>
      <c r="Q1273" s="14">
        <v>0.38842378774575698</v>
      </c>
      <c r="R1273" s="14"/>
      <c r="S1273" s="14">
        <v>0.37798261173062497</v>
      </c>
      <c r="T1273" s="14">
        <v>0.43532112642795201</v>
      </c>
      <c r="U1273" s="14">
        <v>0.45442083811071599</v>
      </c>
      <c r="V1273" s="14">
        <v>0.397113600703765</v>
      </c>
      <c r="W1273" s="14">
        <v>0.359577620670406</v>
      </c>
      <c r="X1273" s="14">
        <v>0.418741409092446</v>
      </c>
      <c r="Y1273" s="14">
        <v>0.44728386696411698</v>
      </c>
      <c r="Z1273" s="14">
        <v>0.389305376492035</v>
      </c>
      <c r="AA1273" s="14">
        <v>0.37581489795603801</v>
      </c>
      <c r="AB1273" s="14">
        <v>0.40912228210171803</v>
      </c>
      <c r="AC1273" s="14">
        <v>0.45457599172299101</v>
      </c>
      <c r="AD1273" s="14">
        <v>0.43124032035176002</v>
      </c>
      <c r="AE1273" s="14"/>
      <c r="AF1273" s="14">
        <v>0.424256139499955</v>
      </c>
      <c r="AG1273" s="14">
        <v>0.41588440793901799</v>
      </c>
      <c r="AH1273" s="14">
        <v>0.37275144666277499</v>
      </c>
      <c r="AI1273" s="14"/>
      <c r="AJ1273" s="14" t="s">
        <v>79</v>
      </c>
      <c r="AK1273" s="14" t="s">
        <v>79</v>
      </c>
      <c r="AL1273" s="14" t="s">
        <v>79</v>
      </c>
      <c r="AM1273" s="14" t="s">
        <v>79</v>
      </c>
      <c r="AN1273" s="14" t="s">
        <v>79</v>
      </c>
      <c r="AO1273" s="14"/>
      <c r="AP1273" s="14">
        <v>0.42667781918553299</v>
      </c>
      <c r="AQ1273" s="14">
        <v>0.422840863917194</v>
      </c>
      <c r="AR1273" s="14">
        <v>0.439570233991739</v>
      </c>
      <c r="AS1273" s="14"/>
      <c r="AT1273" s="14">
        <v>0.43626338141154702</v>
      </c>
      <c r="AU1273" s="14">
        <v>0.39977299249666098</v>
      </c>
      <c r="AV1273" s="14">
        <v>0.42949442166427299</v>
      </c>
      <c r="AW1273" s="14">
        <v>0.39727463489313503</v>
      </c>
      <c r="AX1273" s="14">
        <v>0.443343812954484</v>
      </c>
    </row>
    <row r="1274" spans="2:50" x14ac:dyDescent="0.25">
      <c r="B1274" t="s">
        <v>461</v>
      </c>
      <c r="C1274" s="14">
        <v>0.24093093876219401</v>
      </c>
      <c r="D1274" s="14">
        <v>0.20401008411113999</v>
      </c>
      <c r="E1274" s="14">
        <v>0.27708761792145198</v>
      </c>
      <c r="F1274" s="14"/>
      <c r="G1274" s="14">
        <v>0.296274025984478</v>
      </c>
      <c r="H1274" s="14">
        <v>0.24805659614428299</v>
      </c>
      <c r="I1274" s="14">
        <v>0.20048671001988899</v>
      </c>
      <c r="J1274" s="14">
        <v>0.23489469524824999</v>
      </c>
      <c r="K1274" s="14">
        <v>0.24365711176465801</v>
      </c>
      <c r="L1274" s="14">
        <v>0.23410763878308799</v>
      </c>
      <c r="M1274" s="14"/>
      <c r="N1274" s="14">
        <v>0.230734915910352</v>
      </c>
      <c r="O1274" s="14">
        <v>0.22307347719814999</v>
      </c>
      <c r="P1274" s="14">
        <v>0.247636737767989</v>
      </c>
      <c r="Q1274" s="14">
        <v>0.26653697475354898</v>
      </c>
      <c r="R1274" s="14"/>
      <c r="S1274" s="14">
        <v>0.229974042472289</v>
      </c>
      <c r="T1274" s="14">
        <v>0.267265979153816</v>
      </c>
      <c r="U1274" s="14">
        <v>0.22143772316898799</v>
      </c>
      <c r="V1274" s="14">
        <v>0.248264858316769</v>
      </c>
      <c r="W1274" s="14">
        <v>0.26440163442704701</v>
      </c>
      <c r="X1274" s="14">
        <v>0.233571711939495</v>
      </c>
      <c r="Y1274" s="14">
        <v>0.26551177980900897</v>
      </c>
      <c r="Z1274" s="14">
        <v>0.179580513679097</v>
      </c>
      <c r="AA1274" s="14">
        <v>0.23456955486119099</v>
      </c>
      <c r="AB1274" s="14">
        <v>0.26720679600019998</v>
      </c>
      <c r="AC1274" s="14">
        <v>0.206311720862626</v>
      </c>
      <c r="AD1274" s="14">
        <v>0.19461748548131699</v>
      </c>
      <c r="AE1274" s="14"/>
      <c r="AF1274" s="14">
        <v>0.22200780660921099</v>
      </c>
      <c r="AG1274" s="14">
        <v>0.234658135359089</v>
      </c>
      <c r="AH1274" s="14">
        <v>0.28179751283273802</v>
      </c>
      <c r="AI1274" s="14"/>
      <c r="AJ1274" s="14" t="s">
        <v>79</v>
      </c>
      <c r="AK1274" s="14" t="s">
        <v>79</v>
      </c>
      <c r="AL1274" s="14" t="s">
        <v>79</v>
      </c>
      <c r="AM1274" s="14" t="s">
        <v>79</v>
      </c>
      <c r="AN1274" s="14" t="s">
        <v>79</v>
      </c>
      <c r="AO1274" s="14"/>
      <c r="AP1274" s="14">
        <v>0.201076633505087</v>
      </c>
      <c r="AQ1274" s="14">
        <v>0.245923419702366</v>
      </c>
      <c r="AR1274" s="14">
        <v>0.217413906853928</v>
      </c>
      <c r="AS1274" s="14"/>
      <c r="AT1274" s="14">
        <v>0.26914998652711303</v>
      </c>
      <c r="AU1274" s="14">
        <v>0.241016725491982</v>
      </c>
      <c r="AV1274" s="14">
        <v>0.231767735649135</v>
      </c>
      <c r="AW1274" s="14">
        <v>0.17882717265051301</v>
      </c>
      <c r="AX1274" s="14">
        <v>0.17496190037230899</v>
      </c>
    </row>
    <row r="1275" spans="2:50" x14ac:dyDescent="0.25">
      <c r="B1275" t="s">
        <v>462</v>
      </c>
      <c r="C1275" s="14">
        <v>2.5222023234691599E-2</v>
      </c>
      <c r="D1275" s="14">
        <v>2.35692300088725E-2</v>
      </c>
      <c r="E1275" s="14">
        <v>2.7025160914670901E-2</v>
      </c>
      <c r="F1275" s="14"/>
      <c r="G1275" s="14">
        <v>3.54252328182912E-2</v>
      </c>
      <c r="H1275" s="14">
        <v>3.5934525102765E-2</v>
      </c>
      <c r="I1275" s="14">
        <v>3.34743511053383E-2</v>
      </c>
      <c r="J1275" s="14">
        <v>1.89825598063872E-2</v>
      </c>
      <c r="K1275" s="14">
        <v>2.4869015824714898E-2</v>
      </c>
      <c r="L1275" s="14">
        <v>8.2235879348767707E-3</v>
      </c>
      <c r="M1275" s="14"/>
      <c r="N1275" s="14">
        <v>2.20648588329211E-2</v>
      </c>
      <c r="O1275" s="14">
        <v>3.0349957564553599E-2</v>
      </c>
      <c r="P1275" s="14">
        <v>2.5523475850243699E-2</v>
      </c>
      <c r="Q1275" s="14">
        <v>2.3231974832798801E-2</v>
      </c>
      <c r="R1275" s="14"/>
      <c r="S1275" s="14">
        <v>2.9088877916748999E-2</v>
      </c>
      <c r="T1275" s="14">
        <v>2.3519451571695899E-2</v>
      </c>
      <c r="U1275" s="14">
        <v>3.3469697993733401E-2</v>
      </c>
      <c r="V1275" s="14">
        <v>1.9169021942119099E-2</v>
      </c>
      <c r="W1275" s="14">
        <v>2.6735475048461601E-2</v>
      </c>
      <c r="X1275" s="14">
        <v>1.5336458397737601E-2</v>
      </c>
      <c r="Y1275" s="14">
        <v>3.07249080389813E-2</v>
      </c>
      <c r="Z1275" s="14">
        <v>4.1836646940092002E-2</v>
      </c>
      <c r="AA1275" s="14">
        <v>1.6896806360620801E-2</v>
      </c>
      <c r="AB1275" s="14">
        <v>1.9696500830634799E-2</v>
      </c>
      <c r="AC1275" s="14">
        <v>3.4574817104453599E-2</v>
      </c>
      <c r="AD1275" s="14">
        <v>3.1385258609655999E-2</v>
      </c>
      <c r="AE1275" s="14"/>
      <c r="AF1275" s="14">
        <v>2.5202967834048701E-2</v>
      </c>
      <c r="AG1275" s="14">
        <v>1.9759105340349501E-2</v>
      </c>
      <c r="AH1275" s="14">
        <v>4.5017622032390701E-2</v>
      </c>
      <c r="AI1275" s="14"/>
      <c r="AJ1275" s="14" t="s">
        <v>79</v>
      </c>
      <c r="AK1275" s="14" t="s">
        <v>79</v>
      </c>
      <c r="AL1275" s="14" t="s">
        <v>79</v>
      </c>
      <c r="AM1275" s="14" t="s">
        <v>79</v>
      </c>
      <c r="AN1275" s="14" t="s">
        <v>79</v>
      </c>
      <c r="AO1275" s="14"/>
      <c r="AP1275" s="14">
        <v>2.58834566854165E-2</v>
      </c>
      <c r="AQ1275" s="14">
        <v>2.0948739283016202E-2</v>
      </c>
      <c r="AR1275" s="14">
        <v>4.6505421449129003E-2</v>
      </c>
      <c r="AS1275" s="14"/>
      <c r="AT1275" s="14">
        <v>2.1826959749208098E-2</v>
      </c>
      <c r="AU1275" s="14">
        <v>4.4535124503158503E-2</v>
      </c>
      <c r="AV1275" s="14">
        <v>1.27544527300264E-2</v>
      </c>
      <c r="AW1275" s="14">
        <v>3.4044870261391497E-2</v>
      </c>
      <c r="AX1275" s="14">
        <v>0</v>
      </c>
    </row>
    <row r="1276" spans="2:50" x14ac:dyDescent="0.25">
      <c r="B1276" t="s">
        <v>463</v>
      </c>
      <c r="C1276" s="14">
        <v>9.4238444284200605E-3</v>
      </c>
      <c r="D1276" s="14">
        <v>8.1795951038060206E-3</v>
      </c>
      <c r="E1276" s="14">
        <v>1.0707329933501099E-2</v>
      </c>
      <c r="F1276" s="14"/>
      <c r="G1276" s="14">
        <v>1.6274482979489201E-2</v>
      </c>
      <c r="H1276" s="14">
        <v>8.2131051149974196E-3</v>
      </c>
      <c r="I1276" s="14">
        <v>1.38021362013163E-2</v>
      </c>
      <c r="J1276" s="14">
        <v>1.7520331678256E-2</v>
      </c>
      <c r="K1276" s="14">
        <v>3.04104361984335E-3</v>
      </c>
      <c r="L1276" s="14">
        <v>0</v>
      </c>
      <c r="M1276" s="14"/>
      <c r="N1276" s="14">
        <v>0</v>
      </c>
      <c r="O1276" s="14">
        <v>8.7450279732303408E-3</v>
      </c>
      <c r="P1276" s="14">
        <v>1.6584237464942898E-2</v>
      </c>
      <c r="Q1276" s="14">
        <v>1.4097102421288201E-2</v>
      </c>
      <c r="R1276" s="14"/>
      <c r="S1276" s="14">
        <v>3.11474452240598E-3</v>
      </c>
      <c r="T1276" s="14">
        <v>3.8192299152288102E-3</v>
      </c>
      <c r="U1276" s="14">
        <v>1.6389465739545899E-2</v>
      </c>
      <c r="V1276" s="14">
        <v>1.9209728537054001E-2</v>
      </c>
      <c r="W1276" s="14">
        <v>6.7948480550518E-3</v>
      </c>
      <c r="X1276" s="14">
        <v>1.28388609150438E-2</v>
      </c>
      <c r="Y1276" s="14">
        <v>1.2006366470914499E-2</v>
      </c>
      <c r="Z1276" s="14">
        <v>1.84944947355964E-2</v>
      </c>
      <c r="AA1276" s="14">
        <v>4.9608894678090697E-3</v>
      </c>
      <c r="AB1276" s="14">
        <v>0</v>
      </c>
      <c r="AC1276" s="14">
        <v>1.0374658662425901E-2</v>
      </c>
      <c r="AD1276" s="14">
        <v>3.51065979285601E-2</v>
      </c>
      <c r="AE1276" s="14"/>
      <c r="AF1276" s="14">
        <v>7.1417599439872401E-3</v>
      </c>
      <c r="AG1276" s="14">
        <v>9.1114160702836303E-3</v>
      </c>
      <c r="AH1276" s="14">
        <v>1.6001791051273102E-2</v>
      </c>
      <c r="AI1276" s="14"/>
      <c r="AJ1276" s="14" t="s">
        <v>79</v>
      </c>
      <c r="AK1276" s="14" t="s">
        <v>79</v>
      </c>
      <c r="AL1276" s="14" t="s">
        <v>79</v>
      </c>
      <c r="AM1276" s="14" t="s">
        <v>79</v>
      </c>
      <c r="AN1276" s="14" t="s">
        <v>79</v>
      </c>
      <c r="AO1276" s="14"/>
      <c r="AP1276" s="14">
        <v>3.3543136753276101E-3</v>
      </c>
      <c r="AQ1276" s="14">
        <v>8.0036192928452793E-3</v>
      </c>
      <c r="AR1276" s="14">
        <v>0</v>
      </c>
      <c r="AS1276" s="14"/>
      <c r="AT1276" s="14">
        <v>8.8566034975471504E-3</v>
      </c>
      <c r="AU1276" s="14">
        <v>1.2715140168748199E-2</v>
      </c>
      <c r="AV1276" s="14">
        <v>8.0602640539322902E-3</v>
      </c>
      <c r="AW1276" s="14">
        <v>5.8151768359035504E-3</v>
      </c>
      <c r="AX1276" s="14">
        <v>0</v>
      </c>
    </row>
    <row r="1277" spans="2:50" x14ac:dyDescent="0.25">
      <c r="B1277" t="s">
        <v>70</v>
      </c>
      <c r="C1277" s="14">
        <v>6.8119467347949894E-2</v>
      </c>
      <c r="D1277" s="14">
        <v>5.0064078553887399E-2</v>
      </c>
      <c r="E1277" s="14">
        <v>8.6213570411762794E-2</v>
      </c>
      <c r="F1277" s="14"/>
      <c r="G1277" s="14">
        <v>8.4892760743937395E-2</v>
      </c>
      <c r="H1277" s="14">
        <v>7.2478412601016298E-2</v>
      </c>
      <c r="I1277" s="14">
        <v>9.1909426350808496E-2</v>
      </c>
      <c r="J1277" s="14">
        <v>6.2502420970686701E-2</v>
      </c>
      <c r="K1277" s="14">
        <v>4.8124761582070699E-2</v>
      </c>
      <c r="L1277" s="14">
        <v>5.19896879565412E-2</v>
      </c>
      <c r="M1277" s="14"/>
      <c r="N1277" s="14">
        <v>3.8697089251970303E-2</v>
      </c>
      <c r="O1277" s="14">
        <v>4.3771160403971499E-2</v>
      </c>
      <c r="P1277" s="14">
        <v>9.3739382255570297E-2</v>
      </c>
      <c r="Q1277" s="14">
        <v>0.10328070128578901</v>
      </c>
      <c r="R1277" s="14"/>
      <c r="S1277" s="14">
        <v>6.5119185404473201E-2</v>
      </c>
      <c r="T1277" s="14">
        <v>5.2449755869283299E-2</v>
      </c>
      <c r="U1277" s="14">
        <v>7.8561200378580401E-2</v>
      </c>
      <c r="V1277" s="14">
        <v>5.8175635520244399E-2</v>
      </c>
      <c r="W1277" s="14">
        <v>6.3421405730763103E-2</v>
      </c>
      <c r="X1277" s="14">
        <v>0.110017872737235</v>
      </c>
      <c r="Y1277" s="14">
        <v>3.5217858756333098E-2</v>
      </c>
      <c r="Z1277" s="14">
        <v>0.110210868952479</v>
      </c>
      <c r="AA1277" s="14">
        <v>8.2210143549664397E-2</v>
      </c>
      <c r="AB1277" s="14">
        <v>7.1773165380260906E-2</v>
      </c>
      <c r="AC1277" s="14">
        <v>5.6993912148381197E-2</v>
      </c>
      <c r="AD1277" s="14">
        <v>2.51882395079874E-2</v>
      </c>
      <c r="AE1277" s="14"/>
      <c r="AF1277" s="14">
        <v>7.3992162129508002E-2</v>
      </c>
      <c r="AG1277" s="14">
        <v>5.18923269985965E-2</v>
      </c>
      <c r="AH1277" s="14">
        <v>9.3174769044900393E-2</v>
      </c>
      <c r="AI1277" s="14"/>
      <c r="AJ1277" s="14" t="s">
        <v>79</v>
      </c>
      <c r="AK1277" s="14" t="s">
        <v>79</v>
      </c>
      <c r="AL1277" s="14" t="s">
        <v>79</v>
      </c>
      <c r="AM1277" s="14" t="s">
        <v>79</v>
      </c>
      <c r="AN1277" s="14" t="s">
        <v>79</v>
      </c>
      <c r="AO1277" s="14"/>
      <c r="AP1277" s="14">
        <v>3.7938906272754397E-2</v>
      </c>
      <c r="AQ1277" s="14">
        <v>5.9635640706848299E-2</v>
      </c>
      <c r="AR1277" s="14">
        <v>3.1466808001996298E-2</v>
      </c>
      <c r="AS1277" s="14"/>
      <c r="AT1277" s="14">
        <v>6.8302572473452505E-2</v>
      </c>
      <c r="AU1277" s="14">
        <v>8.6563345692087901E-2</v>
      </c>
      <c r="AV1277" s="14">
        <v>4.4097965359899002E-2</v>
      </c>
      <c r="AW1277" s="14">
        <v>3.5426434916620599E-2</v>
      </c>
      <c r="AX1277" s="14">
        <v>2.9919851874247502E-2</v>
      </c>
    </row>
    <row r="1278" spans="2:50" x14ac:dyDescent="0.25">
      <c r="C1278" s="14"/>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row>
    <row r="1279" spans="2:50" x14ac:dyDescent="0.25">
      <c r="B1279" s="6" t="s">
        <v>483</v>
      </c>
      <c r="C1279" s="14"/>
      <c r="D1279" s="14"/>
      <c r="E1279" s="14"/>
      <c r="F1279" s="14"/>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c r="AM1279" s="14"/>
      <c r="AN1279" s="14"/>
      <c r="AO1279" s="14"/>
      <c r="AP1279" s="14"/>
      <c r="AQ1279" s="14"/>
      <c r="AR1279" s="14"/>
      <c r="AS1279" s="14"/>
      <c r="AT1279" s="14"/>
      <c r="AU1279" s="14"/>
      <c r="AV1279" s="14"/>
      <c r="AW1279" s="14"/>
      <c r="AX1279" s="14"/>
    </row>
    <row r="1280" spans="2:50" x14ac:dyDescent="0.25">
      <c r="B1280" s="24" t="s">
        <v>77</v>
      </c>
      <c r="C1280" s="14"/>
      <c r="D1280" s="14"/>
      <c r="E1280" s="14"/>
      <c r="F1280" s="14"/>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row>
    <row r="1281" spans="2:50" x14ac:dyDescent="0.25">
      <c r="B1281" t="s">
        <v>479</v>
      </c>
      <c r="C1281" s="14">
        <v>0.21037371327200499</v>
      </c>
      <c r="D1281" s="14">
        <v>0.23833012027862999</v>
      </c>
      <c r="E1281" s="14">
        <v>0.18405992170969299</v>
      </c>
      <c r="F1281" s="14"/>
      <c r="G1281" s="14">
        <v>0.16468881481220901</v>
      </c>
      <c r="H1281" s="14">
        <v>0.163198699338022</v>
      </c>
      <c r="I1281" s="14">
        <v>0.161538898799444</v>
      </c>
      <c r="J1281" s="14">
        <v>0.161817702393558</v>
      </c>
      <c r="K1281" s="14">
        <v>0.24159748278089499</v>
      </c>
      <c r="L1281" s="14">
        <v>0.33773211237471801</v>
      </c>
      <c r="M1281" s="14"/>
      <c r="N1281" s="14">
        <v>0.25897117462986902</v>
      </c>
      <c r="O1281" s="14">
        <v>0.22524290851068099</v>
      </c>
      <c r="P1281" s="14">
        <v>0.18556838506190701</v>
      </c>
      <c r="Q1281" s="14">
        <v>0.16396673934936901</v>
      </c>
      <c r="R1281" s="14"/>
      <c r="S1281" s="14">
        <v>0.22089319912683</v>
      </c>
      <c r="T1281" s="14">
        <v>0.27506452054029401</v>
      </c>
      <c r="U1281" s="14">
        <v>0.25023107609585599</v>
      </c>
      <c r="V1281" s="14">
        <v>0.21399114251498999</v>
      </c>
      <c r="W1281" s="14">
        <v>0.275088772765606</v>
      </c>
      <c r="X1281" s="14">
        <v>0.126417004126849</v>
      </c>
      <c r="Y1281" s="14">
        <v>0.222229709237874</v>
      </c>
      <c r="Z1281" s="14">
        <v>0.128111252500692</v>
      </c>
      <c r="AA1281" s="14">
        <v>0.15043967227899999</v>
      </c>
      <c r="AB1281" s="14">
        <v>0.159458744454855</v>
      </c>
      <c r="AC1281" s="14">
        <v>0.21228458665991501</v>
      </c>
      <c r="AD1281" s="14">
        <v>0.312577954894808</v>
      </c>
      <c r="AE1281" s="14"/>
      <c r="AF1281" s="14">
        <v>0.299236801641799</v>
      </c>
      <c r="AG1281" s="14">
        <v>0.17440360414345699</v>
      </c>
      <c r="AH1281" s="14">
        <v>0.12833808707898001</v>
      </c>
      <c r="AI1281" s="14"/>
      <c r="AJ1281" s="14" t="s">
        <v>79</v>
      </c>
      <c r="AK1281" s="14" t="s">
        <v>79</v>
      </c>
      <c r="AL1281" s="14" t="s">
        <v>79</v>
      </c>
      <c r="AM1281" s="14" t="s">
        <v>79</v>
      </c>
      <c r="AN1281" s="14" t="s">
        <v>79</v>
      </c>
      <c r="AO1281" s="14"/>
      <c r="AP1281" s="14">
        <v>0.65011057016380203</v>
      </c>
      <c r="AQ1281" s="14">
        <v>3.67255012089499E-2</v>
      </c>
      <c r="AR1281" s="14">
        <v>0.15725235526661399</v>
      </c>
      <c r="AS1281" s="14"/>
      <c r="AT1281" s="14">
        <v>0.219289381366333</v>
      </c>
      <c r="AU1281" s="14">
        <v>0.173786772104564</v>
      </c>
      <c r="AV1281" s="14">
        <v>0.22701190783341499</v>
      </c>
      <c r="AW1281" s="14">
        <v>0.21723373507560501</v>
      </c>
      <c r="AX1281" s="14">
        <v>0.22456618933949801</v>
      </c>
    </row>
    <row r="1282" spans="2:50" x14ac:dyDescent="0.25">
      <c r="B1282" t="s">
        <v>480</v>
      </c>
      <c r="C1282" s="14">
        <v>0.31832901860734902</v>
      </c>
      <c r="D1282" s="14">
        <v>0.33550061919658603</v>
      </c>
      <c r="E1282" s="14">
        <v>0.29709044401046097</v>
      </c>
      <c r="F1282" s="14"/>
      <c r="G1282" s="14">
        <v>0.48604149799916402</v>
      </c>
      <c r="H1282" s="14">
        <v>0.41361045129083701</v>
      </c>
      <c r="I1282" s="14">
        <v>0.32009255635529499</v>
      </c>
      <c r="J1282" s="14">
        <v>0.32553088656738299</v>
      </c>
      <c r="K1282" s="14">
        <v>0.25697098582971001</v>
      </c>
      <c r="L1282" s="14">
        <v>0.16207667224758099</v>
      </c>
      <c r="M1282" s="14"/>
      <c r="N1282" s="14">
        <v>0.31318878781807902</v>
      </c>
      <c r="O1282" s="14">
        <v>0.33732407149038901</v>
      </c>
      <c r="P1282" s="14">
        <v>0.290386870737463</v>
      </c>
      <c r="Q1282" s="14">
        <v>0.32948503076353203</v>
      </c>
      <c r="R1282" s="14"/>
      <c r="S1282" s="14">
        <v>0.39197692282591701</v>
      </c>
      <c r="T1282" s="14">
        <v>0.27064820970272702</v>
      </c>
      <c r="U1282" s="14">
        <v>0.233334995642653</v>
      </c>
      <c r="V1282" s="14">
        <v>0.28243966123160902</v>
      </c>
      <c r="W1282" s="14">
        <v>0.25772519916534298</v>
      </c>
      <c r="X1282" s="14">
        <v>0.41876096920081401</v>
      </c>
      <c r="Y1282" s="14">
        <v>0.282314927610815</v>
      </c>
      <c r="Z1282" s="14">
        <v>0.31697039996888399</v>
      </c>
      <c r="AA1282" s="14">
        <v>0.40938698789514599</v>
      </c>
      <c r="AB1282" s="14">
        <v>0.30606029980817401</v>
      </c>
      <c r="AC1282" s="14">
        <v>0.278036202124673</v>
      </c>
      <c r="AD1282" s="14">
        <v>0.22369144733482799</v>
      </c>
      <c r="AE1282" s="14"/>
      <c r="AF1282" s="14">
        <v>0.19731890361582999</v>
      </c>
      <c r="AG1282" s="14">
        <v>0.40568527993536202</v>
      </c>
      <c r="AH1282" s="14">
        <v>0.29073303147516899</v>
      </c>
      <c r="AI1282" s="14"/>
      <c r="AJ1282" s="14" t="s">
        <v>79</v>
      </c>
      <c r="AK1282" s="14" t="s">
        <v>79</v>
      </c>
      <c r="AL1282" s="14" t="s">
        <v>79</v>
      </c>
      <c r="AM1282" s="14" t="s">
        <v>79</v>
      </c>
      <c r="AN1282" s="14" t="s">
        <v>79</v>
      </c>
      <c r="AO1282" s="14"/>
      <c r="AP1282" s="14">
        <v>4.4029829510962598E-2</v>
      </c>
      <c r="AQ1282" s="14">
        <v>0.68207650748390802</v>
      </c>
      <c r="AR1282" s="14">
        <v>0.29909329760577902</v>
      </c>
      <c r="AS1282" s="14"/>
      <c r="AT1282" s="14">
        <v>0.27665691296389799</v>
      </c>
      <c r="AU1282" s="14">
        <v>0.331675505460579</v>
      </c>
      <c r="AV1282" s="14">
        <v>0.36047361182830301</v>
      </c>
      <c r="AW1282" s="14">
        <v>0.37042444219472698</v>
      </c>
      <c r="AX1282" s="14">
        <v>0.361810524392086</v>
      </c>
    </row>
    <row r="1283" spans="2:50" x14ac:dyDescent="0.25">
      <c r="B1283" t="s">
        <v>481</v>
      </c>
      <c r="C1283" s="14">
        <v>0.31290794074190498</v>
      </c>
      <c r="D1283" s="14">
        <v>0.31470085324608199</v>
      </c>
      <c r="E1283" s="14">
        <v>0.31358285669367297</v>
      </c>
      <c r="F1283" s="14"/>
      <c r="G1283" s="14">
        <v>0.19641022274634201</v>
      </c>
      <c r="H1283" s="14">
        <v>0.25902649854738202</v>
      </c>
      <c r="I1283" s="14">
        <v>0.31864660185927102</v>
      </c>
      <c r="J1283" s="14">
        <v>0.37904552378643303</v>
      </c>
      <c r="K1283" s="14">
        <v>0.35961092458883098</v>
      </c>
      <c r="L1283" s="14">
        <v>0.34521161202398698</v>
      </c>
      <c r="M1283" s="14"/>
      <c r="N1283" s="14">
        <v>0.28183375584934001</v>
      </c>
      <c r="O1283" s="14">
        <v>0.30968408036248402</v>
      </c>
      <c r="P1283" s="14">
        <v>0.35103914630146998</v>
      </c>
      <c r="Q1283" s="14">
        <v>0.31876255371373102</v>
      </c>
      <c r="R1283" s="14"/>
      <c r="S1283" s="14">
        <v>0.24470036143306301</v>
      </c>
      <c r="T1283" s="14">
        <v>0.27628437983341803</v>
      </c>
      <c r="U1283" s="14">
        <v>0.34133805185712102</v>
      </c>
      <c r="V1283" s="14">
        <v>0.329390048308631</v>
      </c>
      <c r="W1283" s="14">
        <v>0.28314407772154798</v>
      </c>
      <c r="X1283" s="14">
        <v>0.30456749079281598</v>
      </c>
      <c r="Y1283" s="14">
        <v>0.34051142089104802</v>
      </c>
      <c r="Z1283" s="14">
        <v>0.42643336704206097</v>
      </c>
      <c r="AA1283" s="14">
        <v>0.2816679176031</v>
      </c>
      <c r="AB1283" s="14">
        <v>0.39400380326082701</v>
      </c>
      <c r="AC1283" s="14">
        <v>0.37426977900845099</v>
      </c>
      <c r="AD1283" s="14">
        <v>0.30180464952612202</v>
      </c>
      <c r="AE1283" s="14"/>
      <c r="AF1283" s="14">
        <v>0.35689838098415999</v>
      </c>
      <c r="AG1283" s="14">
        <v>0.28620212235408399</v>
      </c>
      <c r="AH1283" s="14">
        <v>0.33538899508727699</v>
      </c>
      <c r="AI1283" s="14"/>
      <c r="AJ1283" s="14" t="s">
        <v>79</v>
      </c>
      <c r="AK1283" s="14" t="s">
        <v>79</v>
      </c>
      <c r="AL1283" s="14" t="s">
        <v>79</v>
      </c>
      <c r="AM1283" s="14" t="s">
        <v>79</v>
      </c>
      <c r="AN1283" s="14" t="s">
        <v>79</v>
      </c>
      <c r="AO1283" s="14"/>
      <c r="AP1283" s="14">
        <v>0.19402993267756699</v>
      </c>
      <c r="AQ1283" s="14">
        <v>0.16222260782881701</v>
      </c>
      <c r="AR1283" s="14">
        <v>0.415720285819277</v>
      </c>
      <c r="AS1283" s="14"/>
      <c r="AT1283" s="14">
        <v>0.32133421800600598</v>
      </c>
      <c r="AU1283" s="14">
        <v>0.32822253586295502</v>
      </c>
      <c r="AV1283" s="14">
        <v>0.28548742075954398</v>
      </c>
      <c r="AW1283" s="14">
        <v>0.28647722649701401</v>
      </c>
      <c r="AX1283" s="14">
        <v>0.26084405588563703</v>
      </c>
    </row>
    <row r="1284" spans="2:50" x14ac:dyDescent="0.25">
      <c r="B1284" t="s">
        <v>70</v>
      </c>
      <c r="C1284" s="14">
        <v>0.15838932737874201</v>
      </c>
      <c r="D1284" s="14">
        <v>0.111468407278702</v>
      </c>
      <c r="E1284" s="14">
        <v>0.20526677758617401</v>
      </c>
      <c r="F1284" s="14"/>
      <c r="G1284" s="14">
        <v>0.15285946444228601</v>
      </c>
      <c r="H1284" s="14">
        <v>0.16416435082375899</v>
      </c>
      <c r="I1284" s="14">
        <v>0.19972194298599</v>
      </c>
      <c r="J1284" s="14">
        <v>0.13360588725262501</v>
      </c>
      <c r="K1284" s="14">
        <v>0.14182060680056399</v>
      </c>
      <c r="L1284" s="14">
        <v>0.154979603353714</v>
      </c>
      <c r="M1284" s="14"/>
      <c r="N1284" s="14">
        <v>0.14600628170271199</v>
      </c>
      <c r="O1284" s="14">
        <v>0.12774893963644601</v>
      </c>
      <c r="P1284" s="14">
        <v>0.17300559789915901</v>
      </c>
      <c r="Q1284" s="14">
        <v>0.187785676173368</v>
      </c>
      <c r="R1284" s="14"/>
      <c r="S1284" s="14">
        <v>0.14242951661419001</v>
      </c>
      <c r="T1284" s="14">
        <v>0.178002889923562</v>
      </c>
      <c r="U1284" s="14">
        <v>0.17509587640436899</v>
      </c>
      <c r="V1284" s="14">
        <v>0.17417914794476999</v>
      </c>
      <c r="W1284" s="14">
        <v>0.18404195034750301</v>
      </c>
      <c r="X1284" s="14">
        <v>0.15025453587952101</v>
      </c>
      <c r="Y1284" s="14">
        <v>0.15494394226026301</v>
      </c>
      <c r="Z1284" s="14">
        <v>0.12848498048836299</v>
      </c>
      <c r="AA1284" s="14">
        <v>0.15850542222275399</v>
      </c>
      <c r="AB1284" s="14">
        <v>0.14047715247614301</v>
      </c>
      <c r="AC1284" s="14">
        <v>0.135409432206962</v>
      </c>
      <c r="AD1284" s="14">
        <v>0.161925948244242</v>
      </c>
      <c r="AE1284" s="14"/>
      <c r="AF1284" s="14">
        <v>0.14654591375821199</v>
      </c>
      <c r="AG1284" s="14">
        <v>0.13370899356709701</v>
      </c>
      <c r="AH1284" s="14">
        <v>0.24553988635857399</v>
      </c>
      <c r="AI1284" s="14"/>
      <c r="AJ1284" s="14" t="s">
        <v>79</v>
      </c>
      <c r="AK1284" s="14" t="s">
        <v>79</v>
      </c>
      <c r="AL1284" s="14" t="s">
        <v>79</v>
      </c>
      <c r="AM1284" s="14" t="s">
        <v>79</v>
      </c>
      <c r="AN1284" s="14" t="s">
        <v>79</v>
      </c>
      <c r="AO1284" s="14"/>
      <c r="AP1284" s="14">
        <v>0.111829667647668</v>
      </c>
      <c r="AQ1284" s="14">
        <v>0.11897538347832499</v>
      </c>
      <c r="AR1284" s="14">
        <v>0.12793406130833099</v>
      </c>
      <c r="AS1284" s="14"/>
      <c r="AT1284" s="14">
        <v>0.182719487663763</v>
      </c>
      <c r="AU1284" s="14">
        <v>0.166315186571902</v>
      </c>
      <c r="AV1284" s="14">
        <v>0.127027059578738</v>
      </c>
      <c r="AW1284" s="14">
        <v>0.125864596232653</v>
      </c>
      <c r="AX1284" s="14">
        <v>0.15277923038277899</v>
      </c>
    </row>
    <row r="1285" spans="2:50" x14ac:dyDescent="0.25">
      <c r="C1285" s="14"/>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row>
    <row r="1286" spans="2:50" x14ac:dyDescent="0.25">
      <c r="B1286" s="6" t="s">
        <v>484</v>
      </c>
      <c r="C1286" s="14"/>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row>
    <row r="1287" spans="2:50" x14ac:dyDescent="0.25">
      <c r="B1287" s="24" t="s">
        <v>77</v>
      </c>
      <c r="C1287" s="14"/>
      <c r="D1287" s="14"/>
      <c r="E1287" s="14"/>
      <c r="F1287" s="14"/>
      <c r="G1287" s="14"/>
      <c r="H1287" s="14"/>
      <c r="I1287" s="14"/>
      <c r="J1287" s="14"/>
      <c r="K1287" s="14"/>
      <c r="L1287" s="14"/>
      <c r="M1287" s="14"/>
      <c r="N1287" s="14"/>
      <c r="O1287" s="14"/>
      <c r="P1287" s="14"/>
      <c r="Q1287" s="14"/>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c r="AM1287" s="14"/>
      <c r="AN1287" s="14"/>
      <c r="AO1287" s="14"/>
      <c r="AP1287" s="14"/>
      <c r="AQ1287" s="14"/>
      <c r="AR1287" s="14"/>
      <c r="AS1287" s="14"/>
      <c r="AT1287" s="14"/>
      <c r="AU1287" s="14"/>
      <c r="AV1287" s="14"/>
      <c r="AW1287" s="14"/>
      <c r="AX1287" s="14"/>
    </row>
    <row r="1288" spans="2:50" x14ac:dyDescent="0.25">
      <c r="B1288" t="s">
        <v>479</v>
      </c>
      <c r="C1288" s="14">
        <v>0.24676366428150701</v>
      </c>
      <c r="D1288" s="14">
        <v>0.28828017555643698</v>
      </c>
      <c r="E1288" s="14">
        <v>0.20670725750862101</v>
      </c>
      <c r="F1288" s="14"/>
      <c r="G1288" s="14">
        <v>0.199600682740917</v>
      </c>
      <c r="H1288" s="14">
        <v>0.181509373168768</v>
      </c>
      <c r="I1288" s="14">
        <v>0.18991832601265801</v>
      </c>
      <c r="J1288" s="14">
        <v>0.20385997947519699</v>
      </c>
      <c r="K1288" s="14">
        <v>0.27100503186404001</v>
      </c>
      <c r="L1288" s="14">
        <v>0.39654914831107202</v>
      </c>
      <c r="M1288" s="14"/>
      <c r="N1288" s="14">
        <v>0.32251946089281602</v>
      </c>
      <c r="O1288" s="14">
        <v>0.26982989994956902</v>
      </c>
      <c r="P1288" s="14">
        <v>0.219937841087854</v>
      </c>
      <c r="Q1288" s="14">
        <v>0.160223981482218</v>
      </c>
      <c r="R1288" s="14"/>
      <c r="S1288" s="14">
        <v>0.26632890142454801</v>
      </c>
      <c r="T1288" s="14">
        <v>0.30366518894442202</v>
      </c>
      <c r="U1288" s="14">
        <v>0.30329135051281703</v>
      </c>
      <c r="V1288" s="14">
        <v>0.25828575785351798</v>
      </c>
      <c r="W1288" s="14">
        <v>0.30197297707617499</v>
      </c>
      <c r="X1288" s="14">
        <v>0.18579767294028399</v>
      </c>
      <c r="Y1288" s="14">
        <v>0.24561531589822699</v>
      </c>
      <c r="Z1288" s="14">
        <v>0.188017635000581</v>
      </c>
      <c r="AA1288" s="14">
        <v>0.19068929925969699</v>
      </c>
      <c r="AB1288" s="14">
        <v>0.16842405965270801</v>
      </c>
      <c r="AC1288" s="14">
        <v>0.23800097821307301</v>
      </c>
      <c r="AD1288" s="14">
        <v>0.31544185297346</v>
      </c>
      <c r="AE1288" s="14"/>
      <c r="AF1288" s="14">
        <v>0.36754873368624302</v>
      </c>
      <c r="AG1288" s="14">
        <v>0.194964204580722</v>
      </c>
      <c r="AH1288" s="14">
        <v>0.14451015347347901</v>
      </c>
      <c r="AI1288" s="14"/>
      <c r="AJ1288" s="14" t="s">
        <v>79</v>
      </c>
      <c r="AK1288" s="14" t="s">
        <v>79</v>
      </c>
      <c r="AL1288" s="14" t="s">
        <v>79</v>
      </c>
      <c r="AM1288" s="14" t="s">
        <v>79</v>
      </c>
      <c r="AN1288" s="14" t="s">
        <v>79</v>
      </c>
      <c r="AO1288" s="14"/>
      <c r="AP1288" s="14">
        <v>0.71142569514170495</v>
      </c>
      <c r="AQ1288" s="14">
        <v>6.41925956826878E-2</v>
      </c>
      <c r="AR1288" s="14">
        <v>0.19202513066639201</v>
      </c>
      <c r="AS1288" s="14"/>
      <c r="AT1288" s="14">
        <v>0.23973984270200999</v>
      </c>
      <c r="AU1288" s="14">
        <v>0.218468797393052</v>
      </c>
      <c r="AV1288" s="14">
        <v>0.26892169319933601</v>
      </c>
      <c r="AW1288" s="14">
        <v>0.26731392253136399</v>
      </c>
      <c r="AX1288" s="14">
        <v>0.23959218551852501</v>
      </c>
    </row>
    <row r="1289" spans="2:50" x14ac:dyDescent="0.25">
      <c r="B1289" t="s">
        <v>480</v>
      </c>
      <c r="C1289" s="14">
        <v>0.27663178144015299</v>
      </c>
      <c r="D1289" s="14">
        <v>0.28693361864675798</v>
      </c>
      <c r="E1289" s="14">
        <v>0.26338408218590098</v>
      </c>
      <c r="F1289" s="14"/>
      <c r="G1289" s="14">
        <v>0.37792949495296302</v>
      </c>
      <c r="H1289" s="14">
        <v>0.40772412002111103</v>
      </c>
      <c r="I1289" s="14">
        <v>0.31792013224329002</v>
      </c>
      <c r="J1289" s="14">
        <v>0.24933398394641099</v>
      </c>
      <c r="K1289" s="14">
        <v>0.21550126070961101</v>
      </c>
      <c r="L1289" s="14">
        <v>0.13096845905731999</v>
      </c>
      <c r="M1289" s="14"/>
      <c r="N1289" s="14">
        <v>0.27241190902443801</v>
      </c>
      <c r="O1289" s="14">
        <v>0.29271247465819999</v>
      </c>
      <c r="P1289" s="14">
        <v>0.23975398553086899</v>
      </c>
      <c r="Q1289" s="14">
        <v>0.297368486023463</v>
      </c>
      <c r="R1289" s="14"/>
      <c r="S1289" s="14">
        <v>0.30764273595500402</v>
      </c>
      <c r="T1289" s="14">
        <v>0.23700714150058</v>
      </c>
      <c r="U1289" s="14">
        <v>0.22221854490847801</v>
      </c>
      <c r="V1289" s="14">
        <v>0.21617333862563201</v>
      </c>
      <c r="W1289" s="14">
        <v>0.250830363226969</v>
      </c>
      <c r="X1289" s="14">
        <v>0.38094331334679898</v>
      </c>
      <c r="Y1289" s="14">
        <v>0.25331492568310099</v>
      </c>
      <c r="Z1289" s="14">
        <v>0.29542203696892599</v>
      </c>
      <c r="AA1289" s="14">
        <v>0.356440337366358</v>
      </c>
      <c r="AB1289" s="14">
        <v>0.23877423995398001</v>
      </c>
      <c r="AC1289" s="14">
        <v>0.26638721481376798</v>
      </c>
      <c r="AD1289" s="14">
        <v>0.252212807865832</v>
      </c>
      <c r="AE1289" s="14"/>
      <c r="AF1289" s="14">
        <v>0.17123795135720099</v>
      </c>
      <c r="AG1289" s="14">
        <v>0.35294262648365499</v>
      </c>
      <c r="AH1289" s="14">
        <v>0.25937890527228302</v>
      </c>
      <c r="AI1289" s="14"/>
      <c r="AJ1289" s="14" t="s">
        <v>79</v>
      </c>
      <c r="AK1289" s="14" t="s">
        <v>79</v>
      </c>
      <c r="AL1289" s="14" t="s">
        <v>79</v>
      </c>
      <c r="AM1289" s="14" t="s">
        <v>79</v>
      </c>
      <c r="AN1289" s="14" t="s">
        <v>79</v>
      </c>
      <c r="AO1289" s="14"/>
      <c r="AP1289" s="14">
        <v>3.8045313349709203E-2</v>
      </c>
      <c r="AQ1289" s="14">
        <v>0.60126531544089101</v>
      </c>
      <c r="AR1289" s="14">
        <v>0.23824279876777599</v>
      </c>
      <c r="AS1289" s="14"/>
      <c r="AT1289" s="14">
        <v>0.231432150445052</v>
      </c>
      <c r="AU1289" s="14">
        <v>0.29836589175214201</v>
      </c>
      <c r="AV1289" s="14">
        <v>0.30780892834116402</v>
      </c>
      <c r="AW1289" s="14">
        <v>0.34119709610417298</v>
      </c>
      <c r="AX1289" s="14">
        <v>0.36014169542494401</v>
      </c>
    </row>
    <row r="1290" spans="2:50" x14ac:dyDescent="0.25">
      <c r="B1290" t="s">
        <v>481</v>
      </c>
      <c r="C1290" s="14">
        <v>0.29610213739748098</v>
      </c>
      <c r="D1290" s="14">
        <v>0.28695658340732999</v>
      </c>
      <c r="E1290" s="14">
        <v>0.30649112968957998</v>
      </c>
      <c r="F1290" s="14"/>
      <c r="G1290" s="14">
        <v>0.21959052158773101</v>
      </c>
      <c r="H1290" s="14">
        <v>0.23498455055953099</v>
      </c>
      <c r="I1290" s="14">
        <v>0.312255153665907</v>
      </c>
      <c r="J1290" s="14">
        <v>0.35751565620963699</v>
      </c>
      <c r="K1290" s="14">
        <v>0.34600711861157801</v>
      </c>
      <c r="L1290" s="14">
        <v>0.300949507759464</v>
      </c>
      <c r="M1290" s="14"/>
      <c r="N1290" s="14">
        <v>0.26412845106497901</v>
      </c>
      <c r="O1290" s="14">
        <v>0.28678646690815002</v>
      </c>
      <c r="P1290" s="14">
        <v>0.322339038221995</v>
      </c>
      <c r="Q1290" s="14">
        <v>0.31961522628350097</v>
      </c>
      <c r="R1290" s="14"/>
      <c r="S1290" s="14">
        <v>0.24592107660920701</v>
      </c>
      <c r="T1290" s="14">
        <v>0.27228153845985598</v>
      </c>
      <c r="U1290" s="14">
        <v>0.29541821015044001</v>
      </c>
      <c r="V1290" s="14">
        <v>0.32294718707909797</v>
      </c>
      <c r="W1290" s="14">
        <v>0.26873089397820499</v>
      </c>
      <c r="X1290" s="14">
        <v>0.26037807471872698</v>
      </c>
      <c r="Y1290" s="14">
        <v>0.32407078533415401</v>
      </c>
      <c r="Z1290" s="14">
        <v>0.37140590309983301</v>
      </c>
      <c r="AA1290" s="14">
        <v>0.25419175327188898</v>
      </c>
      <c r="AB1290" s="14">
        <v>0.41861629622815999</v>
      </c>
      <c r="AC1290" s="14">
        <v>0.31819796727545802</v>
      </c>
      <c r="AD1290" s="14">
        <v>0.29878890847050499</v>
      </c>
      <c r="AE1290" s="14"/>
      <c r="AF1290" s="14">
        <v>0.31860471155205899</v>
      </c>
      <c r="AG1290" s="14">
        <v>0.27900564076580298</v>
      </c>
      <c r="AH1290" s="14">
        <v>0.32488314077899</v>
      </c>
      <c r="AI1290" s="14"/>
      <c r="AJ1290" s="14" t="s">
        <v>79</v>
      </c>
      <c r="AK1290" s="14" t="s">
        <v>79</v>
      </c>
      <c r="AL1290" s="14" t="s">
        <v>79</v>
      </c>
      <c r="AM1290" s="14" t="s">
        <v>79</v>
      </c>
      <c r="AN1290" s="14" t="s">
        <v>79</v>
      </c>
      <c r="AO1290" s="14"/>
      <c r="AP1290" s="14">
        <v>0.15357582355285401</v>
      </c>
      <c r="AQ1290" s="14">
        <v>0.16635432398835201</v>
      </c>
      <c r="AR1290" s="14">
        <v>0.430555453500575</v>
      </c>
      <c r="AS1290" s="14"/>
      <c r="AT1290" s="14">
        <v>0.31872058785145901</v>
      </c>
      <c r="AU1290" s="14">
        <v>0.302885902582405</v>
      </c>
      <c r="AV1290" s="14">
        <v>0.268445810925246</v>
      </c>
      <c r="AW1290" s="14">
        <v>0.25145781732056299</v>
      </c>
      <c r="AX1290" s="14">
        <v>0.237317813439861</v>
      </c>
    </row>
    <row r="1291" spans="2:50" x14ac:dyDescent="0.25">
      <c r="B1291" t="s">
        <v>70</v>
      </c>
      <c r="C1291" s="14">
        <v>0.180502416880859</v>
      </c>
      <c r="D1291" s="14">
        <v>0.13782962238947499</v>
      </c>
      <c r="E1291" s="14">
        <v>0.223417530615898</v>
      </c>
      <c r="F1291" s="14"/>
      <c r="G1291" s="14">
        <v>0.202879300718389</v>
      </c>
      <c r="H1291" s="14">
        <v>0.17578195625059001</v>
      </c>
      <c r="I1291" s="14">
        <v>0.17990638807814499</v>
      </c>
      <c r="J1291" s="14">
        <v>0.18929038036875601</v>
      </c>
      <c r="K1291" s="14">
        <v>0.16748658881476999</v>
      </c>
      <c r="L1291" s="14">
        <v>0.17153288487214399</v>
      </c>
      <c r="M1291" s="14"/>
      <c r="N1291" s="14">
        <v>0.14094017901776701</v>
      </c>
      <c r="O1291" s="14">
        <v>0.150671158484081</v>
      </c>
      <c r="P1291" s="14">
        <v>0.21796913515928301</v>
      </c>
      <c r="Q1291" s="14">
        <v>0.222792306210818</v>
      </c>
      <c r="R1291" s="14"/>
      <c r="S1291" s="14">
        <v>0.18010728601124201</v>
      </c>
      <c r="T1291" s="14">
        <v>0.18704613109514201</v>
      </c>
      <c r="U1291" s="14">
        <v>0.17907189442826499</v>
      </c>
      <c r="V1291" s="14">
        <v>0.202593716441751</v>
      </c>
      <c r="W1291" s="14">
        <v>0.178465765718651</v>
      </c>
      <c r="X1291" s="14">
        <v>0.17288093899418899</v>
      </c>
      <c r="Y1291" s="14">
        <v>0.17699897308451801</v>
      </c>
      <c r="Z1291" s="14">
        <v>0.14515442493066</v>
      </c>
      <c r="AA1291" s="14">
        <v>0.19867861010205601</v>
      </c>
      <c r="AB1291" s="14">
        <v>0.17418540416515099</v>
      </c>
      <c r="AC1291" s="14">
        <v>0.177413839697702</v>
      </c>
      <c r="AD1291" s="14">
        <v>0.13355643069020301</v>
      </c>
      <c r="AE1291" s="14"/>
      <c r="AF1291" s="14">
        <v>0.14260860340449699</v>
      </c>
      <c r="AG1291" s="14">
        <v>0.17308752816981901</v>
      </c>
      <c r="AH1291" s="14">
        <v>0.27122780047524703</v>
      </c>
      <c r="AI1291" s="14"/>
      <c r="AJ1291" s="14" t="s">
        <v>79</v>
      </c>
      <c r="AK1291" s="14" t="s">
        <v>79</v>
      </c>
      <c r="AL1291" s="14" t="s">
        <v>79</v>
      </c>
      <c r="AM1291" s="14" t="s">
        <v>79</v>
      </c>
      <c r="AN1291" s="14" t="s">
        <v>79</v>
      </c>
      <c r="AO1291" s="14"/>
      <c r="AP1291" s="14">
        <v>9.6953167955732195E-2</v>
      </c>
      <c r="AQ1291" s="14">
        <v>0.168187764888068</v>
      </c>
      <c r="AR1291" s="14">
        <v>0.139176617065256</v>
      </c>
      <c r="AS1291" s="14"/>
      <c r="AT1291" s="14">
        <v>0.210107419001479</v>
      </c>
      <c r="AU1291" s="14">
        <v>0.18027940827240099</v>
      </c>
      <c r="AV1291" s="14">
        <v>0.154823567534253</v>
      </c>
      <c r="AW1291" s="14">
        <v>0.14003116404390101</v>
      </c>
      <c r="AX1291" s="14">
        <v>0.16294830561667001</v>
      </c>
    </row>
    <row r="1292" spans="2:50" x14ac:dyDescent="0.25">
      <c r="C1292" s="14"/>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row>
    <row r="1293" spans="2:50" x14ac:dyDescent="0.25">
      <c r="B1293" s="6" t="s">
        <v>485</v>
      </c>
      <c r="C1293" s="14"/>
      <c r="D1293" s="14"/>
      <c r="E1293" s="14"/>
      <c r="F1293" s="14"/>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4"/>
    </row>
    <row r="1294" spans="2:50" x14ac:dyDescent="0.25">
      <c r="B1294" s="24" t="s">
        <v>77</v>
      </c>
      <c r="C1294" s="14"/>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c r="AM1294" s="14"/>
      <c r="AN1294" s="14"/>
      <c r="AO1294" s="14"/>
      <c r="AP1294" s="14"/>
      <c r="AQ1294" s="14"/>
      <c r="AR1294" s="14"/>
      <c r="AS1294" s="14"/>
      <c r="AT1294" s="14"/>
      <c r="AU1294" s="14"/>
      <c r="AV1294" s="14"/>
      <c r="AW1294" s="14"/>
      <c r="AX1294" s="14"/>
    </row>
    <row r="1295" spans="2:50" x14ac:dyDescent="0.25">
      <c r="B1295" t="s">
        <v>479</v>
      </c>
      <c r="C1295" s="14">
        <v>0.19568779320864199</v>
      </c>
      <c r="D1295" s="14">
        <v>0.21865818426149999</v>
      </c>
      <c r="E1295" s="14">
        <v>0.17327611396841999</v>
      </c>
      <c r="F1295" s="14"/>
      <c r="G1295" s="14">
        <v>0.23359465088664599</v>
      </c>
      <c r="H1295" s="14">
        <v>0.17792346090921801</v>
      </c>
      <c r="I1295" s="14">
        <v>0.17209158458281901</v>
      </c>
      <c r="J1295" s="14">
        <v>0.157796202989817</v>
      </c>
      <c r="K1295" s="14">
        <v>0.17229356066827201</v>
      </c>
      <c r="L1295" s="14">
        <v>0.25059004070774299</v>
      </c>
      <c r="M1295" s="14"/>
      <c r="N1295" s="14">
        <v>0.23119095687180399</v>
      </c>
      <c r="O1295" s="14">
        <v>0.220126583811937</v>
      </c>
      <c r="P1295" s="14">
        <v>0.1775878871388</v>
      </c>
      <c r="Q1295" s="14">
        <v>0.14781287222453399</v>
      </c>
      <c r="R1295" s="14"/>
      <c r="S1295" s="14">
        <v>0.23252551557950801</v>
      </c>
      <c r="T1295" s="14">
        <v>0.219139359941254</v>
      </c>
      <c r="U1295" s="14">
        <v>0.216775727158977</v>
      </c>
      <c r="V1295" s="14">
        <v>0.214553931900936</v>
      </c>
      <c r="W1295" s="14">
        <v>0.21605042131267099</v>
      </c>
      <c r="X1295" s="14">
        <v>0.123967992250151</v>
      </c>
      <c r="Y1295" s="14">
        <v>0.19654414533144701</v>
      </c>
      <c r="Z1295" s="14">
        <v>0.19761396643382101</v>
      </c>
      <c r="AA1295" s="14">
        <v>0.15742870475485801</v>
      </c>
      <c r="AB1295" s="14">
        <v>0.12959869183852901</v>
      </c>
      <c r="AC1295" s="14">
        <v>0.22363449056356899</v>
      </c>
      <c r="AD1295" s="14">
        <v>0.264103272614295</v>
      </c>
      <c r="AE1295" s="14"/>
      <c r="AF1295" s="14">
        <v>0.25926839035326099</v>
      </c>
      <c r="AG1295" s="14">
        <v>0.153636672247316</v>
      </c>
      <c r="AH1295" s="14">
        <v>0.16794287189410401</v>
      </c>
      <c r="AI1295" s="14"/>
      <c r="AJ1295" s="14" t="s">
        <v>79</v>
      </c>
      <c r="AK1295" s="14" t="s">
        <v>79</v>
      </c>
      <c r="AL1295" s="14" t="s">
        <v>79</v>
      </c>
      <c r="AM1295" s="14" t="s">
        <v>79</v>
      </c>
      <c r="AN1295" s="14" t="s">
        <v>79</v>
      </c>
      <c r="AO1295" s="14"/>
      <c r="AP1295" s="14">
        <v>0.57540817368267605</v>
      </c>
      <c r="AQ1295" s="14">
        <v>7.3006259318994696E-2</v>
      </c>
      <c r="AR1295" s="14">
        <v>0.15015527443766999</v>
      </c>
      <c r="AS1295" s="14"/>
      <c r="AT1295" s="14">
        <v>0.15782702184841599</v>
      </c>
      <c r="AU1295" s="14">
        <v>0.206769622921229</v>
      </c>
      <c r="AV1295" s="14">
        <v>0.21481869770529799</v>
      </c>
      <c r="AW1295" s="14">
        <v>0.21765457101996</v>
      </c>
      <c r="AX1295" s="14">
        <v>0.23997866183408101</v>
      </c>
    </row>
    <row r="1296" spans="2:50" x14ac:dyDescent="0.25">
      <c r="B1296" t="s">
        <v>480</v>
      </c>
      <c r="C1296" s="14">
        <v>0.22624459089350701</v>
      </c>
      <c r="D1296" s="14">
        <v>0.25024759489519399</v>
      </c>
      <c r="E1296" s="14">
        <v>0.20201477203964799</v>
      </c>
      <c r="F1296" s="14"/>
      <c r="G1296" s="14">
        <v>0.32304282142363</v>
      </c>
      <c r="H1296" s="14">
        <v>0.35698147425691001</v>
      </c>
      <c r="I1296" s="14">
        <v>0.25775267233821803</v>
      </c>
      <c r="J1296" s="14">
        <v>0.19474369809625899</v>
      </c>
      <c r="K1296" s="14">
        <v>0.15078244785512801</v>
      </c>
      <c r="L1296" s="14">
        <v>0.104810585553087</v>
      </c>
      <c r="M1296" s="14"/>
      <c r="N1296" s="14">
        <v>0.22330762705377999</v>
      </c>
      <c r="O1296" s="14">
        <v>0.24403189792931301</v>
      </c>
      <c r="P1296" s="14">
        <v>0.20420415295920299</v>
      </c>
      <c r="Q1296" s="14">
        <v>0.23035560693572599</v>
      </c>
      <c r="R1296" s="14"/>
      <c r="S1296" s="14">
        <v>0.29465218064655402</v>
      </c>
      <c r="T1296" s="14">
        <v>0.185468855573934</v>
      </c>
      <c r="U1296" s="14">
        <v>0.17660647807334601</v>
      </c>
      <c r="V1296" s="14">
        <v>0.16728031255445999</v>
      </c>
      <c r="W1296" s="14">
        <v>0.221752114803208</v>
      </c>
      <c r="X1296" s="14">
        <v>0.32169758630015299</v>
      </c>
      <c r="Y1296" s="14">
        <v>0.19591717814633</v>
      </c>
      <c r="Z1296" s="14">
        <v>0.213864286085478</v>
      </c>
      <c r="AA1296" s="14">
        <v>0.30762845103408498</v>
      </c>
      <c r="AB1296" s="14">
        <v>0.160624712001954</v>
      </c>
      <c r="AC1296" s="14">
        <v>0.19275714583306999</v>
      </c>
      <c r="AD1296" s="14">
        <v>0.16923919529890599</v>
      </c>
      <c r="AE1296" s="14"/>
      <c r="AF1296" s="14">
        <v>0.144447108279149</v>
      </c>
      <c r="AG1296" s="14">
        <v>0.30078554164486498</v>
      </c>
      <c r="AH1296" s="14">
        <v>0.181957486846442</v>
      </c>
      <c r="AI1296" s="14"/>
      <c r="AJ1296" s="14" t="s">
        <v>79</v>
      </c>
      <c r="AK1296" s="14" t="s">
        <v>79</v>
      </c>
      <c r="AL1296" s="14" t="s">
        <v>79</v>
      </c>
      <c r="AM1296" s="14" t="s">
        <v>79</v>
      </c>
      <c r="AN1296" s="14" t="s">
        <v>79</v>
      </c>
      <c r="AO1296" s="14"/>
      <c r="AP1296" s="14">
        <v>3.8834725380665201E-2</v>
      </c>
      <c r="AQ1296" s="14">
        <v>0.48329569549259399</v>
      </c>
      <c r="AR1296" s="14">
        <v>0.241908697650874</v>
      </c>
      <c r="AS1296" s="14"/>
      <c r="AT1296" s="14">
        <v>0.18345886395706301</v>
      </c>
      <c r="AU1296" s="14">
        <v>0.23280256833190199</v>
      </c>
      <c r="AV1296" s="14">
        <v>0.26121996429111299</v>
      </c>
      <c r="AW1296" s="14">
        <v>0.30949770297273999</v>
      </c>
      <c r="AX1296" s="14">
        <v>0.212405152982338</v>
      </c>
    </row>
    <row r="1297" spans="2:50" x14ac:dyDescent="0.25">
      <c r="B1297" t="s">
        <v>481</v>
      </c>
      <c r="C1297" s="14">
        <v>0.35879025482280902</v>
      </c>
      <c r="D1297" s="14">
        <v>0.34830228149335402</v>
      </c>
      <c r="E1297" s="14">
        <v>0.37010294392499599</v>
      </c>
      <c r="F1297" s="14"/>
      <c r="G1297" s="14">
        <v>0.25839339683548701</v>
      </c>
      <c r="H1297" s="14">
        <v>0.27321004190588699</v>
      </c>
      <c r="I1297" s="14">
        <v>0.35157355265727802</v>
      </c>
      <c r="J1297" s="14">
        <v>0.420844381525873</v>
      </c>
      <c r="K1297" s="14">
        <v>0.43773850302891698</v>
      </c>
      <c r="L1297" s="14">
        <v>0.398668418102198</v>
      </c>
      <c r="M1297" s="14"/>
      <c r="N1297" s="14">
        <v>0.35956377483486601</v>
      </c>
      <c r="O1297" s="14">
        <v>0.34456397905191299</v>
      </c>
      <c r="P1297" s="14">
        <v>0.37442862051067899</v>
      </c>
      <c r="Q1297" s="14">
        <v>0.36180105443767901</v>
      </c>
      <c r="R1297" s="14"/>
      <c r="S1297" s="14">
        <v>0.27907117540614401</v>
      </c>
      <c r="T1297" s="14">
        <v>0.39410647196188803</v>
      </c>
      <c r="U1297" s="14">
        <v>0.40133902888753398</v>
      </c>
      <c r="V1297" s="14">
        <v>0.37611884665372203</v>
      </c>
      <c r="W1297" s="14">
        <v>0.33243040834482601</v>
      </c>
      <c r="X1297" s="14">
        <v>0.29980133898165601</v>
      </c>
      <c r="Y1297" s="14">
        <v>0.40770571273644901</v>
      </c>
      <c r="Z1297" s="14">
        <v>0.41851809487893898</v>
      </c>
      <c r="AA1297" s="14">
        <v>0.31430371576355898</v>
      </c>
      <c r="AB1297" s="14">
        <v>0.43557309651437098</v>
      </c>
      <c r="AC1297" s="14">
        <v>0.41203581105519599</v>
      </c>
      <c r="AD1297" s="14">
        <v>0.28440050308805198</v>
      </c>
      <c r="AE1297" s="14"/>
      <c r="AF1297" s="14">
        <v>0.40806092658423399</v>
      </c>
      <c r="AG1297" s="14">
        <v>0.33138695723932099</v>
      </c>
      <c r="AH1297" s="14">
        <v>0.35497057435729301</v>
      </c>
      <c r="AI1297" s="14"/>
      <c r="AJ1297" s="14" t="s">
        <v>79</v>
      </c>
      <c r="AK1297" s="14" t="s">
        <v>79</v>
      </c>
      <c r="AL1297" s="14" t="s">
        <v>79</v>
      </c>
      <c r="AM1297" s="14" t="s">
        <v>79</v>
      </c>
      <c r="AN1297" s="14" t="s">
        <v>79</v>
      </c>
      <c r="AO1297" s="14"/>
      <c r="AP1297" s="14">
        <v>0.22432268398333999</v>
      </c>
      <c r="AQ1297" s="14">
        <v>0.242347801881101</v>
      </c>
      <c r="AR1297" s="14">
        <v>0.44046485746502201</v>
      </c>
      <c r="AS1297" s="14"/>
      <c r="AT1297" s="14">
        <v>0.40892530653478498</v>
      </c>
      <c r="AU1297" s="14">
        <v>0.33323888991862899</v>
      </c>
      <c r="AV1297" s="14">
        <v>0.33600946229156398</v>
      </c>
      <c r="AW1297" s="14">
        <v>0.31097148702292998</v>
      </c>
      <c r="AX1297" s="14">
        <v>0.44546725765543499</v>
      </c>
    </row>
    <row r="1298" spans="2:50" x14ac:dyDescent="0.25">
      <c r="B1298" t="s">
        <v>70</v>
      </c>
      <c r="C1298" s="14">
        <v>0.219277361075042</v>
      </c>
      <c r="D1298" s="14">
        <v>0.182791939349952</v>
      </c>
      <c r="E1298" s="14">
        <v>0.25460617006693598</v>
      </c>
      <c r="F1298" s="14"/>
      <c r="G1298" s="14">
        <v>0.184969130854238</v>
      </c>
      <c r="H1298" s="14">
        <v>0.19188502292798501</v>
      </c>
      <c r="I1298" s="14">
        <v>0.218582190421685</v>
      </c>
      <c r="J1298" s="14">
        <v>0.226615717388052</v>
      </c>
      <c r="K1298" s="14">
        <v>0.239185488447683</v>
      </c>
      <c r="L1298" s="14">
        <v>0.24593095563697201</v>
      </c>
      <c r="M1298" s="14"/>
      <c r="N1298" s="14">
        <v>0.18593764123955001</v>
      </c>
      <c r="O1298" s="14">
        <v>0.19127753920683699</v>
      </c>
      <c r="P1298" s="14">
        <v>0.24377933939131699</v>
      </c>
      <c r="Q1298" s="14">
        <v>0.26003046640206001</v>
      </c>
      <c r="R1298" s="14"/>
      <c r="S1298" s="14">
        <v>0.19375112836779301</v>
      </c>
      <c r="T1298" s="14">
        <v>0.201285312522925</v>
      </c>
      <c r="U1298" s="14">
        <v>0.20527876588014299</v>
      </c>
      <c r="V1298" s="14">
        <v>0.24204690889088201</v>
      </c>
      <c r="W1298" s="14">
        <v>0.229767055539295</v>
      </c>
      <c r="X1298" s="14">
        <v>0.25453308246803902</v>
      </c>
      <c r="Y1298" s="14">
        <v>0.199832963785774</v>
      </c>
      <c r="Z1298" s="14">
        <v>0.17000365260176201</v>
      </c>
      <c r="AA1298" s="14">
        <v>0.220639128447499</v>
      </c>
      <c r="AB1298" s="14">
        <v>0.27420349964514601</v>
      </c>
      <c r="AC1298" s="14">
        <v>0.171572552548164</v>
      </c>
      <c r="AD1298" s="14">
        <v>0.28225702899874699</v>
      </c>
      <c r="AE1298" s="14"/>
      <c r="AF1298" s="14">
        <v>0.18822357478335699</v>
      </c>
      <c r="AG1298" s="14">
        <v>0.21419082886849899</v>
      </c>
      <c r="AH1298" s="14">
        <v>0.29512906690216101</v>
      </c>
      <c r="AI1298" s="14"/>
      <c r="AJ1298" s="14" t="s">
        <v>79</v>
      </c>
      <c r="AK1298" s="14" t="s">
        <v>79</v>
      </c>
      <c r="AL1298" s="14" t="s">
        <v>79</v>
      </c>
      <c r="AM1298" s="14" t="s">
        <v>79</v>
      </c>
      <c r="AN1298" s="14" t="s">
        <v>79</v>
      </c>
      <c r="AO1298" s="14"/>
      <c r="AP1298" s="14">
        <v>0.16143441695331801</v>
      </c>
      <c r="AQ1298" s="14">
        <v>0.20135024330731099</v>
      </c>
      <c r="AR1298" s="14">
        <v>0.167471170446434</v>
      </c>
      <c r="AS1298" s="14"/>
      <c r="AT1298" s="14">
        <v>0.24978880765973699</v>
      </c>
      <c r="AU1298" s="14">
        <v>0.22718891882823999</v>
      </c>
      <c r="AV1298" s="14">
        <v>0.18795187571202501</v>
      </c>
      <c r="AW1298" s="14">
        <v>0.16187623898436901</v>
      </c>
      <c r="AX1298" s="14">
        <v>0.102148927528145</v>
      </c>
    </row>
    <row r="1299" spans="2:50" x14ac:dyDescent="0.25">
      <c r="C1299" s="14"/>
      <c r="D1299" s="14"/>
      <c r="E1299" s="14"/>
      <c r="F1299" s="14"/>
      <c r="G1299" s="14"/>
      <c r="H1299" s="14"/>
      <c r="I1299" s="14"/>
      <c r="J1299" s="14"/>
      <c r="K1299" s="14"/>
      <c r="L1299" s="14"/>
      <c r="M1299" s="14"/>
      <c r="N1299" s="14"/>
      <c r="O1299" s="14"/>
      <c r="P1299" s="14"/>
      <c r="Q1299" s="14"/>
      <c r="R1299" s="14"/>
      <c r="S1299" s="14"/>
      <c r="T1299" s="14"/>
      <c r="U1299" s="14"/>
      <c r="V1299" s="14"/>
      <c r="W1299" s="14"/>
      <c r="X1299" s="14"/>
      <c r="Y1299" s="14"/>
      <c r="Z1299" s="14"/>
      <c r="AA1299" s="14"/>
      <c r="AB1299" s="14"/>
      <c r="AC1299" s="14"/>
      <c r="AD1299" s="14"/>
      <c r="AE1299" s="14"/>
      <c r="AF1299" s="14"/>
      <c r="AG1299" s="14"/>
      <c r="AH1299" s="14"/>
      <c r="AI1299" s="14"/>
      <c r="AJ1299" s="14"/>
      <c r="AK1299" s="14"/>
      <c r="AL1299" s="14"/>
      <c r="AM1299" s="14"/>
      <c r="AN1299" s="14"/>
      <c r="AO1299" s="14"/>
      <c r="AP1299" s="14"/>
      <c r="AQ1299" s="14"/>
      <c r="AR1299" s="14"/>
      <c r="AS1299" s="14"/>
      <c r="AT1299" s="14"/>
      <c r="AU1299" s="14"/>
      <c r="AV1299" s="14"/>
      <c r="AW1299" s="14"/>
      <c r="AX1299" s="14"/>
    </row>
    <row r="1300" spans="2:50" x14ac:dyDescent="0.25">
      <c r="B1300" s="6" t="s">
        <v>486</v>
      </c>
      <c r="C1300" s="14"/>
      <c r="D1300" s="14"/>
      <c r="E1300" s="14"/>
      <c r="F1300" s="14"/>
      <c r="G1300" s="14"/>
      <c r="H1300" s="14"/>
      <c r="I1300" s="14"/>
      <c r="J1300" s="14"/>
      <c r="K1300" s="14"/>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4"/>
      <c r="AM1300" s="14"/>
      <c r="AN1300" s="14"/>
      <c r="AO1300" s="14"/>
      <c r="AP1300" s="14"/>
      <c r="AQ1300" s="14"/>
      <c r="AR1300" s="14"/>
      <c r="AS1300" s="14"/>
      <c r="AT1300" s="14"/>
      <c r="AU1300" s="14"/>
      <c r="AV1300" s="14"/>
      <c r="AW1300" s="14"/>
      <c r="AX1300" s="14"/>
    </row>
    <row r="1301" spans="2:50" x14ac:dyDescent="0.25">
      <c r="B1301" s="24" t="s">
        <v>77</v>
      </c>
      <c r="C1301" s="14"/>
      <c r="D1301" s="14"/>
      <c r="E1301" s="14"/>
      <c r="F1301" s="14"/>
      <c r="G1301" s="14"/>
      <c r="H1301" s="14"/>
      <c r="I1301" s="14"/>
      <c r="J1301" s="14"/>
      <c r="K1301" s="14"/>
      <c r="L1301" s="14"/>
      <c r="M1301" s="14"/>
      <c r="N1301" s="14"/>
      <c r="O1301" s="14"/>
      <c r="P1301" s="14"/>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c r="AM1301" s="14"/>
      <c r="AN1301" s="14"/>
      <c r="AO1301" s="14"/>
      <c r="AP1301" s="14"/>
      <c r="AQ1301" s="14"/>
      <c r="AR1301" s="14"/>
      <c r="AS1301" s="14"/>
      <c r="AT1301" s="14"/>
      <c r="AU1301" s="14"/>
      <c r="AV1301" s="14"/>
      <c r="AW1301" s="14"/>
      <c r="AX1301" s="14"/>
    </row>
    <row r="1302" spans="2:50" x14ac:dyDescent="0.25">
      <c r="B1302" t="s">
        <v>479</v>
      </c>
      <c r="C1302" s="14">
        <v>0.27828560477189601</v>
      </c>
      <c r="D1302" s="14">
        <v>0.31359282826014701</v>
      </c>
      <c r="E1302" s="14">
        <v>0.243619465588786</v>
      </c>
      <c r="F1302" s="14"/>
      <c r="G1302" s="14">
        <v>0.206488751928357</v>
      </c>
      <c r="H1302" s="14">
        <v>0.21024728706755699</v>
      </c>
      <c r="I1302" s="14">
        <v>0.18960680382710299</v>
      </c>
      <c r="J1302" s="14">
        <v>0.246274694829515</v>
      </c>
      <c r="K1302" s="14">
        <v>0.307435596062683</v>
      </c>
      <c r="L1302" s="14">
        <v>0.46048504116976702</v>
      </c>
      <c r="M1302" s="14"/>
      <c r="N1302" s="14">
        <v>0.34703160183680998</v>
      </c>
      <c r="O1302" s="14">
        <v>0.31889208600220398</v>
      </c>
      <c r="P1302" s="14">
        <v>0.249226811717569</v>
      </c>
      <c r="Q1302" s="14">
        <v>0.18328395075794299</v>
      </c>
      <c r="R1302" s="14"/>
      <c r="S1302" s="14">
        <v>0.26972090832942203</v>
      </c>
      <c r="T1302" s="14">
        <v>0.350507899593892</v>
      </c>
      <c r="U1302" s="14">
        <v>0.32894973009415501</v>
      </c>
      <c r="V1302" s="14">
        <v>0.298804161844059</v>
      </c>
      <c r="W1302" s="14">
        <v>0.33434244685641201</v>
      </c>
      <c r="X1302" s="14">
        <v>0.22125358650683</v>
      </c>
      <c r="Y1302" s="14">
        <v>0.29340290789748702</v>
      </c>
      <c r="Z1302" s="14">
        <v>0.20451096231037799</v>
      </c>
      <c r="AA1302" s="14">
        <v>0.22043742767501801</v>
      </c>
      <c r="AB1302" s="14">
        <v>0.20856135636679701</v>
      </c>
      <c r="AC1302" s="14">
        <v>0.25340762717225701</v>
      </c>
      <c r="AD1302" s="14">
        <v>0.371005409057799</v>
      </c>
      <c r="AE1302" s="14"/>
      <c r="AF1302" s="14">
        <v>0.39734773942944601</v>
      </c>
      <c r="AG1302" s="14">
        <v>0.223521067881434</v>
      </c>
      <c r="AH1302" s="14">
        <v>0.18644447546875501</v>
      </c>
      <c r="AI1302" s="14"/>
      <c r="AJ1302" s="14" t="s">
        <v>79</v>
      </c>
      <c r="AK1302" s="14" t="s">
        <v>79</v>
      </c>
      <c r="AL1302" s="14" t="s">
        <v>79</v>
      </c>
      <c r="AM1302" s="14" t="s">
        <v>79</v>
      </c>
      <c r="AN1302" s="14" t="s">
        <v>79</v>
      </c>
      <c r="AO1302" s="14"/>
      <c r="AP1302" s="14">
        <v>0.81270797034096898</v>
      </c>
      <c r="AQ1302" s="14">
        <v>6.1398860331655203E-2</v>
      </c>
      <c r="AR1302" s="14">
        <v>0.22950283599613799</v>
      </c>
      <c r="AS1302" s="14"/>
      <c r="AT1302" s="14">
        <v>0.27195403118185302</v>
      </c>
      <c r="AU1302" s="14">
        <v>0.25416104874419199</v>
      </c>
      <c r="AV1302" s="14">
        <v>0.27587337303043002</v>
      </c>
      <c r="AW1302" s="14">
        <v>0.31000009146763102</v>
      </c>
      <c r="AX1302" s="14">
        <v>0.27464145844182702</v>
      </c>
    </row>
    <row r="1303" spans="2:50" x14ac:dyDescent="0.25">
      <c r="B1303" t="s">
        <v>480</v>
      </c>
      <c r="C1303" s="14">
        <v>0.320289179957915</v>
      </c>
      <c r="D1303" s="14">
        <v>0.32748558795529897</v>
      </c>
      <c r="E1303" s="14">
        <v>0.31212582227872099</v>
      </c>
      <c r="F1303" s="14"/>
      <c r="G1303" s="14">
        <v>0.42692656237450699</v>
      </c>
      <c r="H1303" s="14">
        <v>0.39959620902001403</v>
      </c>
      <c r="I1303" s="14">
        <v>0.37346639512186203</v>
      </c>
      <c r="J1303" s="14">
        <v>0.33035060362725099</v>
      </c>
      <c r="K1303" s="14">
        <v>0.27182074073797802</v>
      </c>
      <c r="L1303" s="14">
        <v>0.16517580503780299</v>
      </c>
      <c r="M1303" s="14"/>
      <c r="N1303" s="14">
        <v>0.32140552724580801</v>
      </c>
      <c r="O1303" s="14">
        <v>0.32338242560183</v>
      </c>
      <c r="P1303" s="14">
        <v>0.29375829802519499</v>
      </c>
      <c r="Q1303" s="14">
        <v>0.340002226846428</v>
      </c>
      <c r="R1303" s="14"/>
      <c r="S1303" s="14">
        <v>0.36824454343290203</v>
      </c>
      <c r="T1303" s="14">
        <v>0.28238895365477901</v>
      </c>
      <c r="U1303" s="14">
        <v>0.29904573794516498</v>
      </c>
      <c r="V1303" s="14">
        <v>0.29219863806882401</v>
      </c>
      <c r="W1303" s="14">
        <v>0.26569490805616802</v>
      </c>
      <c r="X1303" s="14">
        <v>0.36377097646812201</v>
      </c>
      <c r="Y1303" s="14">
        <v>0.26821753692400802</v>
      </c>
      <c r="Z1303" s="14">
        <v>0.32604200256038202</v>
      </c>
      <c r="AA1303" s="14">
        <v>0.38774953155692099</v>
      </c>
      <c r="AB1303" s="14">
        <v>0.34485564167567301</v>
      </c>
      <c r="AC1303" s="14">
        <v>0.32140172507994802</v>
      </c>
      <c r="AD1303" s="14">
        <v>0.20641777609901801</v>
      </c>
      <c r="AE1303" s="14"/>
      <c r="AF1303" s="14">
        <v>0.195708559189232</v>
      </c>
      <c r="AG1303" s="14">
        <v>0.43041106161374598</v>
      </c>
      <c r="AH1303" s="14">
        <v>0.26576785752371301</v>
      </c>
      <c r="AI1303" s="14"/>
      <c r="AJ1303" s="14" t="s">
        <v>79</v>
      </c>
      <c r="AK1303" s="14" t="s">
        <v>79</v>
      </c>
      <c r="AL1303" s="14" t="s">
        <v>79</v>
      </c>
      <c r="AM1303" s="14" t="s">
        <v>79</v>
      </c>
      <c r="AN1303" s="14" t="s">
        <v>79</v>
      </c>
      <c r="AO1303" s="14"/>
      <c r="AP1303" s="14">
        <v>3.10671712381188E-2</v>
      </c>
      <c r="AQ1303" s="14">
        <v>0.68193584642162997</v>
      </c>
      <c r="AR1303" s="14">
        <v>0.30645475471661399</v>
      </c>
      <c r="AS1303" s="14"/>
      <c r="AT1303" s="14">
        <v>0.29497157086270398</v>
      </c>
      <c r="AU1303" s="14">
        <v>0.32698060286986103</v>
      </c>
      <c r="AV1303" s="14">
        <v>0.37390964592525699</v>
      </c>
      <c r="AW1303" s="14">
        <v>0.35690579039833498</v>
      </c>
      <c r="AX1303" s="14">
        <v>0.26904790000724899</v>
      </c>
    </row>
    <row r="1304" spans="2:50" x14ac:dyDescent="0.25">
      <c r="B1304" t="s">
        <v>481</v>
      </c>
      <c r="C1304" s="14">
        <v>0.26714294408802303</v>
      </c>
      <c r="D1304" s="14">
        <v>0.25650911297324003</v>
      </c>
      <c r="E1304" s="14">
        <v>0.27792572094462098</v>
      </c>
      <c r="F1304" s="14"/>
      <c r="G1304" s="14">
        <v>0.18697490823003499</v>
      </c>
      <c r="H1304" s="14">
        <v>0.23166476234615099</v>
      </c>
      <c r="I1304" s="14">
        <v>0.27243546794860202</v>
      </c>
      <c r="J1304" s="14">
        <v>0.31465473578265102</v>
      </c>
      <c r="K1304" s="14">
        <v>0.332800771129041</v>
      </c>
      <c r="L1304" s="14">
        <v>0.26291676785881601</v>
      </c>
      <c r="M1304" s="14"/>
      <c r="N1304" s="14">
        <v>0.22280192109168201</v>
      </c>
      <c r="O1304" s="14">
        <v>0.257614896584132</v>
      </c>
      <c r="P1304" s="14">
        <v>0.298264678174262</v>
      </c>
      <c r="Q1304" s="14">
        <v>0.299732569188983</v>
      </c>
      <c r="R1304" s="14"/>
      <c r="S1304" s="14">
        <v>0.22061524200449401</v>
      </c>
      <c r="T1304" s="14">
        <v>0.23740197703545801</v>
      </c>
      <c r="U1304" s="14">
        <v>0.23458257792813</v>
      </c>
      <c r="V1304" s="14">
        <v>0.277281961439444</v>
      </c>
      <c r="W1304" s="14">
        <v>0.225496682414115</v>
      </c>
      <c r="X1304" s="14">
        <v>0.26481791208274502</v>
      </c>
      <c r="Y1304" s="14">
        <v>0.30420455469068203</v>
      </c>
      <c r="Z1304" s="14">
        <v>0.34948218950161303</v>
      </c>
      <c r="AA1304" s="14">
        <v>0.26058350895524202</v>
      </c>
      <c r="AB1304" s="14">
        <v>0.33877730298681302</v>
      </c>
      <c r="AC1304" s="14">
        <v>0.337861262059789</v>
      </c>
      <c r="AD1304" s="14">
        <v>0.25480412569104699</v>
      </c>
      <c r="AE1304" s="14"/>
      <c r="AF1304" s="14">
        <v>0.29397924827919197</v>
      </c>
      <c r="AG1304" s="14">
        <v>0.23917494210991</v>
      </c>
      <c r="AH1304" s="14">
        <v>0.33645180228548999</v>
      </c>
      <c r="AI1304" s="14"/>
      <c r="AJ1304" s="14" t="s">
        <v>79</v>
      </c>
      <c r="AK1304" s="14" t="s">
        <v>79</v>
      </c>
      <c r="AL1304" s="14" t="s">
        <v>79</v>
      </c>
      <c r="AM1304" s="14" t="s">
        <v>79</v>
      </c>
      <c r="AN1304" s="14" t="s">
        <v>79</v>
      </c>
      <c r="AO1304" s="14"/>
      <c r="AP1304" s="14">
        <v>9.50776402366144E-2</v>
      </c>
      <c r="AQ1304" s="14">
        <v>0.15028860457387599</v>
      </c>
      <c r="AR1304" s="14">
        <v>0.35164281210377701</v>
      </c>
      <c r="AS1304" s="14"/>
      <c r="AT1304" s="14">
        <v>0.29060907646798201</v>
      </c>
      <c r="AU1304" s="14">
        <v>0.28717401887432997</v>
      </c>
      <c r="AV1304" s="14">
        <v>0.22811610636954099</v>
      </c>
      <c r="AW1304" s="14">
        <v>0.204060211396665</v>
      </c>
      <c r="AX1304" s="14">
        <v>0.29336233593425398</v>
      </c>
    </row>
    <row r="1305" spans="2:50" x14ac:dyDescent="0.25">
      <c r="B1305" t="s">
        <v>70</v>
      </c>
      <c r="C1305" s="14">
        <v>0.13428227118216701</v>
      </c>
      <c r="D1305" s="14">
        <v>0.10241247081131399</v>
      </c>
      <c r="E1305" s="14">
        <v>0.16632899118787201</v>
      </c>
      <c r="F1305" s="14"/>
      <c r="G1305" s="14">
        <v>0.179609777467101</v>
      </c>
      <c r="H1305" s="14">
        <v>0.15849174156627699</v>
      </c>
      <c r="I1305" s="14">
        <v>0.164491333102433</v>
      </c>
      <c r="J1305" s="14">
        <v>0.108719965760583</v>
      </c>
      <c r="K1305" s="14">
        <v>8.7942892070297998E-2</v>
      </c>
      <c r="L1305" s="14">
        <v>0.111422385933614</v>
      </c>
      <c r="M1305" s="14"/>
      <c r="N1305" s="14">
        <v>0.1087609498257</v>
      </c>
      <c r="O1305" s="14">
        <v>0.100110591811834</v>
      </c>
      <c r="P1305" s="14">
        <v>0.15875021208297399</v>
      </c>
      <c r="Q1305" s="14">
        <v>0.17698125320664501</v>
      </c>
      <c r="R1305" s="14"/>
      <c r="S1305" s="14">
        <v>0.141419306233182</v>
      </c>
      <c r="T1305" s="14">
        <v>0.12970116971587101</v>
      </c>
      <c r="U1305" s="14">
        <v>0.137421954032551</v>
      </c>
      <c r="V1305" s="14">
        <v>0.13171523864767301</v>
      </c>
      <c r="W1305" s="14">
        <v>0.174465962673305</v>
      </c>
      <c r="X1305" s="14">
        <v>0.150157524942303</v>
      </c>
      <c r="Y1305" s="14">
        <v>0.13417500048782299</v>
      </c>
      <c r="Z1305" s="14">
        <v>0.11996484562762701</v>
      </c>
      <c r="AA1305" s="14">
        <v>0.13122953181281999</v>
      </c>
      <c r="AB1305" s="14">
        <v>0.107805698970717</v>
      </c>
      <c r="AC1305" s="14">
        <v>8.7329385688006397E-2</v>
      </c>
      <c r="AD1305" s="14">
        <v>0.167772689152136</v>
      </c>
      <c r="AE1305" s="14"/>
      <c r="AF1305" s="14">
        <v>0.11296445310213001</v>
      </c>
      <c r="AG1305" s="14">
        <v>0.10689292839490901</v>
      </c>
      <c r="AH1305" s="14">
        <v>0.21133586472204099</v>
      </c>
      <c r="AI1305" s="14"/>
      <c r="AJ1305" s="14" t="s">
        <v>79</v>
      </c>
      <c r="AK1305" s="14" t="s">
        <v>79</v>
      </c>
      <c r="AL1305" s="14" t="s">
        <v>79</v>
      </c>
      <c r="AM1305" s="14" t="s">
        <v>79</v>
      </c>
      <c r="AN1305" s="14" t="s">
        <v>79</v>
      </c>
      <c r="AO1305" s="14"/>
      <c r="AP1305" s="14">
        <v>6.1147218184297997E-2</v>
      </c>
      <c r="AQ1305" s="14">
        <v>0.106376688672839</v>
      </c>
      <c r="AR1305" s="14">
        <v>0.11239959718347101</v>
      </c>
      <c r="AS1305" s="14"/>
      <c r="AT1305" s="14">
        <v>0.14246532148746099</v>
      </c>
      <c r="AU1305" s="14">
        <v>0.13168432951161799</v>
      </c>
      <c r="AV1305" s="14">
        <v>0.122100874674773</v>
      </c>
      <c r="AW1305" s="14">
        <v>0.129033906737368</v>
      </c>
      <c r="AX1305" s="14">
        <v>0.16294830561667001</v>
      </c>
    </row>
    <row r="1306" spans="2:50" x14ac:dyDescent="0.25">
      <c r="C1306" s="14"/>
      <c r="D1306" s="14"/>
      <c r="E1306" s="14"/>
      <c r="F1306" s="14"/>
      <c r="G1306" s="14"/>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c r="AM1306" s="14"/>
      <c r="AN1306" s="14"/>
      <c r="AO1306" s="14"/>
      <c r="AP1306" s="14"/>
      <c r="AQ1306" s="14"/>
      <c r="AR1306" s="14"/>
      <c r="AS1306" s="14"/>
      <c r="AT1306" s="14"/>
      <c r="AU1306" s="14"/>
      <c r="AV1306" s="14"/>
      <c r="AW1306" s="14"/>
      <c r="AX1306" s="14"/>
    </row>
    <row r="1307" spans="2:50" x14ac:dyDescent="0.25">
      <c r="B1307" s="6" t="s">
        <v>487</v>
      </c>
      <c r="C1307" s="14"/>
      <c r="D1307" s="14"/>
      <c r="E1307" s="14"/>
      <c r="F1307" s="14"/>
      <c r="G1307" s="14"/>
      <c r="H1307" s="14"/>
      <c r="I1307" s="14"/>
      <c r="J1307" s="14"/>
      <c r="K1307" s="14"/>
      <c r="L1307" s="14"/>
      <c r="M1307" s="14"/>
      <c r="N1307" s="14"/>
      <c r="O1307" s="14"/>
      <c r="P1307" s="14"/>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4"/>
      <c r="AM1307" s="14"/>
      <c r="AN1307" s="14"/>
      <c r="AO1307" s="14"/>
      <c r="AP1307" s="14"/>
      <c r="AQ1307" s="14"/>
      <c r="AR1307" s="14"/>
      <c r="AS1307" s="14"/>
      <c r="AT1307" s="14"/>
      <c r="AU1307" s="14"/>
      <c r="AV1307" s="14"/>
      <c r="AW1307" s="14"/>
      <c r="AX1307" s="14"/>
    </row>
    <row r="1308" spans="2:50" x14ac:dyDescent="0.25">
      <c r="B1308" s="24" t="s">
        <v>77</v>
      </c>
      <c r="C1308" s="14"/>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c r="AS1308" s="14"/>
      <c r="AT1308" s="14"/>
      <c r="AU1308" s="14"/>
      <c r="AV1308" s="14"/>
      <c r="AW1308" s="14"/>
      <c r="AX1308" s="14"/>
    </row>
    <row r="1309" spans="2:50" x14ac:dyDescent="0.25">
      <c r="B1309" t="s">
        <v>479</v>
      </c>
      <c r="C1309" s="14">
        <v>0.23574088345750199</v>
      </c>
      <c r="D1309" s="14">
        <v>0.26956801016221299</v>
      </c>
      <c r="E1309" s="14">
        <v>0.20135552768708401</v>
      </c>
      <c r="F1309" s="14"/>
      <c r="G1309" s="14">
        <v>0.16616409415612701</v>
      </c>
      <c r="H1309" s="14">
        <v>0.196104054060426</v>
      </c>
      <c r="I1309" s="14">
        <v>0.199381486638188</v>
      </c>
      <c r="J1309" s="14">
        <v>0.19519407968229299</v>
      </c>
      <c r="K1309" s="14">
        <v>0.22783322477729501</v>
      </c>
      <c r="L1309" s="14">
        <v>0.38237920547661303</v>
      </c>
      <c r="M1309" s="14"/>
      <c r="N1309" s="14">
        <v>0.29066443107218698</v>
      </c>
      <c r="O1309" s="14">
        <v>0.26767592074876601</v>
      </c>
      <c r="P1309" s="14">
        <v>0.216600578305922</v>
      </c>
      <c r="Q1309" s="14">
        <v>0.15565806365109</v>
      </c>
      <c r="R1309" s="14"/>
      <c r="S1309" s="14">
        <v>0.24787485448723401</v>
      </c>
      <c r="T1309" s="14">
        <v>0.29045170796994602</v>
      </c>
      <c r="U1309" s="14">
        <v>0.287343813397757</v>
      </c>
      <c r="V1309" s="14">
        <v>0.24540325110779801</v>
      </c>
      <c r="W1309" s="14">
        <v>0.24261655576338201</v>
      </c>
      <c r="X1309" s="14">
        <v>0.168743120222837</v>
      </c>
      <c r="Y1309" s="14">
        <v>0.27593259007988402</v>
      </c>
      <c r="Z1309" s="14">
        <v>0.137527356989775</v>
      </c>
      <c r="AA1309" s="14">
        <v>0.21525396652845499</v>
      </c>
      <c r="AB1309" s="14">
        <v>0.15942531601851401</v>
      </c>
      <c r="AC1309" s="14">
        <v>0.20717034515429</v>
      </c>
      <c r="AD1309" s="14">
        <v>0.33612368753676802</v>
      </c>
      <c r="AE1309" s="14"/>
      <c r="AF1309" s="14">
        <v>0.340908756708379</v>
      </c>
      <c r="AG1309" s="14">
        <v>0.18842619642361999</v>
      </c>
      <c r="AH1309" s="14">
        <v>0.15505604158140801</v>
      </c>
      <c r="AI1309" s="14"/>
      <c r="AJ1309" s="14" t="s">
        <v>79</v>
      </c>
      <c r="AK1309" s="14" t="s">
        <v>79</v>
      </c>
      <c r="AL1309" s="14" t="s">
        <v>79</v>
      </c>
      <c r="AM1309" s="14" t="s">
        <v>79</v>
      </c>
      <c r="AN1309" s="14" t="s">
        <v>79</v>
      </c>
      <c r="AO1309" s="14"/>
      <c r="AP1309" s="14">
        <v>0.74724527868493396</v>
      </c>
      <c r="AQ1309" s="14">
        <v>4.0939019473547299E-2</v>
      </c>
      <c r="AR1309" s="14">
        <v>0.13794294241248001</v>
      </c>
      <c r="AS1309" s="14"/>
      <c r="AT1309" s="14">
        <v>0.238733917763822</v>
      </c>
      <c r="AU1309" s="14">
        <v>0.20901309914872601</v>
      </c>
      <c r="AV1309" s="14">
        <v>0.24579016464712999</v>
      </c>
      <c r="AW1309" s="14">
        <v>0.23141033728892099</v>
      </c>
      <c r="AX1309" s="14">
        <v>0.31483250890954301</v>
      </c>
    </row>
    <row r="1310" spans="2:50" x14ac:dyDescent="0.25">
      <c r="B1310" t="s">
        <v>480</v>
      </c>
      <c r="C1310" s="14">
        <v>0.32870976734798202</v>
      </c>
      <c r="D1310" s="14">
        <v>0.32945964979639503</v>
      </c>
      <c r="E1310" s="14">
        <v>0.32771941154547801</v>
      </c>
      <c r="F1310" s="14"/>
      <c r="G1310" s="14">
        <v>0.47919812138997397</v>
      </c>
      <c r="H1310" s="14">
        <v>0.40322501113136899</v>
      </c>
      <c r="I1310" s="14">
        <v>0.37068000304645199</v>
      </c>
      <c r="J1310" s="14">
        <v>0.32706245680547502</v>
      </c>
      <c r="K1310" s="14">
        <v>0.27869730904415801</v>
      </c>
      <c r="L1310" s="14">
        <v>0.167951378985984</v>
      </c>
      <c r="M1310" s="14"/>
      <c r="N1310" s="14">
        <v>0.315049942382643</v>
      </c>
      <c r="O1310" s="14">
        <v>0.33511605966297597</v>
      </c>
      <c r="P1310" s="14">
        <v>0.30379917928446198</v>
      </c>
      <c r="Q1310" s="14">
        <v>0.35960330843501798</v>
      </c>
      <c r="R1310" s="14"/>
      <c r="S1310" s="14">
        <v>0.36626827575672499</v>
      </c>
      <c r="T1310" s="14">
        <v>0.29679582246540698</v>
      </c>
      <c r="U1310" s="14">
        <v>0.32480614333989599</v>
      </c>
      <c r="V1310" s="14">
        <v>0.28303992183475102</v>
      </c>
      <c r="W1310" s="14">
        <v>0.294243114744489</v>
      </c>
      <c r="X1310" s="14">
        <v>0.42570570773946997</v>
      </c>
      <c r="Y1310" s="14">
        <v>0.27011983297905401</v>
      </c>
      <c r="Z1310" s="14">
        <v>0.33726222099874897</v>
      </c>
      <c r="AA1310" s="14">
        <v>0.38440744401503502</v>
      </c>
      <c r="AB1310" s="14">
        <v>0.34716500903573799</v>
      </c>
      <c r="AC1310" s="14">
        <v>0.301957474001673</v>
      </c>
      <c r="AD1310" s="14">
        <v>0.15929293044007301</v>
      </c>
      <c r="AE1310" s="14"/>
      <c r="AF1310" s="14">
        <v>0.202847146332087</v>
      </c>
      <c r="AG1310" s="14">
        <v>0.42767008213013602</v>
      </c>
      <c r="AH1310" s="14">
        <v>0.27894027001565902</v>
      </c>
      <c r="AI1310" s="14"/>
      <c r="AJ1310" s="14" t="s">
        <v>79</v>
      </c>
      <c r="AK1310" s="14" t="s">
        <v>79</v>
      </c>
      <c r="AL1310" s="14" t="s">
        <v>79</v>
      </c>
      <c r="AM1310" s="14" t="s">
        <v>79</v>
      </c>
      <c r="AN1310" s="14" t="s">
        <v>79</v>
      </c>
      <c r="AO1310" s="14"/>
      <c r="AP1310" s="14">
        <v>4.2801234853254697E-2</v>
      </c>
      <c r="AQ1310" s="14">
        <v>0.714096375648681</v>
      </c>
      <c r="AR1310" s="14">
        <v>0.31315603871278203</v>
      </c>
      <c r="AS1310" s="14"/>
      <c r="AT1310" s="14">
        <v>0.28566614984439997</v>
      </c>
      <c r="AU1310" s="14">
        <v>0.35100119765284499</v>
      </c>
      <c r="AV1310" s="14">
        <v>0.37731014243369898</v>
      </c>
      <c r="AW1310" s="14">
        <v>0.38552726449112001</v>
      </c>
      <c r="AX1310" s="14">
        <v>0.27120915946339003</v>
      </c>
    </row>
    <row r="1311" spans="2:50" x14ac:dyDescent="0.25">
      <c r="B1311" t="s">
        <v>481</v>
      </c>
      <c r="C1311" s="14">
        <v>0.290685168878204</v>
      </c>
      <c r="D1311" s="14">
        <v>0.28144255137262802</v>
      </c>
      <c r="E1311" s="14">
        <v>0.30112671793387202</v>
      </c>
      <c r="F1311" s="14"/>
      <c r="G1311" s="14">
        <v>0.171816679416991</v>
      </c>
      <c r="H1311" s="14">
        <v>0.25055480365828298</v>
      </c>
      <c r="I1311" s="14">
        <v>0.26924514449126202</v>
      </c>
      <c r="J1311" s="14">
        <v>0.341271492432834</v>
      </c>
      <c r="K1311" s="14">
        <v>0.37776605920741602</v>
      </c>
      <c r="L1311" s="14">
        <v>0.320934998201585</v>
      </c>
      <c r="M1311" s="14"/>
      <c r="N1311" s="14">
        <v>0.27571681088368799</v>
      </c>
      <c r="O1311" s="14">
        <v>0.27908623046738701</v>
      </c>
      <c r="P1311" s="14">
        <v>0.31691775286246998</v>
      </c>
      <c r="Q1311" s="14">
        <v>0.29813373069447602</v>
      </c>
      <c r="R1311" s="14"/>
      <c r="S1311" s="14">
        <v>0.229736193307741</v>
      </c>
      <c r="T1311" s="14">
        <v>0.27846171195766001</v>
      </c>
      <c r="U1311" s="14">
        <v>0.248953412572298</v>
      </c>
      <c r="V1311" s="14">
        <v>0.312488412551503</v>
      </c>
      <c r="W1311" s="14">
        <v>0.29384978668044898</v>
      </c>
      <c r="X1311" s="14">
        <v>0.228733342537941</v>
      </c>
      <c r="Y1311" s="14">
        <v>0.31535299792200799</v>
      </c>
      <c r="Z1311" s="14">
        <v>0.40022736418766203</v>
      </c>
      <c r="AA1311" s="14">
        <v>0.268463189876601</v>
      </c>
      <c r="AB1311" s="14">
        <v>0.37971572504282702</v>
      </c>
      <c r="AC1311" s="14">
        <v>0.36428597954708802</v>
      </c>
      <c r="AD1311" s="14">
        <v>0.33040857053866801</v>
      </c>
      <c r="AE1311" s="14"/>
      <c r="AF1311" s="14">
        <v>0.33595795054681599</v>
      </c>
      <c r="AG1311" s="14">
        <v>0.26181757371972098</v>
      </c>
      <c r="AH1311" s="14">
        <v>0.333948959142714</v>
      </c>
      <c r="AI1311" s="14"/>
      <c r="AJ1311" s="14" t="s">
        <v>79</v>
      </c>
      <c r="AK1311" s="14" t="s">
        <v>79</v>
      </c>
      <c r="AL1311" s="14" t="s">
        <v>79</v>
      </c>
      <c r="AM1311" s="14" t="s">
        <v>79</v>
      </c>
      <c r="AN1311" s="14" t="s">
        <v>79</v>
      </c>
      <c r="AO1311" s="14"/>
      <c r="AP1311" s="14">
        <v>0.129534492171263</v>
      </c>
      <c r="AQ1311" s="14">
        <v>0.13610437676290199</v>
      </c>
      <c r="AR1311" s="14">
        <v>0.43161528367285801</v>
      </c>
      <c r="AS1311" s="14"/>
      <c r="AT1311" s="14">
        <v>0.31056021829268599</v>
      </c>
      <c r="AU1311" s="14">
        <v>0.294729300143315</v>
      </c>
      <c r="AV1311" s="14">
        <v>0.25951809823004501</v>
      </c>
      <c r="AW1311" s="14">
        <v>0.25990200183668499</v>
      </c>
      <c r="AX1311" s="14">
        <v>0.257874090259545</v>
      </c>
    </row>
    <row r="1312" spans="2:50" x14ac:dyDescent="0.25">
      <c r="B1312" t="s">
        <v>70</v>
      </c>
      <c r="C1312" s="14">
        <v>0.14486418031631201</v>
      </c>
      <c r="D1312" s="14">
        <v>0.119529788668765</v>
      </c>
      <c r="E1312" s="14">
        <v>0.16979834283356601</v>
      </c>
      <c r="F1312" s="14"/>
      <c r="G1312" s="14">
        <v>0.18282110503690799</v>
      </c>
      <c r="H1312" s="14">
        <v>0.15011613114992201</v>
      </c>
      <c r="I1312" s="14">
        <v>0.16069336582409799</v>
      </c>
      <c r="J1312" s="14">
        <v>0.13647197107939801</v>
      </c>
      <c r="K1312" s="14">
        <v>0.115703406971132</v>
      </c>
      <c r="L1312" s="14">
        <v>0.128734417335817</v>
      </c>
      <c r="M1312" s="14"/>
      <c r="N1312" s="14">
        <v>0.118568815661482</v>
      </c>
      <c r="O1312" s="14">
        <v>0.118121789120871</v>
      </c>
      <c r="P1312" s="14">
        <v>0.16268248954714601</v>
      </c>
      <c r="Q1312" s="14">
        <v>0.186604897219417</v>
      </c>
      <c r="R1312" s="14"/>
      <c r="S1312" s="14">
        <v>0.15612067644829999</v>
      </c>
      <c r="T1312" s="14">
        <v>0.134290757606987</v>
      </c>
      <c r="U1312" s="14">
        <v>0.13889663069004901</v>
      </c>
      <c r="V1312" s="14">
        <v>0.159068414505949</v>
      </c>
      <c r="W1312" s="14">
        <v>0.16929054281168099</v>
      </c>
      <c r="X1312" s="14">
        <v>0.176817829499752</v>
      </c>
      <c r="Y1312" s="14">
        <v>0.138594579019054</v>
      </c>
      <c r="Z1312" s="14">
        <v>0.124983057823815</v>
      </c>
      <c r="AA1312" s="14">
        <v>0.13187539957990899</v>
      </c>
      <c r="AB1312" s="14">
        <v>0.11369394990292001</v>
      </c>
      <c r="AC1312" s="14">
        <v>0.126586201296949</v>
      </c>
      <c r="AD1312" s="14">
        <v>0.17417481148449099</v>
      </c>
      <c r="AE1312" s="14"/>
      <c r="AF1312" s="14">
        <v>0.120286146412718</v>
      </c>
      <c r="AG1312" s="14">
        <v>0.122086147726523</v>
      </c>
      <c r="AH1312" s="14">
        <v>0.232054729260219</v>
      </c>
      <c r="AI1312" s="14"/>
      <c r="AJ1312" s="14" t="s">
        <v>79</v>
      </c>
      <c r="AK1312" s="14" t="s">
        <v>79</v>
      </c>
      <c r="AL1312" s="14" t="s">
        <v>79</v>
      </c>
      <c r="AM1312" s="14" t="s">
        <v>79</v>
      </c>
      <c r="AN1312" s="14" t="s">
        <v>79</v>
      </c>
      <c r="AO1312" s="14"/>
      <c r="AP1312" s="14">
        <v>8.0418994290548093E-2</v>
      </c>
      <c r="AQ1312" s="14">
        <v>0.10886022811487001</v>
      </c>
      <c r="AR1312" s="14">
        <v>0.117285735201881</v>
      </c>
      <c r="AS1312" s="14"/>
      <c r="AT1312" s="14">
        <v>0.16503971409909199</v>
      </c>
      <c r="AU1312" s="14">
        <v>0.145256403055114</v>
      </c>
      <c r="AV1312" s="14">
        <v>0.117381594689126</v>
      </c>
      <c r="AW1312" s="14">
        <v>0.123160396383274</v>
      </c>
      <c r="AX1312" s="14">
        <v>0.156084241367522</v>
      </c>
    </row>
    <row r="1313" spans="2:50" x14ac:dyDescent="0.25">
      <c r="C1313" s="14"/>
      <c r="D1313" s="14"/>
      <c r="E1313" s="14"/>
      <c r="F1313" s="14"/>
      <c r="G1313" s="14"/>
      <c r="H1313" s="14"/>
      <c r="I1313" s="14"/>
      <c r="J1313" s="14"/>
      <c r="K1313" s="14"/>
      <c r="L1313" s="14"/>
      <c r="M1313" s="14"/>
      <c r="N1313" s="14"/>
      <c r="O1313" s="14"/>
      <c r="P1313" s="14"/>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4"/>
    </row>
    <row r="1314" spans="2:50" x14ac:dyDescent="0.25">
      <c r="B1314" s="6" t="s">
        <v>488</v>
      </c>
      <c r="C1314" s="14"/>
      <c r="D1314" s="14"/>
      <c r="E1314" s="14"/>
      <c r="F1314" s="14"/>
      <c r="G1314" s="14"/>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c r="AM1314" s="14"/>
      <c r="AN1314" s="14"/>
      <c r="AO1314" s="14"/>
      <c r="AP1314" s="14"/>
      <c r="AQ1314" s="14"/>
      <c r="AR1314" s="14"/>
      <c r="AS1314" s="14"/>
      <c r="AT1314" s="14"/>
      <c r="AU1314" s="14"/>
      <c r="AV1314" s="14"/>
      <c r="AW1314" s="14"/>
      <c r="AX1314" s="14"/>
    </row>
    <row r="1315" spans="2:50" x14ac:dyDescent="0.25">
      <c r="B1315" s="24" t="s">
        <v>77</v>
      </c>
      <c r="C1315" s="14"/>
      <c r="D1315" s="14"/>
      <c r="E1315" s="14"/>
      <c r="F1315" s="14"/>
      <c r="G1315" s="14"/>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C1315" s="14"/>
      <c r="AD1315" s="14"/>
      <c r="AE1315" s="14"/>
      <c r="AF1315" s="14"/>
      <c r="AG1315" s="14"/>
      <c r="AH1315" s="14"/>
      <c r="AI1315" s="14"/>
      <c r="AJ1315" s="14"/>
      <c r="AK1315" s="14"/>
      <c r="AL1315" s="14"/>
      <c r="AM1315" s="14"/>
      <c r="AN1315" s="14"/>
      <c r="AO1315" s="14"/>
      <c r="AP1315" s="14"/>
      <c r="AQ1315" s="14"/>
      <c r="AR1315" s="14"/>
      <c r="AS1315" s="14"/>
      <c r="AT1315" s="14"/>
      <c r="AU1315" s="14"/>
      <c r="AV1315" s="14"/>
      <c r="AW1315" s="14"/>
      <c r="AX1315" s="14"/>
    </row>
    <row r="1316" spans="2:50" x14ac:dyDescent="0.25">
      <c r="B1316" t="s">
        <v>479</v>
      </c>
      <c r="C1316" s="14">
        <v>0.282631654394842</v>
      </c>
      <c r="D1316" s="14">
        <v>0.33531891231973598</v>
      </c>
      <c r="E1316" s="14">
        <v>0.231088809763667</v>
      </c>
      <c r="F1316" s="14"/>
      <c r="G1316" s="14">
        <v>0.241319038459167</v>
      </c>
      <c r="H1316" s="14">
        <v>0.24050252328437799</v>
      </c>
      <c r="I1316" s="14">
        <v>0.22182129259111399</v>
      </c>
      <c r="J1316" s="14">
        <v>0.21157047196329301</v>
      </c>
      <c r="K1316" s="14">
        <v>0.288495696238254</v>
      </c>
      <c r="L1316" s="14">
        <v>0.44788580205526202</v>
      </c>
      <c r="M1316" s="14"/>
      <c r="N1316" s="14">
        <v>0.35540780724674897</v>
      </c>
      <c r="O1316" s="14">
        <v>0.309647400687942</v>
      </c>
      <c r="P1316" s="14">
        <v>0.25878388809833303</v>
      </c>
      <c r="Q1316" s="14">
        <v>0.197135340640927</v>
      </c>
      <c r="R1316" s="14"/>
      <c r="S1316" s="14">
        <v>0.30010060943581002</v>
      </c>
      <c r="T1316" s="14">
        <v>0.33349261318680401</v>
      </c>
      <c r="U1316" s="14">
        <v>0.359429742789526</v>
      </c>
      <c r="V1316" s="14">
        <v>0.29765518231760302</v>
      </c>
      <c r="W1316" s="14">
        <v>0.32497125003791</v>
      </c>
      <c r="X1316" s="14">
        <v>0.24128318456446801</v>
      </c>
      <c r="Y1316" s="14">
        <v>0.267297697210574</v>
      </c>
      <c r="Z1316" s="14">
        <v>0.235656899637329</v>
      </c>
      <c r="AA1316" s="14">
        <v>0.21860683898724001</v>
      </c>
      <c r="AB1316" s="14">
        <v>0.19249490450190701</v>
      </c>
      <c r="AC1316" s="14">
        <v>0.28993994830678699</v>
      </c>
      <c r="AD1316" s="14">
        <v>0.35381269841228302</v>
      </c>
      <c r="AE1316" s="14"/>
      <c r="AF1316" s="14">
        <v>0.40459195524486102</v>
      </c>
      <c r="AG1316" s="14">
        <v>0.227923050996058</v>
      </c>
      <c r="AH1316" s="14">
        <v>0.16768879355458099</v>
      </c>
      <c r="AI1316" s="14"/>
      <c r="AJ1316" s="14" t="s">
        <v>79</v>
      </c>
      <c r="AK1316" s="14" t="s">
        <v>79</v>
      </c>
      <c r="AL1316" s="14" t="s">
        <v>79</v>
      </c>
      <c r="AM1316" s="14" t="s">
        <v>79</v>
      </c>
      <c r="AN1316" s="14" t="s">
        <v>79</v>
      </c>
      <c r="AO1316" s="14"/>
      <c r="AP1316" s="14">
        <v>0.76398741228878098</v>
      </c>
      <c r="AQ1316" s="14">
        <v>9.1064208556953297E-2</v>
      </c>
      <c r="AR1316" s="14">
        <v>0.257942552757642</v>
      </c>
      <c r="AS1316" s="14"/>
      <c r="AT1316" s="14">
        <v>0.27389163511782</v>
      </c>
      <c r="AU1316" s="14">
        <v>0.24254913431310501</v>
      </c>
      <c r="AV1316" s="14">
        <v>0.30832029465740002</v>
      </c>
      <c r="AW1316" s="14">
        <v>0.28529665503618201</v>
      </c>
      <c r="AX1316" s="14">
        <v>0.33002186903087899</v>
      </c>
    </row>
    <row r="1317" spans="2:50" x14ac:dyDescent="0.25">
      <c r="B1317" t="s">
        <v>480</v>
      </c>
      <c r="C1317" s="14">
        <v>0.288844334038793</v>
      </c>
      <c r="D1317" s="14">
        <v>0.29258115756334302</v>
      </c>
      <c r="E1317" s="14">
        <v>0.28300511296117398</v>
      </c>
      <c r="F1317" s="14"/>
      <c r="G1317" s="14">
        <v>0.39851928426024502</v>
      </c>
      <c r="H1317" s="14">
        <v>0.36441615230462998</v>
      </c>
      <c r="I1317" s="14">
        <v>0.302971880492935</v>
      </c>
      <c r="J1317" s="14">
        <v>0.30027258442673099</v>
      </c>
      <c r="K1317" s="14">
        <v>0.225754849890512</v>
      </c>
      <c r="L1317" s="14">
        <v>0.17514698151427499</v>
      </c>
      <c r="M1317" s="14"/>
      <c r="N1317" s="14">
        <v>0.26585901663060502</v>
      </c>
      <c r="O1317" s="14">
        <v>0.306362556884055</v>
      </c>
      <c r="P1317" s="14">
        <v>0.25214867534646601</v>
      </c>
      <c r="Q1317" s="14">
        <v>0.32832744524034801</v>
      </c>
      <c r="R1317" s="14"/>
      <c r="S1317" s="14">
        <v>0.34458853361110098</v>
      </c>
      <c r="T1317" s="14">
        <v>0.25687422287772799</v>
      </c>
      <c r="U1317" s="14">
        <v>0.22375322009982199</v>
      </c>
      <c r="V1317" s="14">
        <v>0.23755299103438299</v>
      </c>
      <c r="W1317" s="14">
        <v>0.23621379347995899</v>
      </c>
      <c r="X1317" s="14">
        <v>0.35682860939176397</v>
      </c>
      <c r="Y1317" s="14">
        <v>0.23688979637249499</v>
      </c>
      <c r="Z1317" s="14">
        <v>0.31755883705850702</v>
      </c>
      <c r="AA1317" s="14">
        <v>0.37802843767553701</v>
      </c>
      <c r="AB1317" s="14">
        <v>0.32087951431170098</v>
      </c>
      <c r="AC1317" s="14">
        <v>0.25932000131842903</v>
      </c>
      <c r="AD1317" s="14">
        <v>0.139806668378542</v>
      </c>
      <c r="AE1317" s="14"/>
      <c r="AF1317" s="14">
        <v>0.16444444642063999</v>
      </c>
      <c r="AG1317" s="14">
        <v>0.39416888655425603</v>
      </c>
      <c r="AH1317" s="14">
        <v>0.25867402192377897</v>
      </c>
      <c r="AI1317" s="14"/>
      <c r="AJ1317" s="14" t="s">
        <v>79</v>
      </c>
      <c r="AK1317" s="14" t="s">
        <v>79</v>
      </c>
      <c r="AL1317" s="14" t="s">
        <v>79</v>
      </c>
      <c r="AM1317" s="14" t="s">
        <v>79</v>
      </c>
      <c r="AN1317" s="14" t="s">
        <v>79</v>
      </c>
      <c r="AO1317" s="14"/>
      <c r="AP1317" s="14">
        <v>4.2921755962040599E-2</v>
      </c>
      <c r="AQ1317" s="14">
        <v>0.618653459571609</v>
      </c>
      <c r="AR1317" s="14">
        <v>0.25359375015137398</v>
      </c>
      <c r="AS1317" s="14"/>
      <c r="AT1317" s="14">
        <v>0.26348699931453101</v>
      </c>
      <c r="AU1317" s="14">
        <v>0.32155455997774801</v>
      </c>
      <c r="AV1317" s="14">
        <v>0.30342879777612702</v>
      </c>
      <c r="AW1317" s="14">
        <v>0.33154552548376298</v>
      </c>
      <c r="AX1317" s="14">
        <v>0.28195245187432999</v>
      </c>
    </row>
    <row r="1318" spans="2:50" x14ac:dyDescent="0.25">
      <c r="B1318" t="s">
        <v>481</v>
      </c>
      <c r="C1318" s="14">
        <v>0.26240449217905198</v>
      </c>
      <c r="D1318" s="14">
        <v>0.24396313175669301</v>
      </c>
      <c r="E1318" s="14">
        <v>0.281545967268513</v>
      </c>
      <c r="F1318" s="14"/>
      <c r="G1318" s="14">
        <v>0.171829548334308</v>
      </c>
      <c r="H1318" s="14">
        <v>0.234328451636131</v>
      </c>
      <c r="I1318" s="14">
        <v>0.28852857705843399</v>
      </c>
      <c r="J1318" s="14">
        <v>0.32411179655546302</v>
      </c>
      <c r="K1318" s="14">
        <v>0.31491273384517598</v>
      </c>
      <c r="L1318" s="14">
        <v>0.23939732048853299</v>
      </c>
      <c r="M1318" s="14"/>
      <c r="N1318" s="14">
        <v>0.24061194081321</v>
      </c>
      <c r="O1318" s="14">
        <v>0.25057351632064301</v>
      </c>
      <c r="P1318" s="14">
        <v>0.29676295296350802</v>
      </c>
      <c r="Q1318" s="14">
        <v>0.27010247784968999</v>
      </c>
      <c r="R1318" s="14"/>
      <c r="S1318" s="14">
        <v>0.17634438649327999</v>
      </c>
      <c r="T1318" s="14">
        <v>0.25891125749801702</v>
      </c>
      <c r="U1318" s="14">
        <v>0.25250825948650502</v>
      </c>
      <c r="V1318" s="14">
        <v>0.27780694303877801</v>
      </c>
      <c r="W1318" s="14">
        <v>0.26731581272763499</v>
      </c>
      <c r="X1318" s="14">
        <v>0.21590894422766599</v>
      </c>
      <c r="Y1318" s="14">
        <v>0.331187296755525</v>
      </c>
      <c r="Z1318" s="14">
        <v>0.335561313001421</v>
      </c>
      <c r="AA1318" s="14">
        <v>0.22913321225573299</v>
      </c>
      <c r="AB1318" s="14">
        <v>0.36127460618489698</v>
      </c>
      <c r="AC1318" s="14">
        <v>0.28619542439127799</v>
      </c>
      <c r="AD1318" s="14">
        <v>0.29090538171398</v>
      </c>
      <c r="AE1318" s="14"/>
      <c r="AF1318" s="14">
        <v>0.30207809611091802</v>
      </c>
      <c r="AG1318" s="14">
        <v>0.22947238668254699</v>
      </c>
      <c r="AH1318" s="14">
        <v>0.29807930868489901</v>
      </c>
      <c r="AI1318" s="14"/>
      <c r="AJ1318" s="14" t="s">
        <v>79</v>
      </c>
      <c r="AK1318" s="14" t="s">
        <v>79</v>
      </c>
      <c r="AL1318" s="14" t="s">
        <v>79</v>
      </c>
      <c r="AM1318" s="14" t="s">
        <v>79</v>
      </c>
      <c r="AN1318" s="14" t="s">
        <v>79</v>
      </c>
      <c r="AO1318" s="14"/>
      <c r="AP1318" s="14">
        <v>0.10984696022592</v>
      </c>
      <c r="AQ1318" s="14">
        <v>0.14955012238030099</v>
      </c>
      <c r="AR1318" s="14">
        <v>0.346542368456422</v>
      </c>
      <c r="AS1318" s="14"/>
      <c r="AT1318" s="14">
        <v>0.28298192384982501</v>
      </c>
      <c r="AU1318" s="14">
        <v>0.27438888674309098</v>
      </c>
      <c r="AV1318" s="14">
        <v>0.231555956791936</v>
      </c>
      <c r="AW1318" s="14">
        <v>0.22090296125473699</v>
      </c>
      <c r="AX1318" s="14">
        <v>0.29968142297709599</v>
      </c>
    </row>
    <row r="1319" spans="2:50" x14ac:dyDescent="0.25">
      <c r="B1319" t="s">
        <v>70</v>
      </c>
      <c r="C1319" s="14">
        <v>0.16611951938731301</v>
      </c>
      <c r="D1319" s="14">
        <v>0.12813679836022701</v>
      </c>
      <c r="E1319" s="14">
        <v>0.204360110006646</v>
      </c>
      <c r="F1319" s="14"/>
      <c r="G1319" s="14">
        <v>0.18833212894627999</v>
      </c>
      <c r="H1319" s="14">
        <v>0.16075287277486</v>
      </c>
      <c r="I1319" s="14">
        <v>0.18667824985751799</v>
      </c>
      <c r="J1319" s="14">
        <v>0.16404514705451301</v>
      </c>
      <c r="K1319" s="14">
        <v>0.17083672002605799</v>
      </c>
      <c r="L1319" s="14">
        <v>0.137569895941929</v>
      </c>
      <c r="M1319" s="14"/>
      <c r="N1319" s="14">
        <v>0.13812123530943601</v>
      </c>
      <c r="O1319" s="14">
        <v>0.13341652610735899</v>
      </c>
      <c r="P1319" s="14">
        <v>0.192304483591693</v>
      </c>
      <c r="Q1319" s="14">
        <v>0.20443473626903499</v>
      </c>
      <c r="R1319" s="14"/>
      <c r="S1319" s="14">
        <v>0.17896647045980801</v>
      </c>
      <c r="T1319" s="14">
        <v>0.15072190643745201</v>
      </c>
      <c r="U1319" s="14">
        <v>0.164308777624148</v>
      </c>
      <c r="V1319" s="14">
        <v>0.18698488360923601</v>
      </c>
      <c r="W1319" s="14">
        <v>0.17149914375449499</v>
      </c>
      <c r="X1319" s="14">
        <v>0.185979261816102</v>
      </c>
      <c r="Y1319" s="14">
        <v>0.16462520966140701</v>
      </c>
      <c r="Z1319" s="14">
        <v>0.111222950302743</v>
      </c>
      <c r="AA1319" s="14">
        <v>0.17423151108148999</v>
      </c>
      <c r="AB1319" s="14">
        <v>0.125350975001495</v>
      </c>
      <c r="AC1319" s="14">
        <v>0.164544625983505</v>
      </c>
      <c r="AD1319" s="14">
        <v>0.215475251495195</v>
      </c>
      <c r="AE1319" s="14"/>
      <c r="AF1319" s="14">
        <v>0.128885502223581</v>
      </c>
      <c r="AG1319" s="14">
        <v>0.14843567576713901</v>
      </c>
      <c r="AH1319" s="14">
        <v>0.27555787583674002</v>
      </c>
      <c r="AI1319" s="14"/>
      <c r="AJ1319" s="14" t="s">
        <v>79</v>
      </c>
      <c r="AK1319" s="14" t="s">
        <v>79</v>
      </c>
      <c r="AL1319" s="14" t="s">
        <v>79</v>
      </c>
      <c r="AM1319" s="14" t="s">
        <v>79</v>
      </c>
      <c r="AN1319" s="14" t="s">
        <v>79</v>
      </c>
      <c r="AO1319" s="14"/>
      <c r="AP1319" s="14">
        <v>8.3243871523258406E-2</v>
      </c>
      <c r="AQ1319" s="14">
        <v>0.14073220949113599</v>
      </c>
      <c r="AR1319" s="14">
        <v>0.141921328634562</v>
      </c>
      <c r="AS1319" s="14"/>
      <c r="AT1319" s="14">
        <v>0.179639441717825</v>
      </c>
      <c r="AU1319" s="14">
        <v>0.161507418966055</v>
      </c>
      <c r="AV1319" s="14">
        <v>0.15669495077453699</v>
      </c>
      <c r="AW1319" s="14">
        <v>0.16225485822531799</v>
      </c>
      <c r="AX1319" s="14">
        <v>8.8344256117695197E-2</v>
      </c>
    </row>
    <row r="1320" spans="2:50" x14ac:dyDescent="0.25">
      <c r="C1320" s="14"/>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c r="AM1320" s="14"/>
      <c r="AN1320" s="14"/>
      <c r="AO1320" s="14"/>
      <c r="AP1320" s="14"/>
      <c r="AQ1320" s="14"/>
      <c r="AR1320" s="14"/>
      <c r="AS1320" s="14"/>
      <c r="AT1320" s="14"/>
      <c r="AU1320" s="14"/>
      <c r="AV1320" s="14"/>
      <c r="AW1320" s="14"/>
      <c r="AX1320" s="14"/>
    </row>
    <row r="1321" spans="2:50" x14ac:dyDescent="0.25">
      <c r="B1321" s="6" t="s">
        <v>489</v>
      </c>
      <c r="C1321" s="14"/>
      <c r="D1321" s="14"/>
      <c r="E1321" s="14"/>
      <c r="F1321" s="14"/>
      <c r="G1321" s="14"/>
      <c r="H1321" s="14"/>
      <c r="I1321" s="14"/>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c r="AM1321" s="14"/>
      <c r="AN1321" s="14"/>
      <c r="AO1321" s="14"/>
      <c r="AP1321" s="14"/>
      <c r="AQ1321" s="14"/>
      <c r="AR1321" s="14"/>
      <c r="AS1321" s="14"/>
      <c r="AT1321" s="14"/>
      <c r="AU1321" s="14"/>
      <c r="AV1321" s="14"/>
      <c r="AW1321" s="14"/>
      <c r="AX1321" s="14"/>
    </row>
    <row r="1322" spans="2:50" x14ac:dyDescent="0.25">
      <c r="B1322" s="24" t="s">
        <v>77</v>
      </c>
      <c r="C1322" s="14"/>
      <c r="D1322" s="14"/>
      <c r="E1322" s="14"/>
      <c r="F1322" s="14"/>
      <c r="G1322" s="14"/>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4"/>
    </row>
    <row r="1323" spans="2:50" x14ac:dyDescent="0.25">
      <c r="B1323" t="s">
        <v>479</v>
      </c>
      <c r="C1323" s="14">
        <v>0.23858671971749101</v>
      </c>
      <c r="D1323" s="14">
        <v>0.27563796514084798</v>
      </c>
      <c r="E1323" s="14">
        <v>0.20364203367981201</v>
      </c>
      <c r="F1323" s="14"/>
      <c r="G1323" s="14">
        <v>0.18308332868778601</v>
      </c>
      <c r="H1323" s="14">
        <v>0.19479740966353701</v>
      </c>
      <c r="I1323" s="14">
        <v>0.16506731665947799</v>
      </c>
      <c r="J1323" s="14">
        <v>0.19494859241463799</v>
      </c>
      <c r="K1323" s="14">
        <v>0.26621953205244903</v>
      </c>
      <c r="L1323" s="14">
        <v>0.38815247272062198</v>
      </c>
      <c r="M1323" s="14"/>
      <c r="N1323" s="14">
        <v>0.31491954741834299</v>
      </c>
      <c r="O1323" s="14">
        <v>0.256734993319715</v>
      </c>
      <c r="P1323" s="14">
        <v>0.199004677775144</v>
      </c>
      <c r="Q1323" s="14">
        <v>0.16771210205550999</v>
      </c>
      <c r="R1323" s="14"/>
      <c r="S1323" s="14">
        <v>0.22268083548322401</v>
      </c>
      <c r="T1323" s="14">
        <v>0.32487061612658702</v>
      </c>
      <c r="U1323" s="14">
        <v>0.27589350001468599</v>
      </c>
      <c r="V1323" s="14">
        <v>0.24986416972859299</v>
      </c>
      <c r="W1323" s="14">
        <v>0.29551183969658201</v>
      </c>
      <c r="X1323" s="14">
        <v>0.168672456679796</v>
      </c>
      <c r="Y1323" s="14">
        <v>0.26825740948904903</v>
      </c>
      <c r="Z1323" s="14">
        <v>0.156001184770382</v>
      </c>
      <c r="AA1323" s="14">
        <v>0.185699246056025</v>
      </c>
      <c r="AB1323" s="14">
        <v>0.16510357791920599</v>
      </c>
      <c r="AC1323" s="14">
        <v>0.23558513455146601</v>
      </c>
      <c r="AD1323" s="14">
        <v>0.33388831517404699</v>
      </c>
      <c r="AE1323" s="14"/>
      <c r="AF1323" s="14">
        <v>0.35385247955472299</v>
      </c>
      <c r="AG1323" s="14">
        <v>0.194814510938145</v>
      </c>
      <c r="AH1323" s="14">
        <v>0.12726365858893199</v>
      </c>
      <c r="AI1323" s="14"/>
      <c r="AJ1323" s="14" t="s">
        <v>79</v>
      </c>
      <c r="AK1323" s="14" t="s">
        <v>79</v>
      </c>
      <c r="AL1323" s="14" t="s">
        <v>79</v>
      </c>
      <c r="AM1323" s="14" t="s">
        <v>79</v>
      </c>
      <c r="AN1323" s="14" t="s">
        <v>79</v>
      </c>
      <c r="AO1323" s="14"/>
      <c r="AP1323" s="14">
        <v>0.73003683563018895</v>
      </c>
      <c r="AQ1323" s="14">
        <v>4.4416671869187699E-2</v>
      </c>
      <c r="AR1323" s="14">
        <v>0.157218579393365</v>
      </c>
      <c r="AS1323" s="14"/>
      <c r="AT1323" s="14">
        <v>0.24506260037466199</v>
      </c>
      <c r="AU1323" s="14">
        <v>0.21592877810879499</v>
      </c>
      <c r="AV1323" s="14">
        <v>0.23993248979110701</v>
      </c>
      <c r="AW1323" s="14">
        <v>0.2635424610787</v>
      </c>
      <c r="AX1323" s="14">
        <v>0.25427788219008202</v>
      </c>
    </row>
    <row r="1324" spans="2:50" x14ac:dyDescent="0.25">
      <c r="B1324" t="s">
        <v>480</v>
      </c>
      <c r="C1324" s="14">
        <v>0.32805341901517698</v>
      </c>
      <c r="D1324" s="14">
        <v>0.33011799167674499</v>
      </c>
      <c r="E1324" s="14">
        <v>0.321588766593425</v>
      </c>
      <c r="F1324" s="14"/>
      <c r="G1324" s="14">
        <v>0.495486080479693</v>
      </c>
      <c r="H1324" s="14">
        <v>0.425557308109971</v>
      </c>
      <c r="I1324" s="14">
        <v>0.35623744930682699</v>
      </c>
      <c r="J1324" s="14">
        <v>0.32565571221629602</v>
      </c>
      <c r="K1324" s="14">
        <v>0.24478800713046001</v>
      </c>
      <c r="L1324" s="14">
        <v>0.17116533542843501</v>
      </c>
      <c r="M1324" s="14"/>
      <c r="N1324" s="14">
        <v>0.314164558783043</v>
      </c>
      <c r="O1324" s="14">
        <v>0.34658001661804899</v>
      </c>
      <c r="P1324" s="14">
        <v>0.31226936453771098</v>
      </c>
      <c r="Q1324" s="14">
        <v>0.33853421760188201</v>
      </c>
      <c r="R1324" s="14"/>
      <c r="S1324" s="14">
        <v>0.42128497410439297</v>
      </c>
      <c r="T1324" s="14">
        <v>0.28536619273395802</v>
      </c>
      <c r="U1324" s="14">
        <v>0.28945112039780901</v>
      </c>
      <c r="V1324" s="14">
        <v>0.26103804377555501</v>
      </c>
      <c r="W1324" s="14">
        <v>0.26123016627214601</v>
      </c>
      <c r="X1324" s="14">
        <v>0.42626806428828601</v>
      </c>
      <c r="Y1324" s="14">
        <v>0.27391464515907799</v>
      </c>
      <c r="Z1324" s="14">
        <v>0.341070724326896</v>
      </c>
      <c r="AA1324" s="14">
        <v>0.374507455599846</v>
      </c>
      <c r="AB1324" s="14">
        <v>0.33744617328989401</v>
      </c>
      <c r="AC1324" s="14">
        <v>0.275667857681617</v>
      </c>
      <c r="AD1324" s="14">
        <v>0.25891729644564798</v>
      </c>
      <c r="AE1324" s="14"/>
      <c r="AF1324" s="14">
        <v>0.19025597781537101</v>
      </c>
      <c r="AG1324" s="14">
        <v>0.41247842547010299</v>
      </c>
      <c r="AH1324" s="14">
        <v>0.32147637532356599</v>
      </c>
      <c r="AI1324" s="14"/>
      <c r="AJ1324" s="14" t="s">
        <v>79</v>
      </c>
      <c r="AK1324" s="14" t="s">
        <v>79</v>
      </c>
      <c r="AL1324" s="14" t="s">
        <v>79</v>
      </c>
      <c r="AM1324" s="14" t="s">
        <v>79</v>
      </c>
      <c r="AN1324" s="14" t="s">
        <v>79</v>
      </c>
      <c r="AO1324" s="14"/>
      <c r="AP1324" s="14">
        <v>4.4096160404742797E-2</v>
      </c>
      <c r="AQ1324" s="14">
        <v>0.68024311325223896</v>
      </c>
      <c r="AR1324" s="14">
        <v>0.329984034255692</v>
      </c>
      <c r="AS1324" s="14"/>
      <c r="AT1324" s="14">
        <v>0.28801720668559999</v>
      </c>
      <c r="AU1324" s="14">
        <v>0.35365844502480698</v>
      </c>
      <c r="AV1324" s="14">
        <v>0.380184316832126</v>
      </c>
      <c r="AW1324" s="14">
        <v>0.34753027242204398</v>
      </c>
      <c r="AX1324" s="14">
        <v>0.33209883154150199</v>
      </c>
    </row>
    <row r="1325" spans="2:50" x14ac:dyDescent="0.25">
      <c r="B1325" t="s">
        <v>481</v>
      </c>
      <c r="C1325" s="14">
        <v>0.25980488428684201</v>
      </c>
      <c r="D1325" s="14">
        <v>0.26117081001641601</v>
      </c>
      <c r="E1325" s="14">
        <v>0.26048465960469003</v>
      </c>
      <c r="F1325" s="14"/>
      <c r="G1325" s="14">
        <v>0.13167000116601499</v>
      </c>
      <c r="H1325" s="14">
        <v>0.204452197478354</v>
      </c>
      <c r="I1325" s="14">
        <v>0.30006835686948102</v>
      </c>
      <c r="J1325" s="14">
        <v>0.31749759515343401</v>
      </c>
      <c r="K1325" s="14">
        <v>0.31553999133341598</v>
      </c>
      <c r="L1325" s="14">
        <v>0.273857361958392</v>
      </c>
      <c r="M1325" s="14"/>
      <c r="N1325" s="14">
        <v>0.22489163845524901</v>
      </c>
      <c r="O1325" s="14">
        <v>0.25516541843499102</v>
      </c>
      <c r="P1325" s="14">
        <v>0.285666845579231</v>
      </c>
      <c r="Q1325" s="14">
        <v>0.281676817229364</v>
      </c>
      <c r="R1325" s="14"/>
      <c r="S1325" s="14">
        <v>0.17721416897391101</v>
      </c>
      <c r="T1325" s="14">
        <v>0.23847972732264899</v>
      </c>
      <c r="U1325" s="14">
        <v>0.26333389015778202</v>
      </c>
      <c r="V1325" s="14">
        <v>0.295862639392524</v>
      </c>
      <c r="W1325" s="14">
        <v>0.24851976518997501</v>
      </c>
      <c r="X1325" s="14">
        <v>0.227840470549527</v>
      </c>
      <c r="Y1325" s="14">
        <v>0.29630888129134503</v>
      </c>
      <c r="Z1325" s="14">
        <v>0.34509981065698198</v>
      </c>
      <c r="AA1325" s="14">
        <v>0.261804473064565</v>
      </c>
      <c r="AB1325" s="14">
        <v>0.34924008639644299</v>
      </c>
      <c r="AC1325" s="14">
        <v>0.28228793640805699</v>
      </c>
      <c r="AD1325" s="14">
        <v>0.21726314269526001</v>
      </c>
      <c r="AE1325" s="14"/>
      <c r="AF1325" s="14">
        <v>0.30502332678007699</v>
      </c>
      <c r="AG1325" s="14">
        <v>0.23758399640747799</v>
      </c>
      <c r="AH1325" s="14">
        <v>0.302116562744913</v>
      </c>
      <c r="AI1325" s="14"/>
      <c r="AJ1325" s="14" t="s">
        <v>79</v>
      </c>
      <c r="AK1325" s="14" t="s">
        <v>79</v>
      </c>
      <c r="AL1325" s="14" t="s">
        <v>79</v>
      </c>
      <c r="AM1325" s="14" t="s">
        <v>79</v>
      </c>
      <c r="AN1325" s="14" t="s">
        <v>79</v>
      </c>
      <c r="AO1325" s="14"/>
      <c r="AP1325" s="14">
        <v>0.121567950250105</v>
      </c>
      <c r="AQ1325" s="14">
        <v>0.121950451963679</v>
      </c>
      <c r="AR1325" s="14">
        <v>0.39079041472936399</v>
      </c>
      <c r="AS1325" s="14"/>
      <c r="AT1325" s="14">
        <v>0.277221703821183</v>
      </c>
      <c r="AU1325" s="14">
        <v>0.25629970871727298</v>
      </c>
      <c r="AV1325" s="14">
        <v>0.23074690374562101</v>
      </c>
      <c r="AW1325" s="14">
        <v>0.23698496891739501</v>
      </c>
      <c r="AX1325" s="14">
        <v>0.29904468275993801</v>
      </c>
    </row>
    <row r="1326" spans="2:50" x14ac:dyDescent="0.25">
      <c r="B1326" t="s">
        <v>70</v>
      </c>
      <c r="C1326" s="14">
        <v>0.17355497698048999</v>
      </c>
      <c r="D1326" s="14">
        <v>0.13307323316599101</v>
      </c>
      <c r="E1326" s="14">
        <v>0.21428454012207299</v>
      </c>
      <c r="F1326" s="14"/>
      <c r="G1326" s="14">
        <v>0.189760589666506</v>
      </c>
      <c r="H1326" s="14">
        <v>0.17519308474813799</v>
      </c>
      <c r="I1326" s="14">
        <v>0.17862687716421399</v>
      </c>
      <c r="J1326" s="14">
        <v>0.161898100215631</v>
      </c>
      <c r="K1326" s="14">
        <v>0.17345246948367599</v>
      </c>
      <c r="L1326" s="14">
        <v>0.16682482989255101</v>
      </c>
      <c r="M1326" s="14"/>
      <c r="N1326" s="14">
        <v>0.146024255343364</v>
      </c>
      <c r="O1326" s="14">
        <v>0.14151957162724499</v>
      </c>
      <c r="P1326" s="14">
        <v>0.203059112107915</v>
      </c>
      <c r="Q1326" s="14">
        <v>0.212076863113244</v>
      </c>
      <c r="R1326" s="14"/>
      <c r="S1326" s="14">
        <v>0.178820021438472</v>
      </c>
      <c r="T1326" s="14">
        <v>0.15128346381680599</v>
      </c>
      <c r="U1326" s="14">
        <v>0.171321489429724</v>
      </c>
      <c r="V1326" s="14">
        <v>0.19323514710332801</v>
      </c>
      <c r="W1326" s="14">
        <v>0.19473822884129699</v>
      </c>
      <c r="X1326" s="14">
        <v>0.177219008482391</v>
      </c>
      <c r="Y1326" s="14">
        <v>0.16151906406052799</v>
      </c>
      <c r="Z1326" s="14">
        <v>0.157828280245739</v>
      </c>
      <c r="AA1326" s="14">
        <v>0.177988825279564</v>
      </c>
      <c r="AB1326" s="14">
        <v>0.148210162394456</v>
      </c>
      <c r="AC1326" s="14">
        <v>0.20645907135885999</v>
      </c>
      <c r="AD1326" s="14">
        <v>0.18993124568504499</v>
      </c>
      <c r="AE1326" s="14"/>
      <c r="AF1326" s="14">
        <v>0.15086821584982901</v>
      </c>
      <c r="AG1326" s="14">
        <v>0.15512306718427399</v>
      </c>
      <c r="AH1326" s="14">
        <v>0.249143403342589</v>
      </c>
      <c r="AI1326" s="14"/>
      <c r="AJ1326" s="14" t="s">
        <v>79</v>
      </c>
      <c r="AK1326" s="14" t="s">
        <v>79</v>
      </c>
      <c r="AL1326" s="14" t="s">
        <v>79</v>
      </c>
      <c r="AM1326" s="14" t="s">
        <v>79</v>
      </c>
      <c r="AN1326" s="14" t="s">
        <v>79</v>
      </c>
      <c r="AO1326" s="14"/>
      <c r="AP1326" s="14">
        <v>0.10429905371496299</v>
      </c>
      <c r="AQ1326" s="14">
        <v>0.15338976291489401</v>
      </c>
      <c r="AR1326" s="14">
        <v>0.122006971621579</v>
      </c>
      <c r="AS1326" s="14"/>
      <c r="AT1326" s="14">
        <v>0.189698489118555</v>
      </c>
      <c r="AU1326" s="14">
        <v>0.174113068149125</v>
      </c>
      <c r="AV1326" s="14">
        <v>0.149136289631145</v>
      </c>
      <c r="AW1326" s="14">
        <v>0.15194229758186101</v>
      </c>
      <c r="AX1326" s="14">
        <v>0.114578603508478</v>
      </c>
    </row>
    <row r="1327" spans="2:50" x14ac:dyDescent="0.25">
      <c r="C1327" s="14"/>
      <c r="D1327" s="14"/>
      <c r="E1327" s="14"/>
      <c r="F1327" s="14"/>
      <c r="G1327" s="14"/>
      <c r="H1327" s="14"/>
      <c r="I1327" s="14"/>
      <c r="J1327" s="14"/>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c r="AM1327" s="14"/>
      <c r="AN1327" s="14"/>
      <c r="AO1327" s="14"/>
      <c r="AP1327" s="14"/>
      <c r="AQ1327" s="14"/>
      <c r="AR1327" s="14"/>
      <c r="AS1327" s="14"/>
      <c r="AT1327" s="14"/>
      <c r="AU1327" s="14"/>
      <c r="AV1327" s="14"/>
      <c r="AW1327" s="14"/>
      <c r="AX1327" s="14"/>
    </row>
    <row r="1328" spans="2:50" x14ac:dyDescent="0.25">
      <c r="B1328" s="6" t="s">
        <v>490</v>
      </c>
      <c r="C1328" s="14"/>
      <c r="D1328" s="14"/>
      <c r="E1328" s="14"/>
      <c r="F1328" s="14"/>
      <c r="G1328" s="14"/>
      <c r="H1328" s="14"/>
      <c r="I1328" s="14"/>
      <c r="J1328" s="14"/>
      <c r="K1328" s="14"/>
      <c r="L1328" s="14"/>
      <c r="M1328" s="14"/>
      <c r="N1328" s="14"/>
      <c r="O1328" s="14"/>
      <c r="P1328" s="14"/>
      <c r="Q1328" s="14"/>
      <c r="R1328" s="14"/>
      <c r="S1328" s="14"/>
      <c r="T1328" s="14"/>
      <c r="U1328" s="14"/>
      <c r="V1328" s="14"/>
      <c r="W1328" s="14"/>
      <c r="X1328" s="14"/>
      <c r="Y1328" s="14"/>
      <c r="Z1328" s="14"/>
      <c r="AA1328" s="14"/>
      <c r="AB1328" s="14"/>
      <c r="AC1328" s="14"/>
      <c r="AD1328" s="14"/>
      <c r="AE1328" s="14"/>
      <c r="AF1328" s="14"/>
      <c r="AG1328" s="14"/>
      <c r="AH1328" s="14"/>
      <c r="AI1328" s="14"/>
      <c r="AJ1328" s="14"/>
      <c r="AK1328" s="14"/>
      <c r="AL1328" s="14"/>
      <c r="AM1328" s="14"/>
      <c r="AN1328" s="14"/>
      <c r="AO1328" s="14"/>
      <c r="AP1328" s="14"/>
      <c r="AQ1328" s="14"/>
      <c r="AR1328" s="14"/>
      <c r="AS1328" s="14"/>
      <c r="AT1328" s="14"/>
      <c r="AU1328" s="14"/>
      <c r="AV1328" s="14"/>
      <c r="AW1328" s="14"/>
      <c r="AX1328" s="14"/>
    </row>
    <row r="1329" spans="2:50" x14ac:dyDescent="0.25">
      <c r="B1329" s="24" t="s">
        <v>77</v>
      </c>
      <c r="C1329" s="14"/>
      <c r="D1329" s="14"/>
      <c r="E1329" s="14"/>
      <c r="F1329" s="14"/>
      <c r="G1329" s="14"/>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c r="AM1329" s="14"/>
      <c r="AN1329" s="14"/>
      <c r="AO1329" s="14"/>
      <c r="AP1329" s="14"/>
      <c r="AQ1329" s="14"/>
      <c r="AR1329" s="14"/>
      <c r="AS1329" s="14"/>
      <c r="AT1329" s="14"/>
      <c r="AU1329" s="14"/>
      <c r="AV1329" s="14"/>
      <c r="AW1329" s="14"/>
      <c r="AX1329" s="14"/>
    </row>
    <row r="1330" spans="2:50" x14ac:dyDescent="0.25">
      <c r="B1330" t="s">
        <v>479</v>
      </c>
      <c r="C1330" s="14">
        <v>0.14838590242069299</v>
      </c>
      <c r="D1330" s="14">
        <v>0.16675463340563701</v>
      </c>
      <c r="E1330" s="14">
        <v>0.13092137984410501</v>
      </c>
      <c r="F1330" s="14"/>
      <c r="G1330" s="14">
        <v>0.13941752793322201</v>
      </c>
      <c r="H1330" s="14">
        <v>0.13603980552456801</v>
      </c>
      <c r="I1330" s="14">
        <v>0.12903865335238601</v>
      </c>
      <c r="J1330" s="14">
        <v>0.10723433894591999</v>
      </c>
      <c r="K1330" s="14">
        <v>0.14137834662123799</v>
      </c>
      <c r="L1330" s="14">
        <v>0.21829897346518201</v>
      </c>
      <c r="M1330" s="14"/>
      <c r="N1330" s="14">
        <v>0.19639592663883401</v>
      </c>
      <c r="O1330" s="14">
        <v>0.138122920066899</v>
      </c>
      <c r="P1330" s="14">
        <v>0.12994390504265499</v>
      </c>
      <c r="Q1330" s="14">
        <v>0.12269071147189101</v>
      </c>
      <c r="R1330" s="14"/>
      <c r="S1330" s="14">
        <v>0.156886943201719</v>
      </c>
      <c r="T1330" s="14">
        <v>0.16750187405620801</v>
      </c>
      <c r="U1330" s="14">
        <v>0.18457880022662801</v>
      </c>
      <c r="V1330" s="14">
        <v>0.149383905750753</v>
      </c>
      <c r="W1330" s="14">
        <v>0.17165538901490901</v>
      </c>
      <c r="X1330" s="14">
        <v>9.5518604708931504E-2</v>
      </c>
      <c r="Y1330" s="14">
        <v>0.18109783126544701</v>
      </c>
      <c r="Z1330" s="14">
        <v>8.1178986275858497E-2</v>
      </c>
      <c r="AA1330" s="14">
        <v>0.115519411107847</v>
      </c>
      <c r="AB1330" s="14">
        <v>0.13513768138129001</v>
      </c>
      <c r="AC1330" s="14">
        <v>0.15169342540678701</v>
      </c>
      <c r="AD1330" s="14">
        <v>0.18777971128453699</v>
      </c>
      <c r="AE1330" s="14"/>
      <c r="AF1330" s="14">
        <v>0.214707408090965</v>
      </c>
      <c r="AG1330" s="14">
        <v>0.121080546010434</v>
      </c>
      <c r="AH1330" s="14">
        <v>9.2723571713781705E-2</v>
      </c>
      <c r="AI1330" s="14"/>
      <c r="AJ1330" s="14" t="s">
        <v>79</v>
      </c>
      <c r="AK1330" s="14" t="s">
        <v>79</v>
      </c>
      <c r="AL1330" s="14" t="s">
        <v>79</v>
      </c>
      <c r="AM1330" s="14" t="s">
        <v>79</v>
      </c>
      <c r="AN1330" s="14" t="s">
        <v>79</v>
      </c>
      <c r="AO1330" s="14"/>
      <c r="AP1330" s="14">
        <v>0.48398606552814</v>
      </c>
      <c r="AQ1330" s="14">
        <v>3.3601844799461197E-2</v>
      </c>
      <c r="AR1330" s="14">
        <v>7.1609503722129902E-2</v>
      </c>
      <c r="AS1330" s="14"/>
      <c r="AT1330" s="14">
        <v>0.13173900795474899</v>
      </c>
      <c r="AU1330" s="14">
        <v>0.13542312761490599</v>
      </c>
      <c r="AV1330" s="14">
        <v>0.17286829874086901</v>
      </c>
      <c r="AW1330" s="14">
        <v>0.18190687901619501</v>
      </c>
      <c r="AX1330" s="14">
        <v>0.15709692416286899</v>
      </c>
    </row>
    <row r="1331" spans="2:50" x14ac:dyDescent="0.25">
      <c r="B1331" t="s">
        <v>480</v>
      </c>
      <c r="C1331" s="14">
        <v>0.43677585514600198</v>
      </c>
      <c r="D1331" s="14">
        <v>0.44828773706382902</v>
      </c>
      <c r="E1331" s="14">
        <v>0.42195985414047699</v>
      </c>
      <c r="F1331" s="14"/>
      <c r="G1331" s="14">
        <v>0.566935937730909</v>
      </c>
      <c r="H1331" s="14">
        <v>0.47575030819191599</v>
      </c>
      <c r="I1331" s="14">
        <v>0.40668014386957901</v>
      </c>
      <c r="J1331" s="14">
        <v>0.43686614331664803</v>
      </c>
      <c r="K1331" s="14">
        <v>0.42596334937555802</v>
      </c>
      <c r="L1331" s="14">
        <v>0.34962218236419901</v>
      </c>
      <c r="M1331" s="14"/>
      <c r="N1331" s="14">
        <v>0.47698437298074398</v>
      </c>
      <c r="O1331" s="14">
        <v>0.455331178974549</v>
      </c>
      <c r="P1331" s="14">
        <v>0.36467678256677499</v>
      </c>
      <c r="Q1331" s="14">
        <v>0.439126547015045</v>
      </c>
      <c r="R1331" s="14"/>
      <c r="S1331" s="14">
        <v>0.49509412904579198</v>
      </c>
      <c r="T1331" s="14">
        <v>0.430188546643684</v>
      </c>
      <c r="U1331" s="14">
        <v>0.33785738660589199</v>
      </c>
      <c r="V1331" s="14">
        <v>0.40834824441065998</v>
      </c>
      <c r="W1331" s="14">
        <v>0.34659599644348499</v>
      </c>
      <c r="X1331" s="14">
        <v>0.47991757201175</v>
      </c>
      <c r="Y1331" s="14">
        <v>0.376468269949289</v>
      </c>
      <c r="Z1331" s="14">
        <v>0.43934256693917401</v>
      </c>
      <c r="AA1331" s="14">
        <v>0.51305018644381595</v>
      </c>
      <c r="AB1331" s="14">
        <v>0.44428836584454701</v>
      </c>
      <c r="AC1331" s="14">
        <v>0.45814983562232497</v>
      </c>
      <c r="AD1331" s="14">
        <v>0.44120563276680103</v>
      </c>
      <c r="AE1331" s="14"/>
      <c r="AF1331" s="14">
        <v>0.30758027874629801</v>
      </c>
      <c r="AG1331" s="14">
        <v>0.54343959541147302</v>
      </c>
      <c r="AH1331" s="14">
        <v>0.36077190694767902</v>
      </c>
      <c r="AI1331" s="14"/>
      <c r="AJ1331" s="14" t="s">
        <v>79</v>
      </c>
      <c r="AK1331" s="14" t="s">
        <v>79</v>
      </c>
      <c r="AL1331" s="14" t="s">
        <v>79</v>
      </c>
      <c r="AM1331" s="14" t="s">
        <v>79</v>
      </c>
      <c r="AN1331" s="14" t="s">
        <v>79</v>
      </c>
      <c r="AO1331" s="14"/>
      <c r="AP1331" s="14">
        <v>0.16631296707738999</v>
      </c>
      <c r="AQ1331" s="14">
        <v>0.78257491469812002</v>
      </c>
      <c r="AR1331" s="14">
        <v>0.47346811345166101</v>
      </c>
      <c r="AS1331" s="14"/>
      <c r="AT1331" s="14">
        <v>0.40876068048535702</v>
      </c>
      <c r="AU1331" s="14">
        <v>0.43885794434027903</v>
      </c>
      <c r="AV1331" s="14">
        <v>0.46869694578043603</v>
      </c>
      <c r="AW1331" s="14">
        <v>0.52948741031175195</v>
      </c>
      <c r="AX1331" s="14">
        <v>0.54395484520931303</v>
      </c>
    </row>
    <row r="1332" spans="2:50" x14ac:dyDescent="0.25">
      <c r="B1332" t="s">
        <v>481</v>
      </c>
      <c r="C1332" s="14">
        <v>0.26642552168936501</v>
      </c>
      <c r="D1332" s="14">
        <v>0.26831384295472399</v>
      </c>
      <c r="E1332" s="14">
        <v>0.26664821020733398</v>
      </c>
      <c r="F1332" s="14"/>
      <c r="G1332" s="14">
        <v>0.134234162992277</v>
      </c>
      <c r="H1332" s="14">
        <v>0.21350475613823899</v>
      </c>
      <c r="I1332" s="14">
        <v>0.29852928310174098</v>
      </c>
      <c r="J1332" s="14">
        <v>0.31778712713566998</v>
      </c>
      <c r="K1332" s="14">
        <v>0.322684979276052</v>
      </c>
      <c r="L1332" s="14">
        <v>0.29259328596127898</v>
      </c>
      <c r="M1332" s="14"/>
      <c r="N1332" s="14">
        <v>0.209501927100982</v>
      </c>
      <c r="O1332" s="14">
        <v>0.28536208210710401</v>
      </c>
      <c r="P1332" s="14">
        <v>0.30465950993834101</v>
      </c>
      <c r="Q1332" s="14">
        <v>0.27393785159406397</v>
      </c>
      <c r="R1332" s="14"/>
      <c r="S1332" s="14">
        <v>0.22324212962717599</v>
      </c>
      <c r="T1332" s="14">
        <v>0.263553162593607</v>
      </c>
      <c r="U1332" s="14">
        <v>0.28737457531609201</v>
      </c>
      <c r="V1332" s="14">
        <v>0.30227277502190297</v>
      </c>
      <c r="W1332" s="14">
        <v>0.284374650996773</v>
      </c>
      <c r="X1332" s="14">
        <v>0.22782897263834501</v>
      </c>
      <c r="Y1332" s="14">
        <v>0.30334276076800298</v>
      </c>
      <c r="Z1332" s="14">
        <v>0.36286807974435298</v>
      </c>
      <c r="AA1332" s="14">
        <v>0.225648285015425</v>
      </c>
      <c r="AB1332" s="14">
        <v>0.30991260043615199</v>
      </c>
      <c r="AC1332" s="14">
        <v>0.24654661557917901</v>
      </c>
      <c r="AD1332" s="14">
        <v>0.21669922784630399</v>
      </c>
      <c r="AE1332" s="14"/>
      <c r="AF1332" s="14">
        <v>0.3423537447526</v>
      </c>
      <c r="AG1332" s="14">
        <v>0.21239642210158499</v>
      </c>
      <c r="AH1332" s="14">
        <v>0.310796827737995</v>
      </c>
      <c r="AI1332" s="14"/>
      <c r="AJ1332" s="14" t="s">
        <v>79</v>
      </c>
      <c r="AK1332" s="14" t="s">
        <v>79</v>
      </c>
      <c r="AL1332" s="14" t="s">
        <v>79</v>
      </c>
      <c r="AM1332" s="14" t="s">
        <v>79</v>
      </c>
      <c r="AN1332" s="14" t="s">
        <v>79</v>
      </c>
      <c r="AO1332" s="14"/>
      <c r="AP1332" s="14">
        <v>0.21059259587356799</v>
      </c>
      <c r="AQ1332" s="14">
        <v>9.1006677136690195E-2</v>
      </c>
      <c r="AR1332" s="14">
        <v>0.34491121068603903</v>
      </c>
      <c r="AS1332" s="14"/>
      <c r="AT1332" s="14">
        <v>0.307784882134369</v>
      </c>
      <c r="AU1332" s="14">
        <v>0.26637254388744003</v>
      </c>
      <c r="AV1332" s="14">
        <v>0.22578228603834499</v>
      </c>
      <c r="AW1332" s="14">
        <v>0.179080396283708</v>
      </c>
      <c r="AX1332" s="14">
        <v>0.17420055188545</v>
      </c>
    </row>
    <row r="1333" spans="2:50" x14ac:dyDescent="0.25">
      <c r="B1333" t="s">
        <v>70</v>
      </c>
      <c r="C1333" s="14">
        <v>0.14841272074393899</v>
      </c>
      <c r="D1333" s="14">
        <v>0.11664378657581</v>
      </c>
      <c r="E1333" s="14">
        <v>0.18047055580808399</v>
      </c>
      <c r="F1333" s="14"/>
      <c r="G1333" s="14">
        <v>0.15941237134359201</v>
      </c>
      <c r="H1333" s="14">
        <v>0.174705130145277</v>
      </c>
      <c r="I1333" s="14">
        <v>0.16575191967629399</v>
      </c>
      <c r="J1333" s="14">
        <v>0.138112390601761</v>
      </c>
      <c r="K1333" s="14">
        <v>0.109973324727152</v>
      </c>
      <c r="L1333" s="14">
        <v>0.13948555820934</v>
      </c>
      <c r="M1333" s="14"/>
      <c r="N1333" s="14">
        <v>0.11711777327944101</v>
      </c>
      <c r="O1333" s="14">
        <v>0.12118381885144799</v>
      </c>
      <c r="P1333" s="14">
        <v>0.20071980245222901</v>
      </c>
      <c r="Q1333" s="14">
        <v>0.16424488991899999</v>
      </c>
      <c r="R1333" s="14"/>
      <c r="S1333" s="14">
        <v>0.124776798125314</v>
      </c>
      <c r="T1333" s="14">
        <v>0.13875641670649999</v>
      </c>
      <c r="U1333" s="14">
        <v>0.190189237851388</v>
      </c>
      <c r="V1333" s="14">
        <v>0.139995074816684</v>
      </c>
      <c r="W1333" s="14">
        <v>0.197373963544833</v>
      </c>
      <c r="X1333" s="14">
        <v>0.19673485064097301</v>
      </c>
      <c r="Y1333" s="14">
        <v>0.139091138017262</v>
      </c>
      <c r="Z1333" s="14">
        <v>0.116610367040615</v>
      </c>
      <c r="AA1333" s="14">
        <v>0.145782117432913</v>
      </c>
      <c r="AB1333" s="14">
        <v>0.110661352338011</v>
      </c>
      <c r="AC1333" s="14">
        <v>0.143610123391709</v>
      </c>
      <c r="AD1333" s="14">
        <v>0.15431542810235799</v>
      </c>
      <c r="AE1333" s="14"/>
      <c r="AF1333" s="14">
        <v>0.13535856841013599</v>
      </c>
      <c r="AG1333" s="14">
        <v>0.123083436476508</v>
      </c>
      <c r="AH1333" s="14">
        <v>0.235707693600544</v>
      </c>
      <c r="AI1333" s="14"/>
      <c r="AJ1333" s="14" t="s">
        <v>79</v>
      </c>
      <c r="AK1333" s="14" t="s">
        <v>79</v>
      </c>
      <c r="AL1333" s="14" t="s">
        <v>79</v>
      </c>
      <c r="AM1333" s="14" t="s">
        <v>79</v>
      </c>
      <c r="AN1333" s="14" t="s">
        <v>79</v>
      </c>
      <c r="AO1333" s="14"/>
      <c r="AP1333" s="14">
        <v>0.139108371520903</v>
      </c>
      <c r="AQ1333" s="14">
        <v>9.2816563365728993E-2</v>
      </c>
      <c r="AR1333" s="14">
        <v>0.11001117214017</v>
      </c>
      <c r="AS1333" s="14"/>
      <c r="AT1333" s="14">
        <v>0.15171542942552499</v>
      </c>
      <c r="AU1333" s="14">
        <v>0.15934638415737401</v>
      </c>
      <c r="AV1333" s="14">
        <v>0.13265246944035</v>
      </c>
      <c r="AW1333" s="14">
        <v>0.10952531438834601</v>
      </c>
      <c r="AX1333" s="14">
        <v>0.124747678742369</v>
      </c>
    </row>
    <row r="1334" spans="2:50" x14ac:dyDescent="0.25">
      <c r="C1334" s="14"/>
      <c r="D1334" s="14"/>
      <c r="E1334" s="14"/>
      <c r="F1334" s="14"/>
      <c r="G1334" s="14"/>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4"/>
    </row>
    <row r="1335" spans="2:50" x14ac:dyDescent="0.25">
      <c r="B1335" s="6" t="s">
        <v>491</v>
      </c>
      <c r="C1335" s="14"/>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14"/>
      <c r="AX1335" s="14"/>
    </row>
    <row r="1336" spans="2:50" x14ac:dyDescent="0.25">
      <c r="B1336" s="24" t="s">
        <v>77</v>
      </c>
      <c r="C1336" s="14"/>
      <c r="D1336" s="14"/>
      <c r="E1336" s="14"/>
      <c r="F1336" s="14"/>
      <c r="G1336" s="14"/>
      <c r="H1336" s="14"/>
      <c r="I1336" s="14"/>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4"/>
      <c r="AM1336" s="14"/>
      <c r="AN1336" s="14"/>
      <c r="AO1336" s="14"/>
      <c r="AP1336" s="14"/>
      <c r="AQ1336" s="14"/>
      <c r="AR1336" s="14"/>
      <c r="AS1336" s="14"/>
      <c r="AT1336" s="14"/>
      <c r="AU1336" s="14"/>
      <c r="AV1336" s="14"/>
      <c r="AW1336" s="14"/>
      <c r="AX1336" s="14"/>
    </row>
    <row r="1337" spans="2:50" x14ac:dyDescent="0.25">
      <c r="B1337" t="s">
        <v>479</v>
      </c>
      <c r="C1337" s="14">
        <v>0.15620384512341601</v>
      </c>
      <c r="D1337" s="14">
        <v>0.18037311916461801</v>
      </c>
      <c r="E1337" s="14">
        <v>0.13315599682148199</v>
      </c>
      <c r="F1337" s="14"/>
      <c r="G1337" s="14">
        <v>0.14997435435827799</v>
      </c>
      <c r="H1337" s="14">
        <v>0.14451190235540001</v>
      </c>
      <c r="I1337" s="14">
        <v>0.144762779602367</v>
      </c>
      <c r="J1337" s="14">
        <v>0.13569065143279299</v>
      </c>
      <c r="K1337" s="14">
        <v>0.13632220964306299</v>
      </c>
      <c r="L1337" s="14">
        <v>0.209200450012824</v>
      </c>
      <c r="M1337" s="14"/>
      <c r="N1337" s="14">
        <v>0.19319685432157699</v>
      </c>
      <c r="O1337" s="14">
        <v>0.167346922553746</v>
      </c>
      <c r="P1337" s="14">
        <v>0.122978131599978</v>
      </c>
      <c r="Q1337" s="14">
        <v>0.13174392250469999</v>
      </c>
      <c r="R1337" s="14"/>
      <c r="S1337" s="14">
        <v>0.19336330048636099</v>
      </c>
      <c r="T1337" s="14">
        <v>0.18772841291764999</v>
      </c>
      <c r="U1337" s="14">
        <v>0.17112824881517699</v>
      </c>
      <c r="V1337" s="14">
        <v>0.160491087777373</v>
      </c>
      <c r="W1337" s="14">
        <v>0.19632470705376001</v>
      </c>
      <c r="X1337" s="14">
        <v>7.8630242586366306E-2</v>
      </c>
      <c r="Y1337" s="14">
        <v>0.17456229346274901</v>
      </c>
      <c r="Z1337" s="14">
        <v>7.2230873367548104E-2</v>
      </c>
      <c r="AA1337" s="14">
        <v>0.132359514611118</v>
      </c>
      <c r="AB1337" s="14">
        <v>0.13155927796693001</v>
      </c>
      <c r="AC1337" s="14">
        <v>0.141988188766</v>
      </c>
      <c r="AD1337" s="14">
        <v>0.18104846939348901</v>
      </c>
      <c r="AE1337" s="14"/>
      <c r="AF1337" s="14">
        <v>0.21430691310733899</v>
      </c>
      <c r="AG1337" s="14">
        <v>0.13701648300868599</v>
      </c>
      <c r="AH1337" s="14">
        <v>0.102781184303392</v>
      </c>
      <c r="AI1337" s="14"/>
      <c r="AJ1337" s="14" t="s">
        <v>79</v>
      </c>
      <c r="AK1337" s="14" t="s">
        <v>79</v>
      </c>
      <c r="AL1337" s="14" t="s">
        <v>79</v>
      </c>
      <c r="AM1337" s="14" t="s">
        <v>79</v>
      </c>
      <c r="AN1337" s="14" t="s">
        <v>79</v>
      </c>
      <c r="AO1337" s="14"/>
      <c r="AP1337" s="14">
        <v>0.52417458251677296</v>
      </c>
      <c r="AQ1337" s="14">
        <v>2.35114156093266E-2</v>
      </c>
      <c r="AR1337" s="14">
        <v>0.11351908111690399</v>
      </c>
      <c r="AS1337" s="14"/>
      <c r="AT1337" s="14">
        <v>0.138764780476861</v>
      </c>
      <c r="AU1337" s="14">
        <v>0.141750867924443</v>
      </c>
      <c r="AV1337" s="14">
        <v>0.185358441841526</v>
      </c>
      <c r="AW1337" s="14">
        <v>0.19003809053955401</v>
      </c>
      <c r="AX1337" s="14">
        <v>0.15709692416286899</v>
      </c>
    </row>
    <row r="1338" spans="2:50" x14ac:dyDescent="0.25">
      <c r="B1338" t="s">
        <v>480</v>
      </c>
      <c r="C1338" s="14">
        <v>0.41935753038785101</v>
      </c>
      <c r="D1338" s="14">
        <v>0.434652977432888</v>
      </c>
      <c r="E1338" s="14">
        <v>0.40235472306432302</v>
      </c>
      <c r="F1338" s="14"/>
      <c r="G1338" s="14">
        <v>0.59551038169831605</v>
      </c>
      <c r="H1338" s="14">
        <v>0.46195327701752398</v>
      </c>
      <c r="I1338" s="14">
        <v>0.42224973442710201</v>
      </c>
      <c r="J1338" s="14">
        <v>0.42319144136265502</v>
      </c>
      <c r="K1338" s="14">
        <v>0.39171858156045802</v>
      </c>
      <c r="L1338" s="14">
        <v>0.28002945646107102</v>
      </c>
      <c r="M1338" s="14"/>
      <c r="N1338" s="14">
        <v>0.44407972533349799</v>
      </c>
      <c r="O1338" s="14">
        <v>0.42978550074633398</v>
      </c>
      <c r="P1338" s="14">
        <v>0.37211991012694001</v>
      </c>
      <c r="Q1338" s="14">
        <v>0.42489875407972899</v>
      </c>
      <c r="R1338" s="14"/>
      <c r="S1338" s="14">
        <v>0.50631494638156804</v>
      </c>
      <c r="T1338" s="14">
        <v>0.38354470268224</v>
      </c>
      <c r="U1338" s="14">
        <v>0.29675922470425597</v>
      </c>
      <c r="V1338" s="14">
        <v>0.389155220061565</v>
      </c>
      <c r="W1338" s="14">
        <v>0.34043675613233099</v>
      </c>
      <c r="X1338" s="14">
        <v>0.49635016963884598</v>
      </c>
      <c r="Y1338" s="14">
        <v>0.35377533587340299</v>
      </c>
      <c r="Z1338" s="14">
        <v>0.47437379674667701</v>
      </c>
      <c r="AA1338" s="14">
        <v>0.47637179723421302</v>
      </c>
      <c r="AB1338" s="14">
        <v>0.39772698312052002</v>
      </c>
      <c r="AC1338" s="14">
        <v>0.43319833593175799</v>
      </c>
      <c r="AD1338" s="14">
        <v>0.47231023669736399</v>
      </c>
      <c r="AE1338" s="14"/>
      <c r="AF1338" s="14">
        <v>0.28655361833168203</v>
      </c>
      <c r="AG1338" s="14">
        <v>0.508100453901697</v>
      </c>
      <c r="AH1338" s="14">
        <v>0.37800925268873697</v>
      </c>
      <c r="AI1338" s="14"/>
      <c r="AJ1338" s="14" t="s">
        <v>79</v>
      </c>
      <c r="AK1338" s="14" t="s">
        <v>79</v>
      </c>
      <c r="AL1338" s="14" t="s">
        <v>79</v>
      </c>
      <c r="AM1338" s="14" t="s">
        <v>79</v>
      </c>
      <c r="AN1338" s="14" t="s">
        <v>79</v>
      </c>
      <c r="AO1338" s="14"/>
      <c r="AP1338" s="14">
        <v>0.11165230963846599</v>
      </c>
      <c r="AQ1338" s="14">
        <v>0.78008388682623997</v>
      </c>
      <c r="AR1338" s="14">
        <v>0.41432780741571001</v>
      </c>
      <c r="AS1338" s="14"/>
      <c r="AT1338" s="14">
        <v>0.39098112668930501</v>
      </c>
      <c r="AU1338" s="14">
        <v>0.424796019553699</v>
      </c>
      <c r="AV1338" s="14">
        <v>0.45958946237596798</v>
      </c>
      <c r="AW1338" s="14">
        <v>0.46059629147456099</v>
      </c>
      <c r="AX1338" s="14">
        <v>0.51772049781853002</v>
      </c>
    </row>
    <row r="1339" spans="2:50" x14ac:dyDescent="0.25">
      <c r="B1339" t="s">
        <v>481</v>
      </c>
      <c r="C1339" s="14">
        <v>0.282770898131674</v>
      </c>
      <c r="D1339" s="14">
        <v>0.27670139442934899</v>
      </c>
      <c r="E1339" s="14">
        <v>0.28923354022077402</v>
      </c>
      <c r="F1339" s="14"/>
      <c r="G1339" s="14">
        <v>0.129363296244351</v>
      </c>
      <c r="H1339" s="14">
        <v>0.257701677718984</v>
      </c>
      <c r="I1339" s="14">
        <v>0.28265427911734198</v>
      </c>
      <c r="J1339" s="14">
        <v>0.31675449044751702</v>
      </c>
      <c r="K1339" s="14">
        <v>0.35365486485848202</v>
      </c>
      <c r="L1339" s="14">
        <v>0.33066097754534102</v>
      </c>
      <c r="M1339" s="14"/>
      <c r="N1339" s="14">
        <v>0.243233383031105</v>
      </c>
      <c r="O1339" s="14">
        <v>0.29039599326854099</v>
      </c>
      <c r="P1339" s="14">
        <v>0.31757634494169201</v>
      </c>
      <c r="Q1339" s="14">
        <v>0.28639168738267801</v>
      </c>
      <c r="R1339" s="14"/>
      <c r="S1339" s="14">
        <v>0.186889379547486</v>
      </c>
      <c r="T1339" s="14">
        <v>0.29607599495041198</v>
      </c>
      <c r="U1339" s="14">
        <v>0.32403406103590998</v>
      </c>
      <c r="V1339" s="14">
        <v>0.31701309830639102</v>
      </c>
      <c r="W1339" s="14">
        <v>0.28599462319503599</v>
      </c>
      <c r="X1339" s="14">
        <v>0.25145891508968699</v>
      </c>
      <c r="Y1339" s="14">
        <v>0.33016953498369001</v>
      </c>
      <c r="Z1339" s="14">
        <v>0.36852103394695401</v>
      </c>
      <c r="AA1339" s="14">
        <v>0.249852251307837</v>
      </c>
      <c r="AB1339" s="14">
        <v>0.34370391559511398</v>
      </c>
      <c r="AC1339" s="14">
        <v>0.283487885673883</v>
      </c>
      <c r="AD1339" s="14">
        <v>0.24243720731869201</v>
      </c>
      <c r="AE1339" s="14"/>
      <c r="AF1339" s="14">
        <v>0.35970605759565999</v>
      </c>
      <c r="AG1339" s="14">
        <v>0.23060282296477699</v>
      </c>
      <c r="AH1339" s="14">
        <v>0.33852641989813198</v>
      </c>
      <c r="AI1339" s="14"/>
      <c r="AJ1339" s="14" t="s">
        <v>79</v>
      </c>
      <c r="AK1339" s="14" t="s">
        <v>79</v>
      </c>
      <c r="AL1339" s="14" t="s">
        <v>79</v>
      </c>
      <c r="AM1339" s="14" t="s">
        <v>79</v>
      </c>
      <c r="AN1339" s="14" t="s">
        <v>79</v>
      </c>
      <c r="AO1339" s="14"/>
      <c r="AP1339" s="14">
        <v>0.222802323832995</v>
      </c>
      <c r="AQ1339" s="14">
        <v>0.116744421989448</v>
      </c>
      <c r="AR1339" s="14">
        <v>0.37778460707859102</v>
      </c>
      <c r="AS1339" s="14"/>
      <c r="AT1339" s="14">
        <v>0.30736839430650398</v>
      </c>
      <c r="AU1339" s="14">
        <v>0.28369034137041599</v>
      </c>
      <c r="AV1339" s="14">
        <v>0.24089712818230899</v>
      </c>
      <c r="AW1339" s="14">
        <v>0.24022968104440601</v>
      </c>
      <c r="AX1339" s="14">
        <v>0.17420055188545</v>
      </c>
    </row>
    <row r="1340" spans="2:50" x14ac:dyDescent="0.25">
      <c r="B1340" t="s">
        <v>70</v>
      </c>
      <c r="C1340" s="14">
        <v>0.14166772635705799</v>
      </c>
      <c r="D1340" s="14">
        <v>0.108272508973145</v>
      </c>
      <c r="E1340" s="14">
        <v>0.175255739893421</v>
      </c>
      <c r="F1340" s="14"/>
      <c r="G1340" s="14">
        <v>0.12515196769905401</v>
      </c>
      <c r="H1340" s="14">
        <v>0.13583314290809201</v>
      </c>
      <c r="I1340" s="14">
        <v>0.15033320685318899</v>
      </c>
      <c r="J1340" s="14">
        <v>0.12436341675703499</v>
      </c>
      <c r="K1340" s="14">
        <v>0.11830434393799701</v>
      </c>
      <c r="L1340" s="14">
        <v>0.18010911598076501</v>
      </c>
      <c r="M1340" s="14"/>
      <c r="N1340" s="14">
        <v>0.11949003731381901</v>
      </c>
      <c r="O1340" s="14">
        <v>0.112471583431379</v>
      </c>
      <c r="P1340" s="14">
        <v>0.187325613331391</v>
      </c>
      <c r="Q1340" s="14">
        <v>0.15696563603289301</v>
      </c>
      <c r="R1340" s="14"/>
      <c r="S1340" s="14">
        <v>0.11343237358458499</v>
      </c>
      <c r="T1340" s="14">
        <v>0.132650889449698</v>
      </c>
      <c r="U1340" s="14">
        <v>0.208078465444657</v>
      </c>
      <c r="V1340" s="14">
        <v>0.13334059385467101</v>
      </c>
      <c r="W1340" s="14">
        <v>0.17724391361887301</v>
      </c>
      <c r="X1340" s="14">
        <v>0.1735606726851</v>
      </c>
      <c r="Y1340" s="14">
        <v>0.141492835680158</v>
      </c>
      <c r="Z1340" s="14">
        <v>8.4874295938821107E-2</v>
      </c>
      <c r="AA1340" s="14">
        <v>0.141416436846833</v>
      </c>
      <c r="AB1340" s="14">
        <v>0.12700982331743599</v>
      </c>
      <c r="AC1340" s="14">
        <v>0.14132558962835901</v>
      </c>
      <c r="AD1340" s="14">
        <v>0.10420408659045501</v>
      </c>
      <c r="AE1340" s="14"/>
      <c r="AF1340" s="14">
        <v>0.139433410965319</v>
      </c>
      <c r="AG1340" s="14">
        <v>0.12428024012484</v>
      </c>
      <c r="AH1340" s="14">
        <v>0.18068314310973799</v>
      </c>
      <c r="AI1340" s="14"/>
      <c r="AJ1340" s="14" t="s">
        <v>79</v>
      </c>
      <c r="AK1340" s="14" t="s">
        <v>79</v>
      </c>
      <c r="AL1340" s="14" t="s">
        <v>79</v>
      </c>
      <c r="AM1340" s="14" t="s">
        <v>79</v>
      </c>
      <c r="AN1340" s="14" t="s">
        <v>79</v>
      </c>
      <c r="AO1340" s="14"/>
      <c r="AP1340" s="14">
        <v>0.141370784011765</v>
      </c>
      <c r="AQ1340" s="14">
        <v>7.9660275574984701E-2</v>
      </c>
      <c r="AR1340" s="14">
        <v>9.4368504388794405E-2</v>
      </c>
      <c r="AS1340" s="14"/>
      <c r="AT1340" s="14">
        <v>0.16288569852733101</v>
      </c>
      <c r="AU1340" s="14">
        <v>0.14976277115144199</v>
      </c>
      <c r="AV1340" s="14">
        <v>0.114154967600197</v>
      </c>
      <c r="AW1340" s="14">
        <v>0.10913593694147999</v>
      </c>
      <c r="AX1340" s="14">
        <v>0.15098202613315101</v>
      </c>
    </row>
    <row r="1341" spans="2:50" x14ac:dyDescent="0.25">
      <c r="C1341" s="14"/>
      <c r="D1341" s="14"/>
      <c r="E1341" s="14"/>
      <c r="F1341" s="14"/>
      <c r="G1341" s="14"/>
      <c r="H1341" s="14"/>
      <c r="I1341" s="14"/>
      <c r="J1341" s="14"/>
      <c r="K1341" s="14"/>
      <c r="L1341" s="14"/>
      <c r="M1341" s="14"/>
      <c r="N1341" s="14"/>
      <c r="O1341" s="14"/>
      <c r="P1341" s="14"/>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4"/>
      <c r="AM1341" s="14"/>
      <c r="AN1341" s="14"/>
      <c r="AO1341" s="14"/>
      <c r="AP1341" s="14"/>
      <c r="AQ1341" s="14"/>
      <c r="AR1341" s="14"/>
      <c r="AS1341" s="14"/>
      <c r="AT1341" s="14"/>
      <c r="AU1341" s="14"/>
      <c r="AV1341" s="14"/>
      <c r="AW1341" s="14"/>
      <c r="AX1341" s="14"/>
    </row>
    <row r="1342" spans="2:50" x14ac:dyDescent="0.25">
      <c r="B1342" s="6" t="s">
        <v>505</v>
      </c>
      <c r="C1342" s="14"/>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c r="AS1342" s="14"/>
      <c r="AT1342" s="14"/>
      <c r="AU1342" s="14"/>
      <c r="AV1342" s="14"/>
      <c r="AW1342" s="14"/>
      <c r="AX1342" s="14"/>
    </row>
    <row r="1343" spans="2:50" x14ac:dyDescent="0.25">
      <c r="B1343" s="24" t="s">
        <v>77</v>
      </c>
      <c r="C1343" s="14"/>
      <c r="D1343" s="14"/>
      <c r="E1343" s="14"/>
      <c r="F1343" s="14"/>
      <c r="G1343" s="14"/>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c r="AM1343" s="14"/>
      <c r="AN1343" s="14"/>
      <c r="AO1343" s="14"/>
      <c r="AP1343" s="14"/>
      <c r="AQ1343" s="14"/>
      <c r="AR1343" s="14"/>
      <c r="AS1343" s="14"/>
      <c r="AT1343" s="14"/>
      <c r="AU1343" s="14"/>
      <c r="AV1343" s="14"/>
      <c r="AW1343" s="14"/>
      <c r="AX1343" s="14"/>
    </row>
    <row r="1344" spans="2:50" x14ac:dyDescent="0.25">
      <c r="B1344" t="s">
        <v>499</v>
      </c>
      <c r="C1344" s="14">
        <v>0.51186362084500503</v>
      </c>
      <c r="D1344" s="14">
        <v>0.48663881684715199</v>
      </c>
      <c r="E1344" s="14">
        <v>0.53626048789931802</v>
      </c>
      <c r="F1344" s="14"/>
      <c r="G1344" s="14">
        <v>0.45207143044201498</v>
      </c>
      <c r="H1344" s="14">
        <v>0.39284613426721199</v>
      </c>
      <c r="I1344" s="14">
        <v>0.51671161792108899</v>
      </c>
      <c r="J1344" s="14">
        <v>0.53798665281872204</v>
      </c>
      <c r="K1344" s="14">
        <v>0.55173489708437995</v>
      </c>
      <c r="L1344" s="14">
        <v>0.59768112905371396</v>
      </c>
      <c r="M1344" s="14"/>
      <c r="N1344" s="14">
        <v>0.49519674668100799</v>
      </c>
      <c r="O1344" s="14">
        <v>0.53392799650684697</v>
      </c>
      <c r="P1344" s="14">
        <v>0.48804865002907799</v>
      </c>
      <c r="Q1344" s="14">
        <v>0.53008216622056903</v>
      </c>
      <c r="R1344" s="14"/>
      <c r="S1344" s="14">
        <v>0.501239423205596</v>
      </c>
      <c r="T1344" s="14">
        <v>0.49447853604658099</v>
      </c>
      <c r="U1344" s="14">
        <v>0.50173623830549097</v>
      </c>
      <c r="V1344" s="14">
        <v>0.52152761328766095</v>
      </c>
      <c r="W1344" s="14">
        <v>0.51087630414459895</v>
      </c>
      <c r="X1344" s="14">
        <v>0.49698242584129498</v>
      </c>
      <c r="Y1344" s="14">
        <v>0.51745755058124998</v>
      </c>
      <c r="Z1344" s="14">
        <v>0.47932595252465898</v>
      </c>
      <c r="AA1344" s="14">
        <v>0.50985093509513202</v>
      </c>
      <c r="AB1344" s="14">
        <v>0.60016043851713796</v>
      </c>
      <c r="AC1344" s="14">
        <v>0.447348190069008</v>
      </c>
      <c r="AD1344" s="14">
        <v>0.559485672707283</v>
      </c>
      <c r="AE1344" s="14"/>
      <c r="AF1344" s="14">
        <v>0.50237471893095598</v>
      </c>
      <c r="AG1344" s="14">
        <v>0.53968544743429603</v>
      </c>
      <c r="AH1344" s="14">
        <v>0.44744437700673101</v>
      </c>
      <c r="AI1344" s="14"/>
      <c r="AJ1344" s="14" t="s">
        <v>79</v>
      </c>
      <c r="AK1344" s="14" t="s">
        <v>79</v>
      </c>
      <c r="AL1344" s="14" t="s">
        <v>79</v>
      </c>
      <c r="AM1344" s="14" t="s">
        <v>79</v>
      </c>
      <c r="AN1344" s="14" t="s">
        <v>79</v>
      </c>
      <c r="AO1344" s="14"/>
      <c r="AP1344" s="14">
        <v>0.510870195555852</v>
      </c>
      <c r="AQ1344" s="14">
        <v>0.551294355848989</v>
      </c>
      <c r="AR1344" s="14">
        <v>0.50755390169987502</v>
      </c>
      <c r="AS1344" s="14"/>
      <c r="AT1344" s="14">
        <v>0.56466303569983201</v>
      </c>
      <c r="AU1344" s="14">
        <v>0.48655233303656198</v>
      </c>
      <c r="AV1344" s="14">
        <v>0.49590072106448202</v>
      </c>
      <c r="AW1344" s="14">
        <v>0.51226291363569298</v>
      </c>
      <c r="AX1344" s="14">
        <v>0.23214469175758801</v>
      </c>
    </row>
    <row r="1345" spans="2:50" x14ac:dyDescent="0.25">
      <c r="B1345" t="s">
        <v>500</v>
      </c>
      <c r="C1345" s="14">
        <v>0.33048854736257799</v>
      </c>
      <c r="D1345" s="14">
        <v>0.33416455173891102</v>
      </c>
      <c r="E1345" s="14">
        <v>0.32583916924323802</v>
      </c>
      <c r="F1345" s="14"/>
      <c r="G1345" s="14">
        <v>0.32480427400471501</v>
      </c>
      <c r="H1345" s="14">
        <v>0.39582911825813</v>
      </c>
      <c r="I1345" s="14">
        <v>0.31205766591348999</v>
      </c>
      <c r="J1345" s="14">
        <v>0.338318480469948</v>
      </c>
      <c r="K1345" s="14">
        <v>0.31418536039718797</v>
      </c>
      <c r="L1345" s="14">
        <v>0.30009923185782</v>
      </c>
      <c r="M1345" s="14"/>
      <c r="N1345" s="14">
        <v>0.36445113161884002</v>
      </c>
      <c r="O1345" s="14">
        <v>0.29797897146154201</v>
      </c>
      <c r="P1345" s="14">
        <v>0.34310599883376802</v>
      </c>
      <c r="Q1345" s="14">
        <v>0.31478340926871501</v>
      </c>
      <c r="R1345" s="14"/>
      <c r="S1345" s="14">
        <v>0.30439256827292699</v>
      </c>
      <c r="T1345" s="14">
        <v>0.33841263058371501</v>
      </c>
      <c r="U1345" s="14">
        <v>0.34774813224527701</v>
      </c>
      <c r="V1345" s="14">
        <v>0.329569697655891</v>
      </c>
      <c r="W1345" s="14">
        <v>0.33785788794959398</v>
      </c>
      <c r="X1345" s="14">
        <v>0.31411743047351698</v>
      </c>
      <c r="Y1345" s="14">
        <v>0.34679146746110001</v>
      </c>
      <c r="Z1345" s="14">
        <v>0.30117196216154302</v>
      </c>
      <c r="AA1345" s="14">
        <v>0.36828663065500999</v>
      </c>
      <c r="AB1345" s="14">
        <v>0.28643028139161603</v>
      </c>
      <c r="AC1345" s="14">
        <v>0.36566123864647598</v>
      </c>
      <c r="AD1345" s="14">
        <v>0.336838782387201</v>
      </c>
      <c r="AE1345" s="14"/>
      <c r="AF1345" s="14">
        <v>0.32473312586903702</v>
      </c>
      <c r="AG1345" s="14">
        <v>0.33561016577041403</v>
      </c>
      <c r="AH1345" s="14">
        <v>0.32887469960553301</v>
      </c>
      <c r="AI1345" s="14"/>
      <c r="AJ1345" s="14" t="s">
        <v>79</v>
      </c>
      <c r="AK1345" s="14" t="s">
        <v>79</v>
      </c>
      <c r="AL1345" s="14" t="s">
        <v>79</v>
      </c>
      <c r="AM1345" s="14" t="s">
        <v>79</v>
      </c>
      <c r="AN1345" s="14" t="s">
        <v>79</v>
      </c>
      <c r="AO1345" s="14"/>
      <c r="AP1345" s="14">
        <v>0.34471430392313701</v>
      </c>
      <c r="AQ1345" s="14">
        <v>0.31714505371282598</v>
      </c>
      <c r="AR1345" s="14">
        <v>0.35869964891039302</v>
      </c>
      <c r="AS1345" s="14"/>
      <c r="AT1345" s="14">
        <v>0.30740653497404502</v>
      </c>
      <c r="AU1345" s="14">
        <v>0.32444856210503298</v>
      </c>
      <c r="AV1345" s="14">
        <v>0.35200094681812899</v>
      </c>
      <c r="AW1345" s="14">
        <v>0.34348458380412999</v>
      </c>
      <c r="AX1345" s="14">
        <v>0.53717600297298995</v>
      </c>
    </row>
    <row r="1346" spans="2:50" x14ac:dyDescent="0.25">
      <c r="B1346" t="s">
        <v>501</v>
      </c>
      <c r="C1346" s="14">
        <v>8.9913093533415006E-2</v>
      </c>
      <c r="D1346" s="14">
        <v>0.10462173572160501</v>
      </c>
      <c r="E1346" s="14">
        <v>7.6297176834873706E-2</v>
      </c>
      <c r="F1346" s="14"/>
      <c r="G1346" s="14">
        <v>0.116827698174564</v>
      </c>
      <c r="H1346" s="14">
        <v>0.12750318014542</v>
      </c>
      <c r="I1346" s="14">
        <v>0.11071355550567</v>
      </c>
      <c r="J1346" s="14">
        <v>5.9518463835071103E-2</v>
      </c>
      <c r="K1346" s="14">
        <v>7.1905253086145496E-2</v>
      </c>
      <c r="L1346" s="14">
        <v>6.0928133761437603E-2</v>
      </c>
      <c r="M1346" s="14"/>
      <c r="N1346" s="14">
        <v>9.1697590754282299E-2</v>
      </c>
      <c r="O1346" s="14">
        <v>0.109979367706547</v>
      </c>
      <c r="P1346" s="14">
        <v>8.8155733309141199E-2</v>
      </c>
      <c r="Q1346" s="14">
        <v>6.7612975637239905E-2</v>
      </c>
      <c r="R1346" s="14"/>
      <c r="S1346" s="14">
        <v>0.11131135968337499</v>
      </c>
      <c r="T1346" s="14">
        <v>0.10626863882344401</v>
      </c>
      <c r="U1346" s="14">
        <v>7.0423173709306494E-2</v>
      </c>
      <c r="V1346" s="14">
        <v>8.2778868044847007E-2</v>
      </c>
      <c r="W1346" s="14">
        <v>8.8393143832222701E-2</v>
      </c>
      <c r="X1346" s="14">
        <v>8.6375480774357596E-2</v>
      </c>
      <c r="Y1346" s="14">
        <v>7.7930722660072699E-2</v>
      </c>
      <c r="Z1346" s="14">
        <v>0.119029932910062</v>
      </c>
      <c r="AA1346" s="14">
        <v>7.5836807529403097E-2</v>
      </c>
      <c r="AB1346" s="14">
        <v>6.9084226087736997E-2</v>
      </c>
      <c r="AC1346" s="14">
        <v>0.126936004046839</v>
      </c>
      <c r="AD1346" s="14">
        <v>5.2562368697614902E-2</v>
      </c>
      <c r="AE1346" s="14"/>
      <c r="AF1346" s="14">
        <v>0.103447537514596</v>
      </c>
      <c r="AG1346" s="14">
        <v>7.2333666156653098E-2</v>
      </c>
      <c r="AH1346" s="14">
        <v>0.120750927405577</v>
      </c>
      <c r="AI1346" s="14"/>
      <c r="AJ1346" s="14" t="s">
        <v>79</v>
      </c>
      <c r="AK1346" s="14" t="s">
        <v>79</v>
      </c>
      <c r="AL1346" s="14" t="s">
        <v>79</v>
      </c>
      <c r="AM1346" s="14" t="s">
        <v>79</v>
      </c>
      <c r="AN1346" s="14" t="s">
        <v>79</v>
      </c>
      <c r="AO1346" s="14"/>
      <c r="AP1346" s="14">
        <v>9.5862181395433704E-2</v>
      </c>
      <c r="AQ1346" s="14">
        <v>8.3908269525368201E-2</v>
      </c>
      <c r="AR1346" s="14">
        <v>8.4428754855903398E-2</v>
      </c>
      <c r="AS1346" s="14"/>
      <c r="AT1346" s="14">
        <v>6.1738336070628501E-2</v>
      </c>
      <c r="AU1346" s="14">
        <v>0.11172593596810899</v>
      </c>
      <c r="AV1346" s="14">
        <v>9.3831411344469498E-2</v>
      </c>
      <c r="AW1346" s="14">
        <v>9.8763440214675396E-2</v>
      </c>
      <c r="AX1346" s="14">
        <v>6.2363609537234799E-2</v>
      </c>
    </row>
    <row r="1347" spans="2:50" x14ac:dyDescent="0.25">
      <c r="B1347" t="s">
        <v>502</v>
      </c>
      <c r="C1347" s="14">
        <v>1.6301993846986398E-2</v>
      </c>
      <c r="D1347" s="14">
        <v>2.0523566455327099E-2</v>
      </c>
      <c r="E1347" s="14">
        <v>1.2320561942569501E-2</v>
      </c>
      <c r="F1347" s="14"/>
      <c r="G1347" s="14">
        <v>2.4351286740148002E-2</v>
      </c>
      <c r="H1347" s="14">
        <v>1.8969102768072399E-2</v>
      </c>
      <c r="I1347" s="14">
        <v>1.40413249912209E-2</v>
      </c>
      <c r="J1347" s="14">
        <v>1.81854614060824E-2</v>
      </c>
      <c r="K1347" s="14">
        <v>1.4769316207534199E-2</v>
      </c>
      <c r="L1347" s="14">
        <v>1.0079455421104999E-2</v>
      </c>
      <c r="M1347" s="14"/>
      <c r="N1347" s="14">
        <v>1.7444318956501299E-2</v>
      </c>
      <c r="O1347" s="14">
        <v>1.8081469397620301E-2</v>
      </c>
      <c r="P1347" s="14">
        <v>1.32950320525094E-2</v>
      </c>
      <c r="Q1347" s="14">
        <v>1.5988792290046398E-2</v>
      </c>
      <c r="R1347" s="14"/>
      <c r="S1347" s="14">
        <v>2.4475162336644901E-2</v>
      </c>
      <c r="T1347" s="14">
        <v>2.53166251478819E-2</v>
      </c>
      <c r="U1347" s="14">
        <v>2.0789099625522101E-2</v>
      </c>
      <c r="V1347" s="14">
        <v>1.1997137542910701E-2</v>
      </c>
      <c r="W1347" s="14">
        <v>1.5930052586064201E-2</v>
      </c>
      <c r="X1347" s="14">
        <v>1.29837021051134E-2</v>
      </c>
      <c r="Y1347" s="14">
        <v>1.8769719633394501E-2</v>
      </c>
      <c r="Z1347" s="14">
        <v>0</v>
      </c>
      <c r="AA1347" s="14">
        <v>7.9086885079452506E-3</v>
      </c>
      <c r="AB1347" s="14">
        <v>1.18440404615449E-2</v>
      </c>
      <c r="AC1347" s="14">
        <v>2.2529167935166801E-2</v>
      </c>
      <c r="AD1347" s="14">
        <v>0</v>
      </c>
      <c r="AE1347" s="14"/>
      <c r="AF1347" s="14">
        <v>1.8935686648160099E-2</v>
      </c>
      <c r="AG1347" s="14">
        <v>1.46744376455081E-2</v>
      </c>
      <c r="AH1347" s="14">
        <v>1.68759320003814E-2</v>
      </c>
      <c r="AI1347" s="14"/>
      <c r="AJ1347" s="14" t="s">
        <v>79</v>
      </c>
      <c r="AK1347" s="14" t="s">
        <v>79</v>
      </c>
      <c r="AL1347" s="14" t="s">
        <v>79</v>
      </c>
      <c r="AM1347" s="14" t="s">
        <v>79</v>
      </c>
      <c r="AN1347" s="14" t="s">
        <v>79</v>
      </c>
      <c r="AO1347" s="14"/>
      <c r="AP1347" s="14">
        <v>1.28697635139011E-2</v>
      </c>
      <c r="AQ1347" s="14">
        <v>1.49850826403612E-2</v>
      </c>
      <c r="AR1347" s="14">
        <v>1.9491011874330302E-2</v>
      </c>
      <c r="AS1347" s="14"/>
      <c r="AT1347" s="14">
        <v>9.0704961962716994E-3</v>
      </c>
      <c r="AU1347" s="14">
        <v>2.34119509278666E-2</v>
      </c>
      <c r="AV1347" s="14">
        <v>1.2703174642445501E-2</v>
      </c>
      <c r="AW1347" s="14">
        <v>4.7408305124348399E-3</v>
      </c>
      <c r="AX1347" s="14">
        <v>0.109477278396785</v>
      </c>
    </row>
    <row r="1348" spans="2:50" x14ac:dyDescent="0.25">
      <c r="B1348" t="s">
        <v>503</v>
      </c>
      <c r="C1348" s="14">
        <v>1.05927874493439E-2</v>
      </c>
      <c r="D1348" s="14">
        <v>1.7012726920953E-2</v>
      </c>
      <c r="E1348" s="14">
        <v>4.4282603912948297E-3</v>
      </c>
      <c r="F1348" s="14"/>
      <c r="G1348" s="14">
        <v>2.7376684853610701E-2</v>
      </c>
      <c r="H1348" s="14">
        <v>1.2592198572668301E-2</v>
      </c>
      <c r="I1348" s="14">
        <v>1.194760051194E-2</v>
      </c>
      <c r="J1348" s="14">
        <v>2.6956669243693998E-3</v>
      </c>
      <c r="K1348" s="14">
        <v>1.0099606520618599E-2</v>
      </c>
      <c r="L1348" s="14">
        <v>3.4075168953781902E-3</v>
      </c>
      <c r="M1348" s="14"/>
      <c r="N1348" s="14">
        <v>8.2935937242775096E-3</v>
      </c>
      <c r="O1348" s="14">
        <v>6.78788782877047E-3</v>
      </c>
      <c r="P1348" s="14">
        <v>1.51730715768537E-2</v>
      </c>
      <c r="Q1348" s="14">
        <v>1.3091621149001101E-2</v>
      </c>
      <c r="R1348" s="14"/>
      <c r="S1348" s="14">
        <v>8.5122133316442809E-3</v>
      </c>
      <c r="T1348" s="14">
        <v>1.1403070591150401E-2</v>
      </c>
      <c r="U1348" s="14">
        <v>0</v>
      </c>
      <c r="V1348" s="14">
        <v>1.77596647574133E-2</v>
      </c>
      <c r="W1348" s="14">
        <v>1.18968837561488E-2</v>
      </c>
      <c r="X1348" s="14">
        <v>1.0809637552751701E-2</v>
      </c>
      <c r="Y1348" s="14">
        <v>2.4674567006089301E-2</v>
      </c>
      <c r="Z1348" s="14">
        <v>3.9679837236941101E-2</v>
      </c>
      <c r="AA1348" s="14">
        <v>8.7618278244881807E-3</v>
      </c>
      <c r="AB1348" s="14">
        <v>0</v>
      </c>
      <c r="AC1348" s="14">
        <v>0</v>
      </c>
      <c r="AD1348" s="14">
        <v>0</v>
      </c>
      <c r="AE1348" s="14"/>
      <c r="AF1348" s="14">
        <v>1.3516809033247E-2</v>
      </c>
      <c r="AG1348" s="14">
        <v>9.7020920735776395E-3</v>
      </c>
      <c r="AH1348" s="14">
        <v>7.23092776387036E-3</v>
      </c>
      <c r="AI1348" s="14"/>
      <c r="AJ1348" s="14" t="s">
        <v>79</v>
      </c>
      <c r="AK1348" s="14" t="s">
        <v>79</v>
      </c>
      <c r="AL1348" s="14" t="s">
        <v>79</v>
      </c>
      <c r="AM1348" s="14" t="s">
        <v>79</v>
      </c>
      <c r="AN1348" s="14" t="s">
        <v>79</v>
      </c>
      <c r="AO1348" s="14"/>
      <c r="AP1348" s="14">
        <v>1.6122863952544201E-2</v>
      </c>
      <c r="AQ1348" s="14">
        <v>3.8741559741591099E-3</v>
      </c>
      <c r="AR1348" s="14">
        <v>1.1523431421374899E-2</v>
      </c>
      <c r="AS1348" s="14"/>
      <c r="AT1348" s="14">
        <v>1.51721624741557E-2</v>
      </c>
      <c r="AU1348" s="14">
        <v>3.8877285230719E-3</v>
      </c>
      <c r="AV1348" s="14">
        <v>1.2392368309849499E-2</v>
      </c>
      <c r="AW1348" s="14">
        <v>1.43875909757253E-2</v>
      </c>
      <c r="AX1348" s="14">
        <v>0</v>
      </c>
    </row>
    <row r="1349" spans="2:50" x14ac:dyDescent="0.25">
      <c r="B1349" t="s">
        <v>70</v>
      </c>
      <c r="C1349" s="14">
        <v>4.0839956962670898E-2</v>
      </c>
      <c r="D1349" s="14">
        <v>3.7038602316051703E-2</v>
      </c>
      <c r="E1349" s="14">
        <v>4.4854343688706201E-2</v>
      </c>
      <c r="F1349" s="14"/>
      <c r="G1349" s="14">
        <v>5.4568625784947498E-2</v>
      </c>
      <c r="H1349" s="14">
        <v>5.2260265988497201E-2</v>
      </c>
      <c r="I1349" s="14">
        <v>3.4528235156590002E-2</v>
      </c>
      <c r="J1349" s="14">
        <v>4.3295274545806901E-2</v>
      </c>
      <c r="K1349" s="14">
        <v>3.7305566704133597E-2</v>
      </c>
      <c r="L1349" s="14">
        <v>2.7804533010544901E-2</v>
      </c>
      <c r="M1349" s="14"/>
      <c r="N1349" s="14">
        <v>2.2916618265091601E-2</v>
      </c>
      <c r="O1349" s="14">
        <v>3.3244307098673397E-2</v>
      </c>
      <c r="P1349" s="14">
        <v>5.2221514198650003E-2</v>
      </c>
      <c r="Q1349" s="14">
        <v>5.8441035434428502E-2</v>
      </c>
      <c r="R1349" s="14"/>
      <c r="S1349" s="14">
        <v>5.00692731698133E-2</v>
      </c>
      <c r="T1349" s="14">
        <v>2.4120498807228E-2</v>
      </c>
      <c r="U1349" s="14">
        <v>5.9303356114403898E-2</v>
      </c>
      <c r="V1349" s="14">
        <v>3.6367018711276802E-2</v>
      </c>
      <c r="W1349" s="14">
        <v>3.5045727731371198E-2</v>
      </c>
      <c r="X1349" s="14">
        <v>7.8731323252965099E-2</v>
      </c>
      <c r="Y1349" s="14">
        <v>1.43759726580931E-2</v>
      </c>
      <c r="Z1349" s="14">
        <v>6.0792315166795001E-2</v>
      </c>
      <c r="AA1349" s="14">
        <v>2.9355110388021299E-2</v>
      </c>
      <c r="AB1349" s="14">
        <v>3.2481013541964199E-2</v>
      </c>
      <c r="AC1349" s="14">
        <v>3.7525399302509602E-2</v>
      </c>
      <c r="AD1349" s="14">
        <v>5.1113176207901401E-2</v>
      </c>
      <c r="AE1349" s="14"/>
      <c r="AF1349" s="14">
        <v>3.69921220040045E-2</v>
      </c>
      <c r="AG1349" s="14">
        <v>2.7994190919551E-2</v>
      </c>
      <c r="AH1349" s="14">
        <v>7.8823136217906001E-2</v>
      </c>
      <c r="AI1349" s="14"/>
      <c r="AJ1349" s="14" t="s">
        <v>79</v>
      </c>
      <c r="AK1349" s="14" t="s">
        <v>79</v>
      </c>
      <c r="AL1349" s="14" t="s">
        <v>79</v>
      </c>
      <c r="AM1349" s="14" t="s">
        <v>79</v>
      </c>
      <c r="AN1349" s="14" t="s">
        <v>79</v>
      </c>
      <c r="AO1349" s="14"/>
      <c r="AP1349" s="14">
        <v>1.95606916591324E-2</v>
      </c>
      <c r="AQ1349" s="14">
        <v>2.8793082298295702E-2</v>
      </c>
      <c r="AR1349" s="14">
        <v>1.83032512381225E-2</v>
      </c>
      <c r="AS1349" s="14"/>
      <c r="AT1349" s="14">
        <v>4.1949434585066898E-2</v>
      </c>
      <c r="AU1349" s="14">
        <v>4.9973489439358101E-2</v>
      </c>
      <c r="AV1349" s="14">
        <v>3.3171377820624598E-2</v>
      </c>
      <c r="AW1349" s="14">
        <v>2.63606408573408E-2</v>
      </c>
      <c r="AX1349" s="14">
        <v>5.8838417335402703E-2</v>
      </c>
    </row>
    <row r="1350" spans="2:50" x14ac:dyDescent="0.25">
      <c r="C1350" s="14"/>
      <c r="D1350" s="14"/>
      <c r="E1350" s="14"/>
      <c r="F1350" s="14"/>
      <c r="G1350" s="14"/>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c r="AM1350" s="14"/>
      <c r="AN1350" s="14"/>
      <c r="AO1350" s="14"/>
      <c r="AP1350" s="14"/>
      <c r="AQ1350" s="14"/>
      <c r="AR1350" s="14"/>
      <c r="AS1350" s="14"/>
      <c r="AT1350" s="14"/>
      <c r="AU1350" s="14"/>
      <c r="AV1350" s="14"/>
      <c r="AW1350" s="14"/>
      <c r="AX1350" s="14"/>
    </row>
    <row r="1351" spans="2:50" x14ac:dyDescent="0.25">
      <c r="B1351" s="6" t="s">
        <v>506</v>
      </c>
      <c r="C1351" s="14"/>
      <c r="D1351" s="14"/>
      <c r="E1351" s="14"/>
      <c r="F1351" s="14"/>
      <c r="G1351" s="14"/>
      <c r="H1351" s="14"/>
      <c r="I1351" s="14"/>
      <c r="J1351" s="14"/>
      <c r="K1351" s="14"/>
      <c r="L1351" s="14"/>
      <c r="M1351" s="14"/>
      <c r="N1351" s="14"/>
      <c r="O1351" s="14"/>
      <c r="P1351" s="14"/>
      <c r="Q1351" s="14"/>
      <c r="R1351" s="14"/>
      <c r="S1351" s="14"/>
      <c r="T1351" s="14"/>
      <c r="U1351" s="14"/>
      <c r="V1351" s="14"/>
      <c r="W1351" s="14"/>
      <c r="X1351" s="14"/>
      <c r="Y1351" s="14"/>
      <c r="Z1351" s="14"/>
      <c r="AA1351" s="14"/>
      <c r="AB1351" s="14"/>
      <c r="AC1351" s="14"/>
      <c r="AD1351" s="14"/>
      <c r="AE1351" s="14"/>
      <c r="AF1351" s="14"/>
      <c r="AG1351" s="14"/>
      <c r="AH1351" s="14"/>
      <c r="AI1351" s="14"/>
      <c r="AJ1351" s="14"/>
      <c r="AK1351" s="14"/>
      <c r="AL1351" s="14"/>
      <c r="AM1351" s="14"/>
      <c r="AN1351" s="14"/>
      <c r="AO1351" s="14"/>
      <c r="AP1351" s="14"/>
      <c r="AQ1351" s="14"/>
      <c r="AR1351" s="14"/>
      <c r="AS1351" s="14"/>
      <c r="AT1351" s="14"/>
      <c r="AU1351" s="14"/>
      <c r="AV1351" s="14"/>
      <c r="AW1351" s="14"/>
      <c r="AX1351" s="14"/>
    </row>
    <row r="1352" spans="2:50" x14ac:dyDescent="0.25">
      <c r="B1352" s="24" t="s">
        <v>77</v>
      </c>
      <c r="C1352" s="14"/>
      <c r="D1352" s="14"/>
      <c r="E1352" s="14"/>
      <c r="F1352" s="14"/>
      <c r="G1352" s="14"/>
      <c r="H1352" s="14"/>
      <c r="I1352" s="14"/>
      <c r="J1352" s="14"/>
      <c r="K1352" s="14"/>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4"/>
      <c r="AM1352" s="14"/>
      <c r="AN1352" s="14"/>
      <c r="AO1352" s="14"/>
      <c r="AP1352" s="14"/>
      <c r="AQ1352" s="14"/>
      <c r="AR1352" s="14"/>
      <c r="AS1352" s="14"/>
      <c r="AT1352" s="14"/>
      <c r="AU1352" s="14"/>
      <c r="AV1352" s="14"/>
      <c r="AW1352" s="14"/>
      <c r="AX1352" s="14"/>
    </row>
    <row r="1353" spans="2:50" x14ac:dyDescent="0.25">
      <c r="B1353" t="s">
        <v>499</v>
      </c>
      <c r="C1353" s="14">
        <v>0.53867836263767199</v>
      </c>
      <c r="D1353" s="14">
        <v>0.50028419387679501</v>
      </c>
      <c r="E1353" s="14">
        <v>0.574365472622405</v>
      </c>
      <c r="F1353" s="14"/>
      <c r="G1353" s="14">
        <v>0.54349534063926197</v>
      </c>
      <c r="H1353" s="14">
        <v>0.49911049821592801</v>
      </c>
      <c r="I1353" s="14">
        <v>0.58963257638419397</v>
      </c>
      <c r="J1353" s="14">
        <v>0.62978349613866402</v>
      </c>
      <c r="K1353" s="14">
        <v>0.49338652331565003</v>
      </c>
      <c r="L1353" s="14">
        <v>0.48298319195869199</v>
      </c>
      <c r="M1353" s="14"/>
      <c r="N1353" s="14">
        <v>0.48213782148101197</v>
      </c>
      <c r="O1353" s="14">
        <v>0.55006874918677595</v>
      </c>
      <c r="P1353" s="14">
        <v>0.55329471738854297</v>
      </c>
      <c r="Q1353" s="14">
        <v>0.57473596487913103</v>
      </c>
      <c r="R1353" s="14"/>
      <c r="S1353" s="14">
        <v>0.51702485207390603</v>
      </c>
      <c r="T1353" s="14">
        <v>0.51491960340812903</v>
      </c>
      <c r="U1353" s="14">
        <v>0.48608353009205302</v>
      </c>
      <c r="V1353" s="14">
        <v>0.56853633303300899</v>
      </c>
      <c r="W1353" s="14">
        <v>0.46564902266895303</v>
      </c>
      <c r="X1353" s="14">
        <v>0.43702797944900701</v>
      </c>
      <c r="Y1353" s="14">
        <v>0.60345200323708403</v>
      </c>
      <c r="Z1353" s="14">
        <v>0.57020131486560399</v>
      </c>
      <c r="AA1353" s="14">
        <v>0.59215823531962297</v>
      </c>
      <c r="AB1353" s="14">
        <v>0.60526671878217297</v>
      </c>
      <c r="AC1353" s="14">
        <v>0.60996971414375001</v>
      </c>
      <c r="AD1353" s="14">
        <v>0.53634408013059798</v>
      </c>
      <c r="AE1353" s="14"/>
      <c r="AF1353" s="14">
        <v>0.543445104807735</v>
      </c>
      <c r="AG1353" s="14">
        <v>0.51232701960883298</v>
      </c>
      <c r="AH1353" s="14">
        <v>0.54316446543903296</v>
      </c>
      <c r="AI1353" s="14"/>
      <c r="AJ1353" s="14" t="s">
        <v>79</v>
      </c>
      <c r="AK1353" s="14" t="s">
        <v>79</v>
      </c>
      <c r="AL1353" s="14" t="s">
        <v>79</v>
      </c>
      <c r="AM1353" s="14" t="s">
        <v>79</v>
      </c>
      <c r="AN1353" s="14" t="s">
        <v>79</v>
      </c>
      <c r="AO1353" s="14"/>
      <c r="AP1353" s="14">
        <v>0.52469964612408204</v>
      </c>
      <c r="AQ1353" s="14">
        <v>0.54957224622797796</v>
      </c>
      <c r="AR1353" s="14">
        <v>0.51043252327924404</v>
      </c>
      <c r="AS1353" s="14"/>
      <c r="AT1353" s="14">
        <v>0.599719850644716</v>
      </c>
      <c r="AU1353" s="14">
        <v>0.53676478563906405</v>
      </c>
      <c r="AV1353" s="14">
        <v>0.51042424848849399</v>
      </c>
      <c r="AW1353" s="14">
        <v>0.511409702580647</v>
      </c>
      <c r="AX1353" s="14">
        <v>0.41671707992759199</v>
      </c>
    </row>
    <row r="1354" spans="2:50" x14ac:dyDescent="0.25">
      <c r="B1354" t="s">
        <v>500</v>
      </c>
      <c r="C1354" s="14">
        <v>0.31173722663485798</v>
      </c>
      <c r="D1354" s="14">
        <v>0.33689713695308798</v>
      </c>
      <c r="E1354" s="14">
        <v>0.28777012494000598</v>
      </c>
      <c r="F1354" s="14"/>
      <c r="G1354" s="14">
        <v>0.27208446293789401</v>
      </c>
      <c r="H1354" s="14">
        <v>0.30587279489520303</v>
      </c>
      <c r="I1354" s="14">
        <v>0.252413984163946</v>
      </c>
      <c r="J1354" s="14">
        <v>0.251585780205694</v>
      </c>
      <c r="K1354" s="14">
        <v>0.36111841792583099</v>
      </c>
      <c r="L1354" s="14">
        <v>0.406907296654335</v>
      </c>
      <c r="M1354" s="14"/>
      <c r="N1354" s="14">
        <v>0.35450395435682303</v>
      </c>
      <c r="O1354" s="14">
        <v>0.327024405592581</v>
      </c>
      <c r="P1354" s="14">
        <v>0.28801512655106898</v>
      </c>
      <c r="Q1354" s="14">
        <v>0.26965947123617001</v>
      </c>
      <c r="R1354" s="14"/>
      <c r="S1354" s="14">
        <v>0.276226889491968</v>
      </c>
      <c r="T1354" s="14">
        <v>0.35552510289221501</v>
      </c>
      <c r="U1354" s="14">
        <v>0.33093273212378699</v>
      </c>
      <c r="V1354" s="14">
        <v>0.30003473041213202</v>
      </c>
      <c r="W1354" s="14">
        <v>0.36419257751489598</v>
      </c>
      <c r="X1354" s="14">
        <v>0.39088756093739502</v>
      </c>
      <c r="Y1354" s="14">
        <v>0.300184457022662</v>
      </c>
      <c r="Z1354" s="14">
        <v>0.29342810789988599</v>
      </c>
      <c r="AA1354" s="14">
        <v>0.26087982726549602</v>
      </c>
      <c r="AB1354" s="14">
        <v>0.27611440358716299</v>
      </c>
      <c r="AC1354" s="14">
        <v>0.25348201219752298</v>
      </c>
      <c r="AD1354" s="14">
        <v>0.35954918215917903</v>
      </c>
      <c r="AE1354" s="14"/>
      <c r="AF1354" s="14">
        <v>0.304758362688832</v>
      </c>
      <c r="AG1354" s="14">
        <v>0.35351569325673399</v>
      </c>
      <c r="AH1354" s="14">
        <v>0.25843760461612802</v>
      </c>
      <c r="AI1354" s="14"/>
      <c r="AJ1354" s="14" t="s">
        <v>79</v>
      </c>
      <c r="AK1354" s="14" t="s">
        <v>79</v>
      </c>
      <c r="AL1354" s="14" t="s">
        <v>79</v>
      </c>
      <c r="AM1354" s="14" t="s">
        <v>79</v>
      </c>
      <c r="AN1354" s="14" t="s">
        <v>79</v>
      </c>
      <c r="AO1354" s="14"/>
      <c r="AP1354" s="14">
        <v>0.35025682527464802</v>
      </c>
      <c r="AQ1354" s="14">
        <v>0.32249221797127198</v>
      </c>
      <c r="AR1354" s="14">
        <v>0.30956282716756101</v>
      </c>
      <c r="AS1354" s="14"/>
      <c r="AT1354" s="14">
        <v>0.26343247326174402</v>
      </c>
      <c r="AU1354" s="14">
        <v>0.29750997216615299</v>
      </c>
      <c r="AV1354" s="14">
        <v>0.34921746705345602</v>
      </c>
      <c r="AW1354" s="14">
        <v>0.33450637722141302</v>
      </c>
      <c r="AX1354" s="14">
        <v>0.41570266686983498</v>
      </c>
    </row>
    <row r="1355" spans="2:50" x14ac:dyDescent="0.25">
      <c r="B1355" t="s">
        <v>501</v>
      </c>
      <c r="C1355" s="14">
        <v>8.5502272211517905E-2</v>
      </c>
      <c r="D1355" s="14">
        <v>9.3265450845548103E-2</v>
      </c>
      <c r="E1355" s="14">
        <v>7.8610001770809596E-2</v>
      </c>
      <c r="F1355" s="14"/>
      <c r="G1355" s="14">
        <v>0.10544606149308799</v>
      </c>
      <c r="H1355" s="14">
        <v>0.101121720974127</v>
      </c>
      <c r="I1355" s="14">
        <v>7.6622075197578604E-2</v>
      </c>
      <c r="J1355" s="14">
        <v>6.4151008907310902E-2</v>
      </c>
      <c r="K1355" s="14">
        <v>9.9051304145174296E-2</v>
      </c>
      <c r="L1355" s="14">
        <v>7.4852059852229397E-2</v>
      </c>
      <c r="M1355" s="14"/>
      <c r="N1355" s="14">
        <v>0.114124609820538</v>
      </c>
      <c r="O1355" s="14">
        <v>7.6745637087200197E-2</v>
      </c>
      <c r="P1355" s="14">
        <v>7.6303630651486806E-2</v>
      </c>
      <c r="Q1355" s="14">
        <v>7.241376923541E-2</v>
      </c>
      <c r="R1355" s="14"/>
      <c r="S1355" s="14">
        <v>0.119193631360018</v>
      </c>
      <c r="T1355" s="14">
        <v>7.2045045341393693E-2</v>
      </c>
      <c r="U1355" s="14">
        <v>0.101723588325108</v>
      </c>
      <c r="V1355" s="14">
        <v>6.3582623610599701E-2</v>
      </c>
      <c r="W1355" s="14">
        <v>0.109596535648164</v>
      </c>
      <c r="X1355" s="14">
        <v>7.7579374959811098E-2</v>
      </c>
      <c r="Y1355" s="14">
        <v>5.9509662544955599E-2</v>
      </c>
      <c r="Z1355" s="14">
        <v>4.8135654423808197E-2</v>
      </c>
      <c r="AA1355" s="14">
        <v>9.6002198205288394E-2</v>
      </c>
      <c r="AB1355" s="14">
        <v>9.0951894317097701E-2</v>
      </c>
      <c r="AC1355" s="14">
        <v>7.8303584303422796E-2</v>
      </c>
      <c r="AD1355" s="14">
        <v>5.2993561502321401E-2</v>
      </c>
      <c r="AE1355" s="14"/>
      <c r="AF1355" s="14">
        <v>9.4862226210092396E-2</v>
      </c>
      <c r="AG1355" s="14">
        <v>8.2234886124738699E-2</v>
      </c>
      <c r="AH1355" s="14">
        <v>7.2400860262094899E-2</v>
      </c>
      <c r="AI1355" s="14"/>
      <c r="AJ1355" s="14" t="s">
        <v>79</v>
      </c>
      <c r="AK1355" s="14" t="s">
        <v>79</v>
      </c>
      <c r="AL1355" s="14" t="s">
        <v>79</v>
      </c>
      <c r="AM1355" s="14" t="s">
        <v>79</v>
      </c>
      <c r="AN1355" s="14" t="s">
        <v>79</v>
      </c>
      <c r="AO1355" s="14"/>
      <c r="AP1355" s="14">
        <v>8.5934780967198005E-2</v>
      </c>
      <c r="AQ1355" s="14">
        <v>7.1662174637906806E-2</v>
      </c>
      <c r="AR1355" s="14">
        <v>0.14901512727205099</v>
      </c>
      <c r="AS1355" s="14"/>
      <c r="AT1355" s="14">
        <v>6.6322304833276599E-2</v>
      </c>
      <c r="AU1355" s="14">
        <v>8.8051408848787399E-2</v>
      </c>
      <c r="AV1355" s="14">
        <v>8.92582343396401E-2</v>
      </c>
      <c r="AW1355" s="14">
        <v>0.10493167050784701</v>
      </c>
      <c r="AX1355" s="14">
        <v>0.114348924470067</v>
      </c>
    </row>
    <row r="1356" spans="2:50" x14ac:dyDescent="0.25">
      <c r="B1356" t="s">
        <v>502</v>
      </c>
      <c r="C1356" s="14">
        <v>1.8948981353256601E-2</v>
      </c>
      <c r="D1356" s="14">
        <v>2.8438240700901202E-2</v>
      </c>
      <c r="E1356" s="14">
        <v>9.8626973766815802E-3</v>
      </c>
      <c r="F1356" s="14"/>
      <c r="G1356" s="14">
        <v>2.5000469819414999E-2</v>
      </c>
      <c r="H1356" s="14">
        <v>2.7654457176420101E-2</v>
      </c>
      <c r="I1356" s="14">
        <v>3.1316502598680802E-2</v>
      </c>
      <c r="J1356" s="14">
        <v>9.0256893410762592E-3</v>
      </c>
      <c r="K1356" s="14">
        <v>7.8162798363675505E-3</v>
      </c>
      <c r="L1356" s="14">
        <v>1.32281500088511E-2</v>
      </c>
      <c r="M1356" s="14"/>
      <c r="N1356" s="14">
        <v>1.92755580241162E-2</v>
      </c>
      <c r="O1356" s="14">
        <v>9.8341659571165394E-3</v>
      </c>
      <c r="P1356" s="14">
        <v>2.79669250380149E-2</v>
      </c>
      <c r="Q1356" s="14">
        <v>2.0291850549015701E-2</v>
      </c>
      <c r="R1356" s="14"/>
      <c r="S1356" s="14">
        <v>1.63432620140029E-2</v>
      </c>
      <c r="T1356" s="14">
        <v>3.04355901026119E-2</v>
      </c>
      <c r="U1356" s="14">
        <v>1.9816546179082201E-2</v>
      </c>
      <c r="V1356" s="14">
        <v>2.18277997023371E-2</v>
      </c>
      <c r="W1356" s="14">
        <v>1.6775884117598599E-2</v>
      </c>
      <c r="X1356" s="14">
        <v>1.43007784403096E-2</v>
      </c>
      <c r="Y1356" s="14">
        <v>2.2477904537204899E-2</v>
      </c>
      <c r="Z1356" s="14">
        <v>3.9679837236941101E-2</v>
      </c>
      <c r="AA1356" s="14">
        <v>1.9969138722940399E-2</v>
      </c>
      <c r="AB1356" s="14">
        <v>0</v>
      </c>
      <c r="AC1356" s="14">
        <v>2.2420307831712699E-2</v>
      </c>
      <c r="AD1356" s="14">
        <v>0</v>
      </c>
      <c r="AE1356" s="14"/>
      <c r="AF1356" s="14">
        <v>2.0388881576845101E-2</v>
      </c>
      <c r="AG1356" s="14">
        <v>1.8160531337076999E-2</v>
      </c>
      <c r="AH1356" s="14">
        <v>2.0939647041740998E-2</v>
      </c>
      <c r="AI1356" s="14"/>
      <c r="AJ1356" s="14" t="s">
        <v>79</v>
      </c>
      <c r="AK1356" s="14" t="s">
        <v>79</v>
      </c>
      <c r="AL1356" s="14" t="s">
        <v>79</v>
      </c>
      <c r="AM1356" s="14" t="s">
        <v>79</v>
      </c>
      <c r="AN1356" s="14" t="s">
        <v>79</v>
      </c>
      <c r="AO1356" s="14"/>
      <c r="AP1356" s="14">
        <v>1.6900343228819E-2</v>
      </c>
      <c r="AQ1356" s="14">
        <v>1.8329415571766001E-2</v>
      </c>
      <c r="AR1356" s="14">
        <v>1.2686271043021301E-2</v>
      </c>
      <c r="AS1356" s="14"/>
      <c r="AT1356" s="14">
        <v>2.2811206530294201E-2</v>
      </c>
      <c r="AU1356" s="14">
        <v>1.8853757107679298E-2</v>
      </c>
      <c r="AV1356" s="14">
        <v>1.0717384639876201E-2</v>
      </c>
      <c r="AW1356" s="14">
        <v>2.2048610326743202E-2</v>
      </c>
      <c r="AX1356" s="14">
        <v>2.3311476858258101E-2</v>
      </c>
    </row>
    <row r="1357" spans="2:50" x14ac:dyDescent="0.25">
      <c r="B1357" t="s">
        <v>503</v>
      </c>
      <c r="C1357" s="14">
        <v>3.1464718550099301E-3</v>
      </c>
      <c r="D1357" s="14">
        <v>3.1703184428484299E-3</v>
      </c>
      <c r="E1357" s="14">
        <v>3.1475979581044198E-3</v>
      </c>
      <c r="F1357" s="14"/>
      <c r="G1357" s="14">
        <v>9.3614905847048298E-3</v>
      </c>
      <c r="H1357" s="14">
        <v>5.9182608092820397E-3</v>
      </c>
      <c r="I1357" s="14">
        <v>0</v>
      </c>
      <c r="J1357" s="14">
        <v>2.5447672500454699E-3</v>
      </c>
      <c r="K1357" s="14">
        <v>2.8035277734548701E-3</v>
      </c>
      <c r="L1357" s="14">
        <v>0</v>
      </c>
      <c r="M1357" s="14"/>
      <c r="N1357" s="14">
        <v>2.9463507364008799E-3</v>
      </c>
      <c r="O1357" s="14">
        <v>0</v>
      </c>
      <c r="P1357" s="14">
        <v>4.0768704983163099E-3</v>
      </c>
      <c r="Q1357" s="14">
        <v>5.8441166757305903E-3</v>
      </c>
      <c r="R1357" s="14"/>
      <c r="S1357" s="14">
        <v>9.3199965262886E-3</v>
      </c>
      <c r="T1357" s="14">
        <v>6.1257017753433398E-3</v>
      </c>
      <c r="U1357" s="14">
        <v>0</v>
      </c>
      <c r="V1357" s="14">
        <v>0</v>
      </c>
      <c r="W1357" s="14">
        <v>0</v>
      </c>
      <c r="X1357" s="14">
        <v>7.2918806516582202E-3</v>
      </c>
      <c r="Y1357" s="14">
        <v>0</v>
      </c>
      <c r="Z1357" s="14">
        <v>0</v>
      </c>
      <c r="AA1357" s="14">
        <v>3.5593329875513802E-3</v>
      </c>
      <c r="AB1357" s="14">
        <v>0</v>
      </c>
      <c r="AC1357" s="14">
        <v>0</v>
      </c>
      <c r="AD1357" s="14">
        <v>0</v>
      </c>
      <c r="AE1357" s="14"/>
      <c r="AF1357" s="14">
        <v>3.4245193530621802E-3</v>
      </c>
      <c r="AG1357" s="14">
        <v>2.95472978475236E-3</v>
      </c>
      <c r="AH1357" s="14">
        <v>0</v>
      </c>
      <c r="AI1357" s="14"/>
      <c r="AJ1357" s="14" t="s">
        <v>79</v>
      </c>
      <c r="AK1357" s="14" t="s">
        <v>79</v>
      </c>
      <c r="AL1357" s="14" t="s">
        <v>79</v>
      </c>
      <c r="AM1357" s="14" t="s">
        <v>79</v>
      </c>
      <c r="AN1357" s="14" t="s">
        <v>79</v>
      </c>
      <c r="AO1357" s="14"/>
      <c r="AP1357" s="14">
        <v>0</v>
      </c>
      <c r="AQ1357" s="14">
        <v>5.7440176984321304E-3</v>
      </c>
      <c r="AR1357" s="14">
        <v>0</v>
      </c>
      <c r="AS1357" s="14"/>
      <c r="AT1357" s="14">
        <v>1.60763555360579E-3</v>
      </c>
      <c r="AU1357" s="14">
        <v>3.3243360267458302E-3</v>
      </c>
      <c r="AV1357" s="14">
        <v>3.6919890002065098E-3</v>
      </c>
      <c r="AW1357" s="14">
        <v>5.4824526811177998E-3</v>
      </c>
      <c r="AX1357" s="14">
        <v>0</v>
      </c>
    </row>
    <row r="1358" spans="2:50" x14ac:dyDescent="0.25">
      <c r="B1358" t="s">
        <v>70</v>
      </c>
      <c r="C1358" s="14">
        <v>4.1986685307686303E-2</v>
      </c>
      <c r="D1358" s="14">
        <v>3.7944659180819101E-2</v>
      </c>
      <c r="E1358" s="14">
        <v>4.6244105331993302E-2</v>
      </c>
      <c r="F1358" s="14"/>
      <c r="G1358" s="14">
        <v>4.4612174525636497E-2</v>
      </c>
      <c r="H1358" s="14">
        <v>6.0322267929038401E-2</v>
      </c>
      <c r="I1358" s="14">
        <v>5.0014861655600297E-2</v>
      </c>
      <c r="J1358" s="14">
        <v>4.29092581572093E-2</v>
      </c>
      <c r="K1358" s="14">
        <v>3.5823947003522802E-2</v>
      </c>
      <c r="L1358" s="14">
        <v>2.2029301525892501E-2</v>
      </c>
      <c r="M1358" s="14"/>
      <c r="N1358" s="14">
        <v>2.70117055811099E-2</v>
      </c>
      <c r="O1358" s="14">
        <v>3.6327042176326298E-2</v>
      </c>
      <c r="P1358" s="14">
        <v>5.0342729872569401E-2</v>
      </c>
      <c r="Q1358" s="14">
        <v>5.7054827424542501E-2</v>
      </c>
      <c r="R1358" s="14"/>
      <c r="S1358" s="14">
        <v>6.1891368533816597E-2</v>
      </c>
      <c r="T1358" s="14">
        <v>2.0948956480306698E-2</v>
      </c>
      <c r="U1358" s="14">
        <v>6.1443603279969797E-2</v>
      </c>
      <c r="V1358" s="14">
        <v>4.6018513241921299E-2</v>
      </c>
      <c r="W1358" s="14">
        <v>4.3785980050387703E-2</v>
      </c>
      <c r="X1358" s="14">
        <v>7.2912425561819302E-2</v>
      </c>
      <c r="Y1358" s="14">
        <v>1.43759726580931E-2</v>
      </c>
      <c r="Z1358" s="14">
        <v>4.8555085573760703E-2</v>
      </c>
      <c r="AA1358" s="14">
        <v>2.7431267499101599E-2</v>
      </c>
      <c r="AB1358" s="14">
        <v>2.7666983313566401E-2</v>
      </c>
      <c r="AC1358" s="14">
        <v>3.5824381523591901E-2</v>
      </c>
      <c r="AD1358" s="14">
        <v>5.1113176207901401E-2</v>
      </c>
      <c r="AE1358" s="14"/>
      <c r="AF1358" s="14">
        <v>3.3120905363432901E-2</v>
      </c>
      <c r="AG1358" s="14">
        <v>3.08071398878642E-2</v>
      </c>
      <c r="AH1358" s="14">
        <v>0.105057422641003</v>
      </c>
      <c r="AI1358" s="14"/>
      <c r="AJ1358" s="14" t="s">
        <v>79</v>
      </c>
      <c r="AK1358" s="14" t="s">
        <v>79</v>
      </c>
      <c r="AL1358" s="14" t="s">
        <v>79</v>
      </c>
      <c r="AM1358" s="14" t="s">
        <v>79</v>
      </c>
      <c r="AN1358" s="14" t="s">
        <v>79</v>
      </c>
      <c r="AO1358" s="14"/>
      <c r="AP1358" s="14">
        <v>2.2208404405252302E-2</v>
      </c>
      <c r="AQ1358" s="14">
        <v>3.2199927892644697E-2</v>
      </c>
      <c r="AR1358" s="14">
        <v>1.83032512381225E-2</v>
      </c>
      <c r="AS1358" s="14"/>
      <c r="AT1358" s="14">
        <v>4.6106529176363903E-2</v>
      </c>
      <c r="AU1358" s="14">
        <v>5.5495740211570603E-2</v>
      </c>
      <c r="AV1358" s="14">
        <v>3.6690676478327099E-2</v>
      </c>
      <c r="AW1358" s="14">
        <v>2.1621186682232101E-2</v>
      </c>
      <c r="AX1358" s="14">
        <v>2.9919851874247502E-2</v>
      </c>
    </row>
    <row r="1359" spans="2:50" x14ac:dyDescent="0.25">
      <c r="C1359" s="14"/>
      <c r="D1359" s="14"/>
      <c r="E1359" s="14"/>
      <c r="F1359" s="14"/>
      <c r="G1359" s="14"/>
      <c r="H1359" s="14"/>
      <c r="I1359" s="14"/>
      <c r="J1359" s="14"/>
      <c r="K1359" s="14"/>
      <c r="L1359" s="14"/>
      <c r="M1359" s="14"/>
      <c r="N1359" s="14"/>
      <c r="O1359" s="14"/>
      <c r="P1359" s="14"/>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4"/>
      <c r="AM1359" s="14"/>
      <c r="AN1359" s="14"/>
      <c r="AO1359" s="14"/>
      <c r="AP1359" s="14"/>
      <c r="AQ1359" s="14"/>
      <c r="AR1359" s="14"/>
      <c r="AS1359" s="14"/>
      <c r="AT1359" s="14"/>
      <c r="AU1359" s="14"/>
      <c r="AV1359" s="14"/>
      <c r="AW1359" s="14"/>
      <c r="AX1359" s="14"/>
    </row>
    <row r="1360" spans="2:50" x14ac:dyDescent="0.25">
      <c r="B1360" s="6" t="s">
        <v>507</v>
      </c>
      <c r="C1360" s="14"/>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c r="AM1360" s="14"/>
      <c r="AN1360" s="14"/>
      <c r="AO1360" s="14"/>
      <c r="AP1360" s="14"/>
      <c r="AQ1360" s="14"/>
      <c r="AR1360" s="14"/>
      <c r="AS1360" s="14"/>
      <c r="AT1360" s="14"/>
      <c r="AU1360" s="14"/>
      <c r="AV1360" s="14"/>
      <c r="AW1360" s="14"/>
      <c r="AX1360" s="14"/>
    </row>
    <row r="1361" spans="2:50" x14ac:dyDescent="0.25">
      <c r="B1361" s="24" t="s">
        <v>77</v>
      </c>
      <c r="C1361" s="14"/>
      <c r="D1361" s="14"/>
      <c r="E1361" s="14"/>
      <c r="F1361" s="14"/>
      <c r="G1361" s="14"/>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c r="AM1361" s="14"/>
      <c r="AN1361" s="14"/>
      <c r="AO1361" s="14"/>
      <c r="AP1361" s="14"/>
      <c r="AQ1361" s="14"/>
      <c r="AR1361" s="14"/>
      <c r="AS1361" s="14"/>
      <c r="AT1361" s="14"/>
      <c r="AU1361" s="14"/>
      <c r="AV1361" s="14"/>
      <c r="AW1361" s="14"/>
      <c r="AX1361" s="14"/>
    </row>
    <row r="1362" spans="2:50" x14ac:dyDescent="0.25">
      <c r="B1362" t="s">
        <v>499</v>
      </c>
      <c r="C1362" s="14">
        <v>0.30441086598838701</v>
      </c>
      <c r="D1362" s="14">
        <v>0.31760777355251502</v>
      </c>
      <c r="E1362" s="14">
        <v>0.28978365250171101</v>
      </c>
      <c r="F1362" s="14"/>
      <c r="G1362" s="14">
        <v>0.35029422893049</v>
      </c>
      <c r="H1362" s="14">
        <v>0.27827014468959899</v>
      </c>
      <c r="I1362" s="14">
        <v>0.26248612081927403</v>
      </c>
      <c r="J1362" s="14">
        <v>0.31581798315688397</v>
      </c>
      <c r="K1362" s="14">
        <v>0.331179598917342</v>
      </c>
      <c r="L1362" s="14">
        <v>0.30218217371892903</v>
      </c>
      <c r="M1362" s="14"/>
      <c r="N1362" s="14">
        <v>0.36990082428239401</v>
      </c>
      <c r="O1362" s="14">
        <v>0.30003843764131</v>
      </c>
      <c r="P1362" s="14">
        <v>0.238432857975694</v>
      </c>
      <c r="Q1362" s="14">
        <v>0.29578430543098699</v>
      </c>
      <c r="R1362" s="14"/>
      <c r="S1362" s="14">
        <v>0.36662283617483299</v>
      </c>
      <c r="T1362" s="14">
        <v>0.330448062704643</v>
      </c>
      <c r="U1362" s="14">
        <v>0.282826567855888</v>
      </c>
      <c r="V1362" s="14">
        <v>0.31173864857692901</v>
      </c>
      <c r="W1362" s="14">
        <v>0.28198452473409602</v>
      </c>
      <c r="X1362" s="14">
        <v>0.25528873024432103</v>
      </c>
      <c r="Y1362" s="14">
        <v>0.26412937156572203</v>
      </c>
      <c r="Z1362" s="14">
        <v>0.243965105869869</v>
      </c>
      <c r="AA1362" s="14">
        <v>0.30995313235257299</v>
      </c>
      <c r="AB1362" s="14">
        <v>0.282525533427196</v>
      </c>
      <c r="AC1362" s="14">
        <v>0.36829172410205102</v>
      </c>
      <c r="AD1362" s="14">
        <v>0.26308914806177203</v>
      </c>
      <c r="AE1362" s="14"/>
      <c r="AF1362" s="14">
        <v>0.215041810832035</v>
      </c>
      <c r="AG1362" s="14">
        <v>0.38351324602725101</v>
      </c>
      <c r="AH1362" s="14">
        <v>0.25525480708519199</v>
      </c>
      <c r="AI1362" s="14"/>
      <c r="AJ1362" s="14" t="s">
        <v>79</v>
      </c>
      <c r="AK1362" s="14" t="s">
        <v>79</v>
      </c>
      <c r="AL1362" s="14" t="s">
        <v>79</v>
      </c>
      <c r="AM1362" s="14" t="s">
        <v>79</v>
      </c>
      <c r="AN1362" s="14" t="s">
        <v>79</v>
      </c>
      <c r="AO1362" s="14"/>
      <c r="AP1362" s="14">
        <v>0.25200000751675</v>
      </c>
      <c r="AQ1362" s="14">
        <v>0.33806895063701098</v>
      </c>
      <c r="AR1362" s="14">
        <v>0.45795150340702601</v>
      </c>
      <c r="AS1362" s="14"/>
      <c r="AT1362" s="14">
        <v>0.25964824905871697</v>
      </c>
      <c r="AU1362" s="14">
        <v>0.29362449603695201</v>
      </c>
      <c r="AV1362" s="14">
        <v>0.33810967004512199</v>
      </c>
      <c r="AW1362" s="14">
        <v>0.35612634634576201</v>
      </c>
      <c r="AX1362" s="14">
        <v>0.60394125617254202</v>
      </c>
    </row>
    <row r="1363" spans="2:50" x14ac:dyDescent="0.25">
      <c r="B1363" t="s">
        <v>500</v>
      </c>
      <c r="C1363" s="14">
        <v>0.327694593062269</v>
      </c>
      <c r="D1363" s="14">
        <v>0.29600101075637802</v>
      </c>
      <c r="E1363" s="14">
        <v>0.35919934129820003</v>
      </c>
      <c r="F1363" s="14"/>
      <c r="G1363" s="14">
        <v>0.36254965447014498</v>
      </c>
      <c r="H1363" s="14">
        <v>0.36818092453672702</v>
      </c>
      <c r="I1363" s="14">
        <v>0.32813096913721901</v>
      </c>
      <c r="J1363" s="14">
        <v>0.30940203513203901</v>
      </c>
      <c r="K1363" s="14">
        <v>0.30027826444181299</v>
      </c>
      <c r="L1363" s="14">
        <v>0.30404198167951402</v>
      </c>
      <c r="M1363" s="14"/>
      <c r="N1363" s="14">
        <v>0.30044446597751201</v>
      </c>
      <c r="O1363" s="14">
        <v>0.34995678143880299</v>
      </c>
      <c r="P1363" s="14">
        <v>0.31851423110531901</v>
      </c>
      <c r="Q1363" s="14">
        <v>0.344656975282289</v>
      </c>
      <c r="R1363" s="14"/>
      <c r="S1363" s="14">
        <v>0.305070554677495</v>
      </c>
      <c r="T1363" s="14">
        <v>0.34562462746860201</v>
      </c>
      <c r="U1363" s="14">
        <v>0.333753364681319</v>
      </c>
      <c r="V1363" s="14">
        <v>0.295392653296076</v>
      </c>
      <c r="W1363" s="14">
        <v>0.27845954510777499</v>
      </c>
      <c r="X1363" s="14">
        <v>0.38593441435366299</v>
      </c>
      <c r="Y1363" s="14">
        <v>0.393332899651194</v>
      </c>
      <c r="Z1363" s="14">
        <v>0.27455103074097897</v>
      </c>
      <c r="AA1363" s="14">
        <v>0.30617009450673699</v>
      </c>
      <c r="AB1363" s="14">
        <v>0.35390705268670802</v>
      </c>
      <c r="AC1363" s="14">
        <v>0.30866381669888598</v>
      </c>
      <c r="AD1363" s="14">
        <v>0.30456123486550102</v>
      </c>
      <c r="AE1363" s="14"/>
      <c r="AF1363" s="14">
        <v>0.31359498215749398</v>
      </c>
      <c r="AG1363" s="14">
        <v>0.32329675581885697</v>
      </c>
      <c r="AH1363" s="14">
        <v>0.342971397894133</v>
      </c>
      <c r="AI1363" s="14"/>
      <c r="AJ1363" s="14" t="s">
        <v>79</v>
      </c>
      <c r="AK1363" s="14" t="s">
        <v>79</v>
      </c>
      <c r="AL1363" s="14" t="s">
        <v>79</v>
      </c>
      <c r="AM1363" s="14" t="s">
        <v>79</v>
      </c>
      <c r="AN1363" s="14" t="s">
        <v>79</v>
      </c>
      <c r="AO1363" s="14"/>
      <c r="AP1363" s="14">
        <v>0.33284395681502899</v>
      </c>
      <c r="AQ1363" s="14">
        <v>0.38204158726461301</v>
      </c>
      <c r="AR1363" s="14">
        <v>0.30626600076441501</v>
      </c>
      <c r="AS1363" s="14"/>
      <c r="AT1363" s="14">
        <v>0.34369553476410702</v>
      </c>
      <c r="AU1363" s="14">
        <v>0.31771070251427103</v>
      </c>
      <c r="AV1363" s="14">
        <v>0.34242131051288599</v>
      </c>
      <c r="AW1363" s="14">
        <v>0.32843155172675398</v>
      </c>
      <c r="AX1363" s="14">
        <v>0.12030746197863899</v>
      </c>
    </row>
    <row r="1364" spans="2:50" x14ac:dyDescent="0.25">
      <c r="B1364" t="s">
        <v>501</v>
      </c>
      <c r="C1364" s="14">
        <v>0.21013814783482199</v>
      </c>
      <c r="D1364" s="14">
        <v>0.211724704819333</v>
      </c>
      <c r="E1364" s="14">
        <v>0.210219236768594</v>
      </c>
      <c r="F1364" s="14"/>
      <c r="G1364" s="14">
        <v>0.157163439761873</v>
      </c>
      <c r="H1364" s="14">
        <v>0.19190731283978199</v>
      </c>
      <c r="I1364" s="14">
        <v>0.25687707213336802</v>
      </c>
      <c r="J1364" s="14">
        <v>0.19964410265667201</v>
      </c>
      <c r="K1364" s="14">
        <v>0.19635835177729899</v>
      </c>
      <c r="L1364" s="14">
        <v>0.240211824766075</v>
      </c>
      <c r="M1364" s="14"/>
      <c r="N1364" s="14">
        <v>0.19303722334849199</v>
      </c>
      <c r="O1364" s="14">
        <v>0.208095323026703</v>
      </c>
      <c r="P1364" s="14">
        <v>0.272124169918803</v>
      </c>
      <c r="Q1364" s="14">
        <v>0.176348185549</v>
      </c>
      <c r="R1364" s="14"/>
      <c r="S1364" s="14">
        <v>0.19858223793823601</v>
      </c>
      <c r="T1364" s="14">
        <v>0.19564963249022299</v>
      </c>
      <c r="U1364" s="14">
        <v>0.220280034692937</v>
      </c>
      <c r="V1364" s="14">
        <v>0.223355045184219</v>
      </c>
      <c r="W1364" s="14">
        <v>0.31466376523038497</v>
      </c>
      <c r="X1364" s="14">
        <v>0.17989008184394301</v>
      </c>
      <c r="Y1364" s="14">
        <v>0.195462301812004</v>
      </c>
      <c r="Z1364" s="14">
        <v>0.22687681037903501</v>
      </c>
      <c r="AA1364" s="14">
        <v>0.20719801630262999</v>
      </c>
      <c r="AB1364" s="14">
        <v>0.20287553649568901</v>
      </c>
      <c r="AC1364" s="14">
        <v>0.16215545890724301</v>
      </c>
      <c r="AD1364" s="14">
        <v>0.237226812483496</v>
      </c>
      <c r="AE1364" s="14"/>
      <c r="AF1364" s="14">
        <v>0.247734665201916</v>
      </c>
      <c r="AG1364" s="14">
        <v>0.19431828335969401</v>
      </c>
      <c r="AH1364" s="14">
        <v>0.204027503266872</v>
      </c>
      <c r="AI1364" s="14"/>
      <c r="AJ1364" s="14" t="s">
        <v>79</v>
      </c>
      <c r="AK1364" s="14" t="s">
        <v>79</v>
      </c>
      <c r="AL1364" s="14" t="s">
        <v>79</v>
      </c>
      <c r="AM1364" s="14" t="s">
        <v>79</v>
      </c>
      <c r="AN1364" s="14" t="s">
        <v>79</v>
      </c>
      <c r="AO1364" s="14"/>
      <c r="AP1364" s="14">
        <v>0.23457458039180501</v>
      </c>
      <c r="AQ1364" s="14">
        <v>0.18677122139451099</v>
      </c>
      <c r="AR1364" s="14">
        <v>0.15706615832759599</v>
      </c>
      <c r="AS1364" s="14"/>
      <c r="AT1364" s="14">
        <v>0.232056887322659</v>
      </c>
      <c r="AU1364" s="14">
        <v>0.21573148926459701</v>
      </c>
      <c r="AV1364" s="14">
        <v>0.184556094926418</v>
      </c>
      <c r="AW1364" s="14">
        <v>0.19296518091148199</v>
      </c>
      <c r="AX1364" s="14">
        <v>0.13635415157778599</v>
      </c>
    </row>
    <row r="1365" spans="2:50" x14ac:dyDescent="0.25">
      <c r="B1365" t="s">
        <v>502</v>
      </c>
      <c r="C1365" s="14">
        <v>6.0632966369781501E-2</v>
      </c>
      <c r="D1365" s="14">
        <v>6.8163436512477693E-2</v>
      </c>
      <c r="E1365" s="14">
        <v>5.3774828164062698E-2</v>
      </c>
      <c r="F1365" s="14"/>
      <c r="G1365" s="14">
        <v>5.0050792553567897E-2</v>
      </c>
      <c r="H1365" s="14">
        <v>6.2403792935084697E-2</v>
      </c>
      <c r="I1365" s="14">
        <v>4.71010816409883E-2</v>
      </c>
      <c r="J1365" s="14">
        <v>6.0016335965863699E-2</v>
      </c>
      <c r="K1365" s="14">
        <v>6.3093630464154199E-2</v>
      </c>
      <c r="L1365" s="14">
        <v>7.6066160976034594E-2</v>
      </c>
      <c r="M1365" s="14"/>
      <c r="N1365" s="14">
        <v>6.9063109463277705E-2</v>
      </c>
      <c r="O1365" s="14">
        <v>5.8445549222815099E-2</v>
      </c>
      <c r="P1365" s="14">
        <v>6.6454373565018404E-2</v>
      </c>
      <c r="Q1365" s="14">
        <v>4.9135384019694098E-2</v>
      </c>
      <c r="R1365" s="14"/>
      <c r="S1365" s="14">
        <v>4.9735075045157902E-2</v>
      </c>
      <c r="T1365" s="14">
        <v>4.6915991877511401E-2</v>
      </c>
      <c r="U1365" s="14">
        <v>5.2041681021593802E-2</v>
      </c>
      <c r="V1365" s="14">
        <v>7.2776424602541107E-2</v>
      </c>
      <c r="W1365" s="14">
        <v>7.9502496535328093E-2</v>
      </c>
      <c r="X1365" s="14">
        <v>5.4147145676744897E-2</v>
      </c>
      <c r="Y1365" s="14">
        <v>6.81928003971288E-2</v>
      </c>
      <c r="Z1365" s="14">
        <v>9.2421447584368099E-2</v>
      </c>
      <c r="AA1365" s="14">
        <v>7.8437458014015998E-2</v>
      </c>
      <c r="AB1365" s="14">
        <v>5.4401542404624699E-2</v>
      </c>
      <c r="AC1365" s="14">
        <v>2.3387003929827701E-2</v>
      </c>
      <c r="AD1365" s="14">
        <v>8.5862828897432006E-2</v>
      </c>
      <c r="AE1365" s="14"/>
      <c r="AF1365" s="14">
        <v>8.7467196282415893E-2</v>
      </c>
      <c r="AG1365" s="14">
        <v>4.6194649285669402E-2</v>
      </c>
      <c r="AH1365" s="14">
        <v>6.3226795122183793E-2</v>
      </c>
      <c r="AI1365" s="14"/>
      <c r="AJ1365" s="14" t="s">
        <v>79</v>
      </c>
      <c r="AK1365" s="14" t="s">
        <v>79</v>
      </c>
      <c r="AL1365" s="14" t="s">
        <v>79</v>
      </c>
      <c r="AM1365" s="14" t="s">
        <v>79</v>
      </c>
      <c r="AN1365" s="14" t="s">
        <v>79</v>
      </c>
      <c r="AO1365" s="14"/>
      <c r="AP1365" s="14">
        <v>0.11136259638448701</v>
      </c>
      <c r="AQ1365" s="14">
        <v>2.6977702956411501E-2</v>
      </c>
      <c r="AR1365" s="14">
        <v>2.78495168043013E-2</v>
      </c>
      <c r="AS1365" s="14"/>
      <c r="AT1365" s="14">
        <v>6.0860309583729601E-2</v>
      </c>
      <c r="AU1365" s="14">
        <v>6.7143974292811798E-2</v>
      </c>
      <c r="AV1365" s="14">
        <v>5.1800606098332397E-2</v>
      </c>
      <c r="AW1365" s="14">
        <v>7.7124627377600702E-2</v>
      </c>
      <c r="AX1365" s="14">
        <v>5.1711154454610997E-2</v>
      </c>
    </row>
    <row r="1366" spans="2:50" x14ac:dyDescent="0.25">
      <c r="B1366" t="s">
        <v>503</v>
      </c>
      <c r="C1366" s="14">
        <v>5.0821092655482299E-2</v>
      </c>
      <c r="D1366" s="14">
        <v>6.3424496406493405E-2</v>
      </c>
      <c r="E1366" s="14">
        <v>3.7225973818378201E-2</v>
      </c>
      <c r="F1366" s="14"/>
      <c r="G1366" s="14">
        <v>2.0228142999129499E-2</v>
      </c>
      <c r="H1366" s="14">
        <v>4.2051442882623198E-2</v>
      </c>
      <c r="I1366" s="14">
        <v>5.6102693474573098E-2</v>
      </c>
      <c r="J1366" s="14">
        <v>6.3545430832276595E-2</v>
      </c>
      <c r="K1366" s="14">
        <v>7.9807909727542495E-2</v>
      </c>
      <c r="L1366" s="14">
        <v>4.4399656521253002E-2</v>
      </c>
      <c r="M1366" s="14"/>
      <c r="N1366" s="14">
        <v>3.7614714627781598E-2</v>
      </c>
      <c r="O1366" s="14">
        <v>4.9178783621360002E-2</v>
      </c>
      <c r="P1366" s="14">
        <v>5.5364807523476701E-2</v>
      </c>
      <c r="Q1366" s="14">
        <v>6.1489797623661503E-2</v>
      </c>
      <c r="R1366" s="14"/>
      <c r="S1366" s="14">
        <v>2.9555903918147001E-2</v>
      </c>
      <c r="T1366" s="14">
        <v>4.3098939990343199E-2</v>
      </c>
      <c r="U1366" s="14">
        <v>4.9727091252884797E-2</v>
      </c>
      <c r="V1366" s="14">
        <v>5.0802194667370501E-2</v>
      </c>
      <c r="W1366" s="14">
        <v>1.0343940661044699E-2</v>
      </c>
      <c r="X1366" s="14">
        <v>5.0786545591509899E-2</v>
      </c>
      <c r="Y1366" s="14">
        <v>5.8821917527254901E-2</v>
      </c>
      <c r="Z1366" s="14">
        <v>0.10139329025895399</v>
      </c>
      <c r="AA1366" s="14">
        <v>5.8689414529566601E-2</v>
      </c>
      <c r="AB1366" s="14">
        <v>6.7033995087401793E-2</v>
      </c>
      <c r="AC1366" s="14">
        <v>6.8971025476902495E-2</v>
      </c>
      <c r="AD1366" s="14">
        <v>8.3509380752092702E-2</v>
      </c>
      <c r="AE1366" s="14"/>
      <c r="AF1366" s="14">
        <v>9.1651408470896797E-2</v>
      </c>
      <c r="AG1366" s="14">
        <v>1.7389830604229699E-2</v>
      </c>
      <c r="AH1366" s="14">
        <v>5.7664452871926501E-2</v>
      </c>
      <c r="AI1366" s="14"/>
      <c r="AJ1366" s="14" t="s">
        <v>79</v>
      </c>
      <c r="AK1366" s="14" t="s">
        <v>79</v>
      </c>
      <c r="AL1366" s="14" t="s">
        <v>79</v>
      </c>
      <c r="AM1366" s="14" t="s">
        <v>79</v>
      </c>
      <c r="AN1366" s="14" t="s">
        <v>79</v>
      </c>
      <c r="AO1366" s="14"/>
      <c r="AP1366" s="14">
        <v>4.5091812215229503E-2</v>
      </c>
      <c r="AQ1366" s="14">
        <v>2.3746049251545501E-2</v>
      </c>
      <c r="AR1366" s="14">
        <v>2.7090081798947101E-2</v>
      </c>
      <c r="AS1366" s="14"/>
      <c r="AT1366" s="14">
        <v>6.31154141714034E-2</v>
      </c>
      <c r="AU1366" s="14">
        <v>3.9192492694690502E-2</v>
      </c>
      <c r="AV1366" s="14">
        <v>5.1685409825843798E-2</v>
      </c>
      <c r="AW1366" s="14">
        <v>9.2117314432804097E-3</v>
      </c>
      <c r="AX1366" s="14">
        <v>5.7766123942173599E-2</v>
      </c>
    </row>
    <row r="1367" spans="2:50" x14ac:dyDescent="0.25">
      <c r="B1367" t="s">
        <v>70</v>
      </c>
      <c r="C1367" s="14">
        <v>4.6302334089258698E-2</v>
      </c>
      <c r="D1367" s="14">
        <v>4.3078577952802698E-2</v>
      </c>
      <c r="E1367" s="14">
        <v>4.9796967449053098E-2</v>
      </c>
      <c r="F1367" s="14"/>
      <c r="G1367" s="14">
        <v>5.9713741284795001E-2</v>
      </c>
      <c r="H1367" s="14">
        <v>5.7186382116183397E-2</v>
      </c>
      <c r="I1367" s="14">
        <v>4.9302062794578203E-2</v>
      </c>
      <c r="J1367" s="14">
        <v>5.1574112256264099E-2</v>
      </c>
      <c r="K1367" s="14">
        <v>2.92822446718491E-2</v>
      </c>
      <c r="L1367" s="14">
        <v>3.3098202338194202E-2</v>
      </c>
      <c r="M1367" s="14"/>
      <c r="N1367" s="14">
        <v>2.99396623005431E-2</v>
      </c>
      <c r="O1367" s="14">
        <v>3.4285125049008797E-2</v>
      </c>
      <c r="P1367" s="14">
        <v>4.91095599116885E-2</v>
      </c>
      <c r="Q1367" s="14">
        <v>7.2585352094368297E-2</v>
      </c>
      <c r="R1367" s="14"/>
      <c r="S1367" s="14">
        <v>5.0433392246131498E-2</v>
      </c>
      <c r="T1367" s="14">
        <v>3.8262745468677001E-2</v>
      </c>
      <c r="U1367" s="14">
        <v>6.1371260495377902E-2</v>
      </c>
      <c r="V1367" s="14">
        <v>4.5935033672864702E-2</v>
      </c>
      <c r="W1367" s="14">
        <v>3.5045727731371198E-2</v>
      </c>
      <c r="X1367" s="14">
        <v>7.3953082289817895E-2</v>
      </c>
      <c r="Y1367" s="14">
        <v>2.00607090466965E-2</v>
      </c>
      <c r="Z1367" s="14">
        <v>6.0792315166795001E-2</v>
      </c>
      <c r="AA1367" s="14">
        <v>3.9551884294477799E-2</v>
      </c>
      <c r="AB1367" s="14">
        <v>3.9256339898380503E-2</v>
      </c>
      <c r="AC1367" s="14">
        <v>6.8530970885089901E-2</v>
      </c>
      <c r="AD1367" s="14">
        <v>2.5750594939706599E-2</v>
      </c>
      <c r="AE1367" s="14"/>
      <c r="AF1367" s="14">
        <v>4.4509937055242803E-2</v>
      </c>
      <c r="AG1367" s="14">
        <v>3.5287234904298602E-2</v>
      </c>
      <c r="AH1367" s="14">
        <v>7.6855043759692598E-2</v>
      </c>
      <c r="AI1367" s="14"/>
      <c r="AJ1367" s="14" t="s">
        <v>79</v>
      </c>
      <c r="AK1367" s="14" t="s">
        <v>79</v>
      </c>
      <c r="AL1367" s="14" t="s">
        <v>79</v>
      </c>
      <c r="AM1367" s="14" t="s">
        <v>79</v>
      </c>
      <c r="AN1367" s="14" t="s">
        <v>79</v>
      </c>
      <c r="AO1367" s="14"/>
      <c r="AP1367" s="14">
        <v>2.41270466766999E-2</v>
      </c>
      <c r="AQ1367" s="14">
        <v>4.2394488495906997E-2</v>
      </c>
      <c r="AR1367" s="14">
        <v>2.3776738897715501E-2</v>
      </c>
      <c r="AS1367" s="14"/>
      <c r="AT1367" s="14">
        <v>4.0623605099385E-2</v>
      </c>
      <c r="AU1367" s="14">
        <v>6.6596845196678398E-2</v>
      </c>
      <c r="AV1367" s="14">
        <v>3.14269085913986E-2</v>
      </c>
      <c r="AW1367" s="14">
        <v>3.6140562195119998E-2</v>
      </c>
      <c r="AX1367" s="14">
        <v>2.9919851874247502E-2</v>
      </c>
    </row>
    <row r="1368" spans="2:50" x14ac:dyDescent="0.25">
      <c r="C1368" s="14"/>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c r="AM1368" s="14"/>
      <c r="AN1368" s="14"/>
      <c r="AO1368" s="14"/>
      <c r="AP1368" s="14"/>
      <c r="AQ1368" s="14"/>
      <c r="AR1368" s="14"/>
      <c r="AS1368" s="14"/>
      <c r="AT1368" s="14"/>
      <c r="AU1368" s="14"/>
      <c r="AV1368" s="14"/>
      <c r="AW1368" s="14"/>
      <c r="AX1368" s="14"/>
    </row>
    <row r="1369" spans="2:50" x14ac:dyDescent="0.25">
      <c r="B1369" s="6" t="s">
        <v>508</v>
      </c>
      <c r="C1369" s="14"/>
      <c r="D1369" s="14"/>
      <c r="E1369" s="14"/>
      <c r="F1369" s="14"/>
      <c r="G1369" s="14"/>
      <c r="H1369" s="14"/>
      <c r="I1369" s="14"/>
      <c r="J1369" s="14"/>
      <c r="K1369" s="14"/>
      <c r="L1369" s="14"/>
      <c r="M1369" s="14"/>
      <c r="N1369" s="14"/>
      <c r="O1369" s="14"/>
      <c r="P1369" s="14"/>
      <c r="Q1369" s="14"/>
      <c r="R1369" s="14"/>
      <c r="S1369" s="14"/>
      <c r="T1369" s="14"/>
      <c r="U1369" s="14"/>
      <c r="V1369" s="14"/>
      <c r="W1369" s="14"/>
      <c r="X1369" s="14"/>
      <c r="Y1369" s="14"/>
      <c r="Z1369" s="14"/>
      <c r="AA1369" s="14"/>
      <c r="AB1369" s="14"/>
      <c r="AC1369" s="14"/>
      <c r="AD1369" s="14"/>
      <c r="AE1369" s="14"/>
      <c r="AF1369" s="14"/>
      <c r="AG1369" s="14"/>
      <c r="AH1369" s="14"/>
      <c r="AI1369" s="14"/>
      <c r="AJ1369" s="14"/>
      <c r="AK1369" s="14"/>
      <c r="AL1369" s="14"/>
      <c r="AM1369" s="14"/>
      <c r="AN1369" s="14"/>
      <c r="AO1369" s="14"/>
      <c r="AP1369" s="14"/>
      <c r="AQ1369" s="14"/>
      <c r="AR1369" s="14"/>
      <c r="AS1369" s="14"/>
      <c r="AT1369" s="14"/>
      <c r="AU1369" s="14"/>
      <c r="AV1369" s="14"/>
      <c r="AW1369" s="14"/>
      <c r="AX1369" s="14"/>
    </row>
    <row r="1370" spans="2:50" x14ac:dyDescent="0.25">
      <c r="B1370" s="24" t="s">
        <v>77</v>
      </c>
      <c r="C1370" s="14"/>
      <c r="D1370" s="14"/>
      <c r="E1370" s="14"/>
      <c r="F1370" s="14"/>
      <c r="G1370" s="14"/>
      <c r="H1370" s="14"/>
      <c r="I1370" s="14"/>
      <c r="J1370" s="14"/>
      <c r="K1370" s="14"/>
      <c r="L1370" s="14"/>
      <c r="M1370" s="14"/>
      <c r="N1370" s="14"/>
      <c r="O1370" s="14"/>
      <c r="P1370" s="14"/>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4"/>
      <c r="AM1370" s="14"/>
      <c r="AN1370" s="14"/>
      <c r="AO1370" s="14"/>
      <c r="AP1370" s="14"/>
      <c r="AQ1370" s="14"/>
      <c r="AR1370" s="14"/>
      <c r="AS1370" s="14"/>
      <c r="AT1370" s="14"/>
      <c r="AU1370" s="14"/>
      <c r="AV1370" s="14"/>
      <c r="AW1370" s="14"/>
      <c r="AX1370" s="14"/>
    </row>
    <row r="1371" spans="2:50" x14ac:dyDescent="0.25">
      <c r="B1371" t="s">
        <v>499</v>
      </c>
      <c r="C1371" s="14">
        <v>0.14731981845365999</v>
      </c>
      <c r="D1371" s="14">
        <v>0.178091335513371</v>
      </c>
      <c r="E1371" s="14">
        <v>0.11687992367238199</v>
      </c>
      <c r="F1371" s="14"/>
      <c r="G1371" s="14">
        <v>0.15237025659814801</v>
      </c>
      <c r="H1371" s="14">
        <v>0.143252092991172</v>
      </c>
      <c r="I1371" s="14">
        <v>0.1393364990281</v>
      </c>
      <c r="J1371" s="14">
        <v>0.11910285015078401</v>
      </c>
      <c r="K1371" s="14">
        <v>0.14095373090662</v>
      </c>
      <c r="L1371" s="14">
        <v>0.180939008955153</v>
      </c>
      <c r="M1371" s="14"/>
      <c r="N1371" s="14">
        <v>0.17005325101700899</v>
      </c>
      <c r="O1371" s="14">
        <v>0.145112765125576</v>
      </c>
      <c r="P1371" s="14">
        <v>0.13553176355575899</v>
      </c>
      <c r="Q1371" s="14">
        <v>0.13472377132382199</v>
      </c>
      <c r="R1371" s="14"/>
      <c r="S1371" s="14">
        <v>0.21665757840514999</v>
      </c>
      <c r="T1371" s="14">
        <v>0.143418608603498</v>
      </c>
      <c r="U1371" s="14">
        <v>0.13244136012632701</v>
      </c>
      <c r="V1371" s="14">
        <v>0.16346910127777101</v>
      </c>
      <c r="W1371" s="14">
        <v>0.12513087978728499</v>
      </c>
      <c r="X1371" s="14">
        <v>9.4689500390528702E-2</v>
      </c>
      <c r="Y1371" s="14">
        <v>0.14844279151436901</v>
      </c>
      <c r="Z1371" s="14">
        <v>0.14071577228227</v>
      </c>
      <c r="AA1371" s="14">
        <v>0.14379615283201999</v>
      </c>
      <c r="AB1371" s="14">
        <v>0.134291989804982</v>
      </c>
      <c r="AC1371" s="14">
        <v>0.126675512959149</v>
      </c>
      <c r="AD1371" s="14">
        <v>0.133705344987539</v>
      </c>
      <c r="AE1371" s="14"/>
      <c r="AF1371" s="14">
        <v>0.14702761876218201</v>
      </c>
      <c r="AG1371" s="14">
        <v>0.16647229385696299</v>
      </c>
      <c r="AH1371" s="14">
        <v>0.121250390025154</v>
      </c>
      <c r="AI1371" s="14"/>
      <c r="AJ1371" s="14" t="s">
        <v>79</v>
      </c>
      <c r="AK1371" s="14" t="s">
        <v>79</v>
      </c>
      <c r="AL1371" s="14" t="s">
        <v>79</v>
      </c>
      <c r="AM1371" s="14" t="s">
        <v>79</v>
      </c>
      <c r="AN1371" s="14" t="s">
        <v>79</v>
      </c>
      <c r="AO1371" s="14"/>
      <c r="AP1371" s="14">
        <v>0.23965861802618099</v>
      </c>
      <c r="AQ1371" s="14">
        <v>0.13083232837290301</v>
      </c>
      <c r="AR1371" s="14">
        <v>0.15462282353906301</v>
      </c>
      <c r="AS1371" s="14"/>
      <c r="AT1371" s="14">
        <v>0.133821694946159</v>
      </c>
      <c r="AU1371" s="14">
        <v>0.123287799860716</v>
      </c>
      <c r="AV1371" s="14">
        <v>0.15653768480213301</v>
      </c>
      <c r="AW1371" s="14">
        <v>0.23044016339809001</v>
      </c>
      <c r="AX1371" s="14">
        <v>0.23580138100836501</v>
      </c>
    </row>
    <row r="1372" spans="2:50" x14ac:dyDescent="0.25">
      <c r="B1372" t="s">
        <v>500</v>
      </c>
      <c r="C1372" s="14">
        <v>0.430644990376153</v>
      </c>
      <c r="D1372" s="14">
        <v>0.44348646963991301</v>
      </c>
      <c r="E1372" s="14">
        <v>0.41621783351546099</v>
      </c>
      <c r="F1372" s="14"/>
      <c r="G1372" s="14">
        <v>0.37198123508331798</v>
      </c>
      <c r="H1372" s="14">
        <v>0.44403870458246297</v>
      </c>
      <c r="I1372" s="14">
        <v>0.40473637580877397</v>
      </c>
      <c r="J1372" s="14">
        <v>0.44876215343814302</v>
      </c>
      <c r="K1372" s="14">
        <v>0.45025623430382899</v>
      </c>
      <c r="L1372" s="14">
        <v>0.451927517899538</v>
      </c>
      <c r="M1372" s="14"/>
      <c r="N1372" s="14">
        <v>0.45553075721463798</v>
      </c>
      <c r="O1372" s="14">
        <v>0.45376661583226802</v>
      </c>
      <c r="P1372" s="14">
        <v>0.40616989297343697</v>
      </c>
      <c r="Q1372" s="14">
        <v>0.40308478013726801</v>
      </c>
      <c r="R1372" s="14"/>
      <c r="S1372" s="14">
        <v>0.38047924689179202</v>
      </c>
      <c r="T1372" s="14">
        <v>0.40550867551590403</v>
      </c>
      <c r="U1372" s="14">
        <v>0.44190630024792599</v>
      </c>
      <c r="V1372" s="14">
        <v>0.44552397751823303</v>
      </c>
      <c r="W1372" s="14">
        <v>0.42007770050538901</v>
      </c>
      <c r="X1372" s="14">
        <v>0.470436281025011</v>
      </c>
      <c r="Y1372" s="14">
        <v>0.41127428193912202</v>
      </c>
      <c r="Z1372" s="14">
        <v>0.47575295378872301</v>
      </c>
      <c r="AA1372" s="14">
        <v>0.492721252347881</v>
      </c>
      <c r="AB1372" s="14">
        <v>0.439059392909734</v>
      </c>
      <c r="AC1372" s="14">
        <v>0.337109549274486</v>
      </c>
      <c r="AD1372" s="14">
        <v>0.49859597647327297</v>
      </c>
      <c r="AE1372" s="14"/>
      <c r="AF1372" s="14">
        <v>0.40573620777431402</v>
      </c>
      <c r="AG1372" s="14">
        <v>0.46794772477957702</v>
      </c>
      <c r="AH1372" s="14">
        <v>0.40683587180304598</v>
      </c>
      <c r="AI1372" s="14"/>
      <c r="AJ1372" s="14" t="s">
        <v>79</v>
      </c>
      <c r="AK1372" s="14" t="s">
        <v>79</v>
      </c>
      <c r="AL1372" s="14" t="s">
        <v>79</v>
      </c>
      <c r="AM1372" s="14" t="s">
        <v>79</v>
      </c>
      <c r="AN1372" s="14" t="s">
        <v>79</v>
      </c>
      <c r="AO1372" s="14"/>
      <c r="AP1372" s="14">
        <v>0.43827951394394599</v>
      </c>
      <c r="AQ1372" s="14">
        <v>0.46096938970932499</v>
      </c>
      <c r="AR1372" s="14">
        <v>0.46364443833783497</v>
      </c>
      <c r="AS1372" s="14"/>
      <c r="AT1372" s="14">
        <v>0.39298890506923301</v>
      </c>
      <c r="AU1372" s="14">
        <v>0.427403678180521</v>
      </c>
      <c r="AV1372" s="14">
        <v>0.459376821512751</v>
      </c>
      <c r="AW1372" s="14">
        <v>0.43413167651729101</v>
      </c>
      <c r="AX1372" s="14">
        <v>0.59015183595417897</v>
      </c>
    </row>
    <row r="1373" spans="2:50" x14ac:dyDescent="0.25">
      <c r="B1373" t="s">
        <v>501</v>
      </c>
      <c r="C1373" s="14">
        <v>0.30537136003097198</v>
      </c>
      <c r="D1373" s="14">
        <v>0.267962013602283</v>
      </c>
      <c r="E1373" s="14">
        <v>0.34330039356291098</v>
      </c>
      <c r="F1373" s="14"/>
      <c r="G1373" s="14">
        <v>0.32837169494074198</v>
      </c>
      <c r="H1373" s="14">
        <v>0.282755165754278</v>
      </c>
      <c r="I1373" s="14">
        <v>0.33060928974023301</v>
      </c>
      <c r="J1373" s="14">
        <v>0.30025408147086802</v>
      </c>
      <c r="K1373" s="14">
        <v>0.29596715278163599</v>
      </c>
      <c r="L1373" s="14">
        <v>0.29859121881343098</v>
      </c>
      <c r="M1373" s="14"/>
      <c r="N1373" s="14">
        <v>0.28582867170659498</v>
      </c>
      <c r="O1373" s="14">
        <v>0.29652887088979002</v>
      </c>
      <c r="P1373" s="14">
        <v>0.31841117597921997</v>
      </c>
      <c r="Q1373" s="14">
        <v>0.323842543340845</v>
      </c>
      <c r="R1373" s="14"/>
      <c r="S1373" s="14">
        <v>0.30480628211115601</v>
      </c>
      <c r="T1373" s="14">
        <v>0.32729208092110901</v>
      </c>
      <c r="U1373" s="14">
        <v>0.32490675576857198</v>
      </c>
      <c r="V1373" s="14">
        <v>0.27238936411821002</v>
      </c>
      <c r="W1373" s="14">
        <v>0.31928764144489802</v>
      </c>
      <c r="X1373" s="14">
        <v>0.29534041866365701</v>
      </c>
      <c r="Y1373" s="14">
        <v>0.31524098153525498</v>
      </c>
      <c r="Z1373" s="14">
        <v>0.254342903699662</v>
      </c>
      <c r="AA1373" s="14">
        <v>0.25763493283106698</v>
      </c>
      <c r="AB1373" s="14">
        <v>0.34466751454198702</v>
      </c>
      <c r="AC1373" s="14">
        <v>0.37006322672096797</v>
      </c>
      <c r="AD1373" s="14">
        <v>0.24850808766798901</v>
      </c>
      <c r="AE1373" s="14"/>
      <c r="AF1373" s="14">
        <v>0.33006337257200302</v>
      </c>
      <c r="AG1373" s="14">
        <v>0.26926629989462902</v>
      </c>
      <c r="AH1373" s="14">
        <v>0.31387856632099398</v>
      </c>
      <c r="AI1373" s="14"/>
      <c r="AJ1373" s="14" t="s">
        <v>79</v>
      </c>
      <c r="AK1373" s="14" t="s">
        <v>79</v>
      </c>
      <c r="AL1373" s="14" t="s">
        <v>79</v>
      </c>
      <c r="AM1373" s="14" t="s">
        <v>79</v>
      </c>
      <c r="AN1373" s="14" t="s">
        <v>79</v>
      </c>
      <c r="AO1373" s="14"/>
      <c r="AP1373" s="14">
        <v>0.25586762058492701</v>
      </c>
      <c r="AQ1373" s="14">
        <v>0.302515440205465</v>
      </c>
      <c r="AR1373" s="14">
        <v>0.322982649650982</v>
      </c>
      <c r="AS1373" s="14"/>
      <c r="AT1373" s="14">
        <v>0.34510615458587002</v>
      </c>
      <c r="AU1373" s="14">
        <v>0.32763246084518599</v>
      </c>
      <c r="AV1373" s="14">
        <v>0.27999335007647402</v>
      </c>
      <c r="AW1373" s="14">
        <v>0.247126477510689</v>
      </c>
      <c r="AX1373" s="14">
        <v>8.7271962724466107E-2</v>
      </c>
    </row>
    <row r="1374" spans="2:50" x14ac:dyDescent="0.25">
      <c r="B1374" t="s">
        <v>502</v>
      </c>
      <c r="C1374" s="14">
        <v>4.5342868661498302E-2</v>
      </c>
      <c r="D1374" s="14">
        <v>4.6244471571548401E-2</v>
      </c>
      <c r="E1374" s="14">
        <v>4.4816219519724997E-2</v>
      </c>
      <c r="F1374" s="14"/>
      <c r="G1374" s="14">
        <v>6.4554281627369897E-2</v>
      </c>
      <c r="H1374" s="14">
        <v>3.4178747496774603E-2</v>
      </c>
      <c r="I1374" s="14">
        <v>4.6977738441147998E-2</v>
      </c>
      <c r="J1374" s="14">
        <v>5.4277868227913202E-2</v>
      </c>
      <c r="K1374" s="14">
        <v>6.1507782684704998E-2</v>
      </c>
      <c r="L1374" s="14">
        <v>2.2321871599460301E-2</v>
      </c>
      <c r="M1374" s="14"/>
      <c r="N1374" s="14">
        <v>4.4497291626473701E-2</v>
      </c>
      <c r="O1374" s="14">
        <v>4.0830308616356101E-2</v>
      </c>
      <c r="P1374" s="14">
        <v>5.0408365807787799E-2</v>
      </c>
      <c r="Q1374" s="14">
        <v>4.5120645386436599E-2</v>
      </c>
      <c r="R1374" s="14"/>
      <c r="S1374" s="14">
        <v>3.0632643330999101E-2</v>
      </c>
      <c r="T1374" s="14">
        <v>4.4889672786077098E-2</v>
      </c>
      <c r="U1374" s="14">
        <v>2.6410029262096499E-2</v>
      </c>
      <c r="V1374" s="14">
        <v>5.1618849867422698E-2</v>
      </c>
      <c r="W1374" s="14">
        <v>4.7290530108206399E-2</v>
      </c>
      <c r="X1374" s="14">
        <v>3.8274385211765599E-2</v>
      </c>
      <c r="Y1374" s="14">
        <v>8.7448009181085307E-2</v>
      </c>
      <c r="Z1374" s="14">
        <v>4.3660566341324598E-2</v>
      </c>
      <c r="AA1374" s="14">
        <v>4.0328309302209903E-2</v>
      </c>
      <c r="AB1374" s="14">
        <v>2.9468180943150301E-2</v>
      </c>
      <c r="AC1374" s="14">
        <v>7.6472687100728201E-2</v>
      </c>
      <c r="AD1374" s="14">
        <v>6.8077414663297794E-2</v>
      </c>
      <c r="AE1374" s="14"/>
      <c r="AF1374" s="14">
        <v>4.6788960702024797E-2</v>
      </c>
      <c r="AG1374" s="14">
        <v>4.56069985909998E-2</v>
      </c>
      <c r="AH1374" s="14">
        <v>2.3769344553461101E-2</v>
      </c>
      <c r="AI1374" s="14"/>
      <c r="AJ1374" s="14" t="s">
        <v>79</v>
      </c>
      <c r="AK1374" s="14" t="s">
        <v>79</v>
      </c>
      <c r="AL1374" s="14" t="s">
        <v>79</v>
      </c>
      <c r="AM1374" s="14" t="s">
        <v>79</v>
      </c>
      <c r="AN1374" s="14" t="s">
        <v>79</v>
      </c>
      <c r="AO1374" s="14"/>
      <c r="AP1374" s="14">
        <v>2.3758280896969599E-2</v>
      </c>
      <c r="AQ1374" s="14">
        <v>5.01916873573151E-2</v>
      </c>
      <c r="AR1374" s="14">
        <v>2.4254362284649899E-2</v>
      </c>
      <c r="AS1374" s="14"/>
      <c r="AT1374" s="14">
        <v>5.4398659743135597E-2</v>
      </c>
      <c r="AU1374" s="14">
        <v>4.0243510972986299E-2</v>
      </c>
      <c r="AV1374" s="14">
        <v>4.71708491677999E-2</v>
      </c>
      <c r="AW1374" s="14">
        <v>4.4537365487952299E-2</v>
      </c>
      <c r="AX1374" s="14">
        <v>2.79364029775865E-2</v>
      </c>
    </row>
    <row r="1375" spans="2:50" x14ac:dyDescent="0.25">
      <c r="B1375" t="s">
        <v>503</v>
      </c>
      <c r="C1375" s="14">
        <v>1.3195536504544201E-2</v>
      </c>
      <c r="D1375" s="14">
        <v>1.45160356999889E-2</v>
      </c>
      <c r="E1375" s="14">
        <v>1.2012752630623401E-2</v>
      </c>
      <c r="F1375" s="14"/>
      <c r="G1375" s="14">
        <v>1.7332381027743201E-2</v>
      </c>
      <c r="H1375" s="14">
        <v>9.7937267522148E-3</v>
      </c>
      <c r="I1375" s="14">
        <v>1.5212475485421401E-2</v>
      </c>
      <c r="J1375" s="14">
        <v>2.09532805334618E-2</v>
      </c>
      <c r="K1375" s="14">
        <v>8.7187686410011705E-3</v>
      </c>
      <c r="L1375" s="14">
        <v>8.2964743684323401E-3</v>
      </c>
      <c r="M1375" s="14"/>
      <c r="N1375" s="14">
        <v>9.2952102519250398E-3</v>
      </c>
      <c r="O1375" s="14">
        <v>1.1580177294412301E-2</v>
      </c>
      <c r="P1375" s="14">
        <v>1.96128465445898E-2</v>
      </c>
      <c r="Q1375" s="14">
        <v>1.35502217207601E-2</v>
      </c>
      <c r="R1375" s="14"/>
      <c r="S1375" s="14">
        <v>6.9239817340303296E-3</v>
      </c>
      <c r="T1375" s="14">
        <v>2.02551827074487E-2</v>
      </c>
      <c r="U1375" s="14">
        <v>1.1184191010536901E-2</v>
      </c>
      <c r="V1375" s="14">
        <v>1.1768321313491301E-2</v>
      </c>
      <c r="W1375" s="14">
        <v>2.1928887627047498E-2</v>
      </c>
      <c r="X1375" s="14">
        <v>1.16493268926395E-2</v>
      </c>
      <c r="Y1375" s="14">
        <v>1.1315021399550399E-2</v>
      </c>
      <c r="Z1375" s="14">
        <v>1.2237229593034299E-2</v>
      </c>
      <c r="AA1375" s="14">
        <v>2.1191438967473102E-2</v>
      </c>
      <c r="AB1375" s="14">
        <v>1.4858747352935599E-2</v>
      </c>
      <c r="AC1375" s="14">
        <v>0</v>
      </c>
      <c r="AD1375" s="14">
        <v>0</v>
      </c>
      <c r="AE1375" s="14"/>
      <c r="AF1375" s="14">
        <v>2.0796488632762799E-2</v>
      </c>
      <c r="AG1375" s="14">
        <v>5.5403629989488204E-3</v>
      </c>
      <c r="AH1375" s="14">
        <v>1.5661641144100499E-2</v>
      </c>
      <c r="AI1375" s="14"/>
      <c r="AJ1375" s="14" t="s">
        <v>79</v>
      </c>
      <c r="AK1375" s="14" t="s">
        <v>79</v>
      </c>
      <c r="AL1375" s="14" t="s">
        <v>79</v>
      </c>
      <c r="AM1375" s="14" t="s">
        <v>79</v>
      </c>
      <c r="AN1375" s="14" t="s">
        <v>79</v>
      </c>
      <c r="AO1375" s="14"/>
      <c r="AP1375" s="14">
        <v>1.1508302563936101E-2</v>
      </c>
      <c r="AQ1375" s="14">
        <v>1.1669455594664899E-2</v>
      </c>
      <c r="AR1375" s="14">
        <v>4.8193537089396797E-3</v>
      </c>
      <c r="AS1375" s="14"/>
      <c r="AT1375" s="14">
        <v>8.8883044631647996E-3</v>
      </c>
      <c r="AU1375" s="14">
        <v>1.28292893243324E-2</v>
      </c>
      <c r="AV1375" s="14">
        <v>1.32325376805561E-2</v>
      </c>
      <c r="AW1375" s="14">
        <v>4.1520069443731203E-3</v>
      </c>
      <c r="AX1375" s="14">
        <v>0</v>
      </c>
    </row>
    <row r="1376" spans="2:50" x14ac:dyDescent="0.25">
      <c r="B1376" t="s">
        <v>70</v>
      </c>
      <c r="C1376" s="14">
        <v>5.8125425973172898E-2</v>
      </c>
      <c r="D1376" s="14">
        <v>4.96996739728955E-2</v>
      </c>
      <c r="E1376" s="14">
        <v>6.6772877098897496E-2</v>
      </c>
      <c r="F1376" s="14"/>
      <c r="G1376" s="14">
        <v>6.5390150722678703E-2</v>
      </c>
      <c r="H1376" s="14">
        <v>8.5981562423097194E-2</v>
      </c>
      <c r="I1376" s="14">
        <v>6.31276214963232E-2</v>
      </c>
      <c r="J1376" s="14">
        <v>5.6649766178829497E-2</v>
      </c>
      <c r="K1376" s="14">
        <v>4.2596330682208798E-2</v>
      </c>
      <c r="L1376" s="14">
        <v>3.7923908363984703E-2</v>
      </c>
      <c r="M1376" s="14"/>
      <c r="N1376" s="14">
        <v>3.4794818183358799E-2</v>
      </c>
      <c r="O1376" s="14">
        <v>5.2181262241597699E-2</v>
      </c>
      <c r="P1376" s="14">
        <v>6.9865955139207098E-2</v>
      </c>
      <c r="Q1376" s="14">
        <v>7.9678038090868694E-2</v>
      </c>
      <c r="R1376" s="14"/>
      <c r="S1376" s="14">
        <v>6.0500267526872001E-2</v>
      </c>
      <c r="T1376" s="14">
        <v>5.86357794659631E-2</v>
      </c>
      <c r="U1376" s="14">
        <v>6.3151363584541098E-2</v>
      </c>
      <c r="V1376" s="14">
        <v>5.5230385904872399E-2</v>
      </c>
      <c r="W1376" s="14">
        <v>6.62843605271735E-2</v>
      </c>
      <c r="X1376" s="14">
        <v>8.9610087816398801E-2</v>
      </c>
      <c r="Y1376" s="14">
        <v>2.6278914430617899E-2</v>
      </c>
      <c r="Z1376" s="14">
        <v>7.3290574294986199E-2</v>
      </c>
      <c r="AA1376" s="14">
        <v>4.4327913719349202E-2</v>
      </c>
      <c r="AB1376" s="14">
        <v>3.7654174447211301E-2</v>
      </c>
      <c r="AC1376" s="14">
        <v>8.9679023944667896E-2</v>
      </c>
      <c r="AD1376" s="14">
        <v>5.1113176207901401E-2</v>
      </c>
      <c r="AE1376" s="14"/>
      <c r="AF1376" s="14">
        <v>4.9587351556713698E-2</v>
      </c>
      <c r="AG1376" s="14">
        <v>4.5166319878882998E-2</v>
      </c>
      <c r="AH1376" s="14">
        <v>0.118604186153245</v>
      </c>
      <c r="AI1376" s="14"/>
      <c r="AJ1376" s="14" t="s">
        <v>79</v>
      </c>
      <c r="AK1376" s="14" t="s">
        <v>79</v>
      </c>
      <c r="AL1376" s="14" t="s">
        <v>79</v>
      </c>
      <c r="AM1376" s="14" t="s">
        <v>79</v>
      </c>
      <c r="AN1376" s="14" t="s">
        <v>79</v>
      </c>
      <c r="AO1376" s="14"/>
      <c r="AP1376" s="14">
        <v>3.0927663984040999E-2</v>
      </c>
      <c r="AQ1376" s="14">
        <v>4.3821698760326801E-2</v>
      </c>
      <c r="AR1376" s="14">
        <v>2.9676372478529701E-2</v>
      </c>
      <c r="AS1376" s="14"/>
      <c r="AT1376" s="14">
        <v>6.4796281192438299E-2</v>
      </c>
      <c r="AU1376" s="14">
        <v>6.8603260816258602E-2</v>
      </c>
      <c r="AV1376" s="14">
        <v>4.36887567602866E-2</v>
      </c>
      <c r="AW1376" s="14">
        <v>3.9612310141605302E-2</v>
      </c>
      <c r="AX1376" s="14">
        <v>5.8838417335402703E-2</v>
      </c>
    </row>
    <row r="1377" spans="2:50" x14ac:dyDescent="0.25">
      <c r="C1377" s="14"/>
      <c r="D1377" s="14"/>
      <c r="E1377" s="14"/>
      <c r="F1377" s="14"/>
      <c r="G1377" s="14"/>
      <c r="H1377" s="14"/>
      <c r="I1377" s="14"/>
      <c r="J1377" s="14"/>
      <c r="K1377" s="14"/>
      <c r="L1377" s="14"/>
      <c r="M1377" s="14"/>
      <c r="N1377" s="14"/>
      <c r="O1377" s="14"/>
      <c r="P1377" s="14"/>
      <c r="Q1377" s="14"/>
      <c r="R1377" s="14"/>
      <c r="S1377" s="14"/>
      <c r="T1377" s="14"/>
      <c r="U1377" s="14"/>
      <c r="V1377" s="14"/>
      <c r="W1377" s="14"/>
      <c r="X1377" s="14"/>
      <c r="Y1377" s="14"/>
      <c r="Z1377" s="14"/>
      <c r="AA1377" s="14"/>
      <c r="AB1377" s="14"/>
      <c r="AC1377" s="14"/>
      <c r="AD1377" s="14"/>
      <c r="AE1377" s="14"/>
      <c r="AF1377" s="14"/>
      <c r="AG1377" s="14"/>
      <c r="AH1377" s="14"/>
      <c r="AI1377" s="14"/>
      <c r="AJ1377" s="14"/>
      <c r="AK1377" s="14"/>
      <c r="AL1377" s="14"/>
      <c r="AM1377" s="14"/>
      <c r="AN1377" s="14"/>
      <c r="AO1377" s="14"/>
      <c r="AP1377" s="14"/>
      <c r="AQ1377" s="14"/>
      <c r="AR1377" s="14"/>
      <c r="AS1377" s="14"/>
      <c r="AT1377" s="14"/>
      <c r="AU1377" s="14"/>
      <c r="AV1377" s="14"/>
      <c r="AW1377" s="14"/>
      <c r="AX1377" s="14"/>
    </row>
    <row r="1378" spans="2:50" x14ac:dyDescent="0.25">
      <c r="B1378" s="6" t="s">
        <v>509</v>
      </c>
      <c r="C1378" s="14"/>
      <c r="D1378" s="14"/>
      <c r="E1378" s="14"/>
      <c r="F1378" s="14"/>
      <c r="G1378" s="14"/>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c r="AS1378" s="14"/>
      <c r="AT1378" s="14"/>
      <c r="AU1378" s="14"/>
      <c r="AV1378" s="14"/>
      <c r="AW1378" s="14"/>
      <c r="AX1378" s="14"/>
    </row>
    <row r="1379" spans="2:50" x14ac:dyDescent="0.25">
      <c r="B1379" s="24" t="s">
        <v>77</v>
      </c>
      <c r="C1379" s="14"/>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c r="Z1379" s="14"/>
      <c r="AA1379" s="14"/>
      <c r="AB1379" s="14"/>
      <c r="AC1379" s="14"/>
      <c r="AD1379" s="14"/>
      <c r="AE1379" s="14"/>
      <c r="AF1379" s="14"/>
      <c r="AG1379" s="14"/>
      <c r="AH1379" s="14"/>
      <c r="AI1379" s="14"/>
      <c r="AJ1379" s="14"/>
      <c r="AK1379" s="14"/>
      <c r="AL1379" s="14"/>
      <c r="AM1379" s="14"/>
      <c r="AN1379" s="14"/>
      <c r="AO1379" s="14"/>
      <c r="AP1379" s="14"/>
      <c r="AQ1379" s="14"/>
      <c r="AR1379" s="14"/>
      <c r="AS1379" s="14"/>
      <c r="AT1379" s="14"/>
      <c r="AU1379" s="14"/>
      <c r="AV1379" s="14"/>
      <c r="AW1379" s="14"/>
      <c r="AX1379" s="14"/>
    </row>
    <row r="1380" spans="2:50" x14ac:dyDescent="0.25">
      <c r="B1380" t="s">
        <v>499</v>
      </c>
      <c r="C1380" s="14">
        <v>0.27341699704369998</v>
      </c>
      <c r="D1380" s="14">
        <v>0.28764640158802202</v>
      </c>
      <c r="E1380" s="14">
        <v>0.259248287394167</v>
      </c>
      <c r="F1380" s="14"/>
      <c r="G1380" s="14">
        <v>0.26373253444796002</v>
      </c>
      <c r="H1380" s="14">
        <v>0.21432892967623299</v>
      </c>
      <c r="I1380" s="14">
        <v>0.23561042698829299</v>
      </c>
      <c r="J1380" s="14">
        <v>0.27946987373544002</v>
      </c>
      <c r="K1380" s="14">
        <v>0.26061506944415802</v>
      </c>
      <c r="L1380" s="14">
        <v>0.36276297293835802</v>
      </c>
      <c r="M1380" s="14"/>
      <c r="N1380" s="14">
        <v>0.28703129780525199</v>
      </c>
      <c r="O1380" s="14">
        <v>0.28061320535329598</v>
      </c>
      <c r="P1380" s="14">
        <v>0.25609810840328301</v>
      </c>
      <c r="Q1380" s="14">
        <v>0.26675756164310099</v>
      </c>
      <c r="R1380" s="14"/>
      <c r="S1380" s="14">
        <v>0.29492623215957098</v>
      </c>
      <c r="T1380" s="14">
        <v>0.30788782550049798</v>
      </c>
      <c r="U1380" s="14">
        <v>0.27223114839915202</v>
      </c>
      <c r="V1380" s="14">
        <v>0.27188413492087099</v>
      </c>
      <c r="W1380" s="14">
        <v>0.242106394316951</v>
      </c>
      <c r="X1380" s="14">
        <v>0.24141429311245399</v>
      </c>
      <c r="Y1380" s="14">
        <v>0.28474964464226898</v>
      </c>
      <c r="Z1380" s="14">
        <v>0.25531143498384901</v>
      </c>
      <c r="AA1380" s="14">
        <v>0.299003752495619</v>
      </c>
      <c r="AB1380" s="14">
        <v>0.28051042716439401</v>
      </c>
      <c r="AC1380" s="14">
        <v>0.22976629387588099</v>
      </c>
      <c r="AD1380" s="14">
        <v>0.152939369420376</v>
      </c>
      <c r="AE1380" s="14"/>
      <c r="AF1380" s="14">
        <v>0.27625597953331099</v>
      </c>
      <c r="AG1380" s="14">
        <v>0.27561831043976598</v>
      </c>
      <c r="AH1380" s="14">
        <v>0.28251904545564899</v>
      </c>
      <c r="AI1380" s="14"/>
      <c r="AJ1380" s="14" t="s">
        <v>79</v>
      </c>
      <c r="AK1380" s="14" t="s">
        <v>79</v>
      </c>
      <c r="AL1380" s="14" t="s">
        <v>79</v>
      </c>
      <c r="AM1380" s="14" t="s">
        <v>79</v>
      </c>
      <c r="AN1380" s="14" t="s">
        <v>79</v>
      </c>
      <c r="AO1380" s="14"/>
      <c r="AP1380" s="14">
        <v>0.38558336389657399</v>
      </c>
      <c r="AQ1380" s="14">
        <v>0.25983157273133101</v>
      </c>
      <c r="AR1380" s="14">
        <v>0.26923646924877798</v>
      </c>
      <c r="AS1380" s="14"/>
      <c r="AT1380" s="14">
        <v>0.29479114964806902</v>
      </c>
      <c r="AU1380" s="14">
        <v>0.237628848338691</v>
      </c>
      <c r="AV1380" s="14">
        <v>0.260825534844146</v>
      </c>
      <c r="AW1380" s="14">
        <v>0.31203713767189001</v>
      </c>
      <c r="AX1380" s="14">
        <v>0.15961743913113499</v>
      </c>
    </row>
    <row r="1381" spans="2:50" x14ac:dyDescent="0.25">
      <c r="B1381" t="s">
        <v>500</v>
      </c>
      <c r="C1381" s="14">
        <v>0.468565720639465</v>
      </c>
      <c r="D1381" s="14">
        <v>0.45472344553017202</v>
      </c>
      <c r="E1381" s="14">
        <v>0.48375404586511001</v>
      </c>
      <c r="F1381" s="14"/>
      <c r="G1381" s="14">
        <v>0.45772964891482898</v>
      </c>
      <c r="H1381" s="14">
        <v>0.47504422478283698</v>
      </c>
      <c r="I1381" s="14">
        <v>0.50189266946726796</v>
      </c>
      <c r="J1381" s="14">
        <v>0.43521398085712099</v>
      </c>
      <c r="K1381" s="14">
        <v>0.48716967208700601</v>
      </c>
      <c r="L1381" s="14">
        <v>0.45803148652869202</v>
      </c>
      <c r="M1381" s="14"/>
      <c r="N1381" s="14">
        <v>0.495074154819586</v>
      </c>
      <c r="O1381" s="14">
        <v>0.48191970780174598</v>
      </c>
      <c r="P1381" s="14">
        <v>0.47471885986051099</v>
      </c>
      <c r="Q1381" s="14">
        <v>0.41995251727768101</v>
      </c>
      <c r="R1381" s="14"/>
      <c r="S1381" s="14">
        <v>0.42158280704374101</v>
      </c>
      <c r="T1381" s="14">
        <v>0.43297923407222799</v>
      </c>
      <c r="U1381" s="14">
        <v>0.454643954387425</v>
      </c>
      <c r="V1381" s="14">
        <v>0.50318051998653202</v>
      </c>
      <c r="W1381" s="14">
        <v>0.51991423712581997</v>
      </c>
      <c r="X1381" s="14">
        <v>0.46250215455369498</v>
      </c>
      <c r="Y1381" s="14">
        <v>0.46874083167862601</v>
      </c>
      <c r="Z1381" s="14">
        <v>0.48992632427351701</v>
      </c>
      <c r="AA1381" s="14">
        <v>0.49307352106815999</v>
      </c>
      <c r="AB1381" s="14">
        <v>0.44538982157562701</v>
      </c>
      <c r="AC1381" s="14">
        <v>0.47864811660019002</v>
      </c>
      <c r="AD1381" s="14">
        <v>0.60669159037041698</v>
      </c>
      <c r="AE1381" s="14"/>
      <c r="AF1381" s="14">
        <v>0.46957654645374802</v>
      </c>
      <c r="AG1381" s="14">
        <v>0.48746239116006002</v>
      </c>
      <c r="AH1381" s="14">
        <v>0.38798340607794102</v>
      </c>
      <c r="AI1381" s="14"/>
      <c r="AJ1381" s="14" t="s">
        <v>79</v>
      </c>
      <c r="AK1381" s="14" t="s">
        <v>79</v>
      </c>
      <c r="AL1381" s="14" t="s">
        <v>79</v>
      </c>
      <c r="AM1381" s="14" t="s">
        <v>79</v>
      </c>
      <c r="AN1381" s="14" t="s">
        <v>79</v>
      </c>
      <c r="AO1381" s="14"/>
      <c r="AP1381" s="14">
        <v>0.43171255872536302</v>
      </c>
      <c r="AQ1381" s="14">
        <v>0.49383121013709003</v>
      </c>
      <c r="AR1381" s="14">
        <v>0.46584951927738399</v>
      </c>
      <c r="AS1381" s="14"/>
      <c r="AT1381" s="14">
        <v>0.44532884705636</v>
      </c>
      <c r="AU1381" s="14">
        <v>0.46634840078124001</v>
      </c>
      <c r="AV1381" s="14">
        <v>0.50060798344115798</v>
      </c>
      <c r="AW1381" s="14">
        <v>0.44413533244833597</v>
      </c>
      <c r="AX1381" s="14">
        <v>0.64285976678741397</v>
      </c>
    </row>
    <row r="1382" spans="2:50" x14ac:dyDescent="0.25">
      <c r="B1382" t="s">
        <v>501</v>
      </c>
      <c r="C1382" s="14">
        <v>0.17723327774792599</v>
      </c>
      <c r="D1382" s="14">
        <v>0.17897590101805499</v>
      </c>
      <c r="E1382" s="14">
        <v>0.173516856176996</v>
      </c>
      <c r="F1382" s="14"/>
      <c r="G1382" s="14">
        <v>0.18200829301459101</v>
      </c>
      <c r="H1382" s="14">
        <v>0.196126646632415</v>
      </c>
      <c r="I1382" s="14">
        <v>0.152491916900065</v>
      </c>
      <c r="J1382" s="14">
        <v>0.20953463006589201</v>
      </c>
      <c r="K1382" s="14">
        <v>0.19289190736289899</v>
      </c>
      <c r="L1382" s="14">
        <v>0.14191577888392601</v>
      </c>
      <c r="M1382" s="14"/>
      <c r="N1382" s="14">
        <v>0.16914324106193099</v>
      </c>
      <c r="O1382" s="14">
        <v>0.174183806787266</v>
      </c>
      <c r="P1382" s="14">
        <v>0.15926316806962501</v>
      </c>
      <c r="Q1382" s="14">
        <v>0.20464590281230399</v>
      </c>
      <c r="R1382" s="14"/>
      <c r="S1382" s="14">
        <v>0.20957550420048299</v>
      </c>
      <c r="T1382" s="14">
        <v>0.188405181974137</v>
      </c>
      <c r="U1382" s="14">
        <v>0.17022230642889499</v>
      </c>
      <c r="V1382" s="14">
        <v>0.15424053058857801</v>
      </c>
      <c r="W1382" s="14">
        <v>0.16637124682770801</v>
      </c>
      <c r="X1382" s="14">
        <v>0.178927699568877</v>
      </c>
      <c r="Y1382" s="14">
        <v>0.207566154023864</v>
      </c>
      <c r="Z1382" s="14">
        <v>9.8446234536180899E-2</v>
      </c>
      <c r="AA1382" s="14">
        <v>0.14128424382617399</v>
      </c>
      <c r="AB1382" s="14">
        <v>0.20929121284706101</v>
      </c>
      <c r="AC1382" s="14">
        <v>0.18269663139752301</v>
      </c>
      <c r="AD1382" s="14">
        <v>0.13669898341207801</v>
      </c>
      <c r="AE1382" s="14"/>
      <c r="AF1382" s="14">
        <v>0.17949159565734199</v>
      </c>
      <c r="AG1382" s="14">
        <v>0.17327082694249199</v>
      </c>
      <c r="AH1382" s="14">
        <v>0.17782386332792899</v>
      </c>
      <c r="AI1382" s="14"/>
      <c r="AJ1382" s="14" t="s">
        <v>79</v>
      </c>
      <c r="AK1382" s="14" t="s">
        <v>79</v>
      </c>
      <c r="AL1382" s="14" t="s">
        <v>79</v>
      </c>
      <c r="AM1382" s="14" t="s">
        <v>79</v>
      </c>
      <c r="AN1382" s="14" t="s">
        <v>79</v>
      </c>
      <c r="AO1382" s="14"/>
      <c r="AP1382" s="14">
        <v>0.143398128605465</v>
      </c>
      <c r="AQ1382" s="14">
        <v>0.180008013623459</v>
      </c>
      <c r="AR1382" s="14">
        <v>0.21637870906572701</v>
      </c>
      <c r="AS1382" s="14"/>
      <c r="AT1382" s="14">
        <v>0.170489533943081</v>
      </c>
      <c r="AU1382" s="14">
        <v>0.19637523413500799</v>
      </c>
      <c r="AV1382" s="14">
        <v>0.16734525955131199</v>
      </c>
      <c r="AW1382" s="14">
        <v>0.203179415488763</v>
      </c>
      <c r="AX1382" s="14">
        <v>0.110747973768462</v>
      </c>
    </row>
    <row r="1383" spans="2:50" x14ac:dyDescent="0.25">
      <c r="B1383" t="s">
        <v>502</v>
      </c>
      <c r="C1383" s="14">
        <v>2.2112819670767499E-2</v>
      </c>
      <c r="D1383" s="14">
        <v>2.63988867468056E-2</v>
      </c>
      <c r="E1383" s="14">
        <v>1.81135650790985E-2</v>
      </c>
      <c r="F1383" s="14"/>
      <c r="G1383" s="14">
        <v>3.2771554702705701E-2</v>
      </c>
      <c r="H1383" s="14">
        <v>2.7179975672437399E-2</v>
      </c>
      <c r="I1383" s="14">
        <v>3.7320805604119899E-2</v>
      </c>
      <c r="J1383" s="14">
        <v>1.4269613014744499E-2</v>
      </c>
      <c r="K1383" s="14">
        <v>1.84163945480996E-2</v>
      </c>
      <c r="L1383" s="14">
        <v>7.3424837231384297E-3</v>
      </c>
      <c r="M1383" s="14"/>
      <c r="N1383" s="14">
        <v>1.44410579611779E-2</v>
      </c>
      <c r="O1383" s="14">
        <v>2.10793655939767E-2</v>
      </c>
      <c r="P1383" s="14">
        <v>3.1653854721439202E-2</v>
      </c>
      <c r="Q1383" s="14">
        <v>2.3262070747355802E-2</v>
      </c>
      <c r="R1383" s="14"/>
      <c r="S1383" s="14">
        <v>2.0836634848560898E-2</v>
      </c>
      <c r="T1383" s="14">
        <v>1.65621778370608E-2</v>
      </c>
      <c r="U1383" s="14">
        <v>2.1837770697303801E-2</v>
      </c>
      <c r="V1383" s="14">
        <v>2.51403236429949E-2</v>
      </c>
      <c r="W1383" s="14">
        <v>2.2853609616448799E-2</v>
      </c>
      <c r="X1383" s="14">
        <v>2.4643594163316199E-2</v>
      </c>
      <c r="Y1383" s="14">
        <v>2.45673969971472E-2</v>
      </c>
      <c r="Z1383" s="14">
        <v>3.6347954331591603E-2</v>
      </c>
      <c r="AA1383" s="14">
        <v>1.8115713749450799E-2</v>
      </c>
      <c r="AB1383" s="14">
        <v>1.0301879345918599E-2</v>
      </c>
      <c r="AC1383" s="14">
        <v>5.7531072151643298E-2</v>
      </c>
      <c r="AD1383" s="14">
        <v>0</v>
      </c>
      <c r="AE1383" s="14"/>
      <c r="AF1383" s="14">
        <v>2.6786616970582201E-2</v>
      </c>
      <c r="AG1383" s="14">
        <v>1.6354881174955E-2</v>
      </c>
      <c r="AH1383" s="14">
        <v>2.0283154455487899E-2</v>
      </c>
      <c r="AI1383" s="14"/>
      <c r="AJ1383" s="14" t="s">
        <v>79</v>
      </c>
      <c r="AK1383" s="14" t="s">
        <v>79</v>
      </c>
      <c r="AL1383" s="14" t="s">
        <v>79</v>
      </c>
      <c r="AM1383" s="14" t="s">
        <v>79</v>
      </c>
      <c r="AN1383" s="14" t="s">
        <v>79</v>
      </c>
      <c r="AO1383" s="14"/>
      <c r="AP1383" s="14">
        <v>1.23068383411922E-2</v>
      </c>
      <c r="AQ1383" s="14">
        <v>2.37653449912874E-2</v>
      </c>
      <c r="AR1383" s="14">
        <v>1.7850052990383801E-2</v>
      </c>
      <c r="AS1383" s="14"/>
      <c r="AT1383" s="14">
        <v>2.17594643451096E-2</v>
      </c>
      <c r="AU1383" s="14">
        <v>2.1762160458137201E-2</v>
      </c>
      <c r="AV1383" s="14">
        <v>2.7908072423355901E-2</v>
      </c>
      <c r="AW1383" s="14">
        <v>1.5127201563369001E-2</v>
      </c>
      <c r="AX1383" s="14">
        <v>0</v>
      </c>
    </row>
    <row r="1384" spans="2:50" x14ac:dyDescent="0.25">
      <c r="B1384" t="s">
        <v>503</v>
      </c>
      <c r="C1384" s="14">
        <v>7.5299977115257499E-3</v>
      </c>
      <c r="D1384" s="14">
        <v>6.6634127837237097E-3</v>
      </c>
      <c r="E1384" s="14">
        <v>8.4313828325258897E-3</v>
      </c>
      <c r="F1384" s="14"/>
      <c r="G1384" s="14">
        <v>1.20382362299702E-2</v>
      </c>
      <c r="H1384" s="14">
        <v>5.09076688046293E-3</v>
      </c>
      <c r="I1384" s="14">
        <v>1.6494631098380501E-2</v>
      </c>
      <c r="J1384" s="14">
        <v>8.3570098994769706E-3</v>
      </c>
      <c r="K1384" s="14">
        <v>5.4120041953083101E-3</v>
      </c>
      <c r="L1384" s="14">
        <v>0</v>
      </c>
      <c r="M1384" s="14"/>
      <c r="N1384" s="14">
        <v>1.34467953890487E-3</v>
      </c>
      <c r="O1384" s="14">
        <v>3.7939222521602201E-3</v>
      </c>
      <c r="P1384" s="14">
        <v>1.9027140867638501E-2</v>
      </c>
      <c r="Q1384" s="14">
        <v>8.0475684834184196E-3</v>
      </c>
      <c r="R1384" s="14"/>
      <c r="S1384" s="14">
        <v>3.6596333173235301E-3</v>
      </c>
      <c r="T1384" s="14">
        <v>5.8296610100803904E-3</v>
      </c>
      <c r="U1384" s="14">
        <v>1.0543512848110699E-2</v>
      </c>
      <c r="V1384" s="14">
        <v>4.99529647743198E-3</v>
      </c>
      <c r="W1384" s="14">
        <v>0</v>
      </c>
      <c r="X1384" s="14">
        <v>1.52134279149287E-2</v>
      </c>
      <c r="Y1384" s="14">
        <v>0</v>
      </c>
      <c r="Z1384" s="14">
        <v>4.4953730518348299E-2</v>
      </c>
      <c r="AA1384" s="14">
        <v>8.5202224553604603E-3</v>
      </c>
      <c r="AB1384" s="14">
        <v>9.5988200118397801E-3</v>
      </c>
      <c r="AC1384" s="14">
        <v>0</v>
      </c>
      <c r="AD1384" s="14">
        <v>0</v>
      </c>
      <c r="AE1384" s="14"/>
      <c r="AF1384" s="14">
        <v>9.1086106976454601E-3</v>
      </c>
      <c r="AG1384" s="14">
        <v>5.8572268735971097E-3</v>
      </c>
      <c r="AH1384" s="14">
        <v>1.39907188056895E-2</v>
      </c>
      <c r="AI1384" s="14"/>
      <c r="AJ1384" s="14" t="s">
        <v>79</v>
      </c>
      <c r="AK1384" s="14" t="s">
        <v>79</v>
      </c>
      <c r="AL1384" s="14" t="s">
        <v>79</v>
      </c>
      <c r="AM1384" s="14" t="s">
        <v>79</v>
      </c>
      <c r="AN1384" s="14" t="s">
        <v>79</v>
      </c>
      <c r="AO1384" s="14"/>
      <c r="AP1384" s="14">
        <v>5.0095571566673401E-3</v>
      </c>
      <c r="AQ1384" s="14">
        <v>5.66206926784727E-3</v>
      </c>
      <c r="AR1384" s="14">
        <v>5.0635175516287904E-3</v>
      </c>
      <c r="AS1384" s="14"/>
      <c r="AT1384" s="14">
        <v>9.7930263491118295E-3</v>
      </c>
      <c r="AU1384" s="14">
        <v>7.2687140202896197E-3</v>
      </c>
      <c r="AV1384" s="14">
        <v>8.4455780358831702E-3</v>
      </c>
      <c r="AW1384" s="14">
        <v>0</v>
      </c>
      <c r="AX1384" s="14">
        <v>0</v>
      </c>
    </row>
    <row r="1385" spans="2:50" x14ac:dyDescent="0.25">
      <c r="B1385" t="s">
        <v>70</v>
      </c>
      <c r="C1385" s="14">
        <v>5.1141187186615797E-2</v>
      </c>
      <c r="D1385" s="14">
        <v>4.5591952333222698E-2</v>
      </c>
      <c r="E1385" s="14">
        <v>5.69358626521035E-2</v>
      </c>
      <c r="F1385" s="14"/>
      <c r="G1385" s="14">
        <v>5.17197326899448E-2</v>
      </c>
      <c r="H1385" s="14">
        <v>8.2229456355615099E-2</v>
      </c>
      <c r="I1385" s="14">
        <v>5.6189549941873501E-2</v>
      </c>
      <c r="J1385" s="14">
        <v>5.3154892427325497E-2</v>
      </c>
      <c r="K1385" s="14">
        <v>3.5494952362529503E-2</v>
      </c>
      <c r="L1385" s="14">
        <v>2.9947277925885901E-2</v>
      </c>
      <c r="M1385" s="14"/>
      <c r="N1385" s="14">
        <v>3.2965568813149299E-2</v>
      </c>
      <c r="O1385" s="14">
        <v>3.8409992211555097E-2</v>
      </c>
      <c r="P1385" s="14">
        <v>5.92388680775029E-2</v>
      </c>
      <c r="Q1385" s="14">
        <v>7.7334379036139295E-2</v>
      </c>
      <c r="R1385" s="14"/>
      <c r="S1385" s="14">
        <v>4.9419188430319602E-2</v>
      </c>
      <c r="T1385" s="14">
        <v>4.8335919605996001E-2</v>
      </c>
      <c r="U1385" s="14">
        <v>7.0521307239113998E-2</v>
      </c>
      <c r="V1385" s="14">
        <v>4.0559194383592401E-2</v>
      </c>
      <c r="W1385" s="14">
        <v>4.8754512113071698E-2</v>
      </c>
      <c r="X1385" s="14">
        <v>7.7298830686728701E-2</v>
      </c>
      <c r="Y1385" s="14">
        <v>1.43759726580931E-2</v>
      </c>
      <c r="Z1385" s="14">
        <v>7.5014321356512606E-2</v>
      </c>
      <c r="AA1385" s="14">
        <v>4.00025464052364E-2</v>
      </c>
      <c r="AB1385" s="14">
        <v>4.4907839055159902E-2</v>
      </c>
      <c r="AC1385" s="14">
        <v>5.1357885974762298E-2</v>
      </c>
      <c r="AD1385" s="14">
        <v>0.103670056797129</v>
      </c>
      <c r="AE1385" s="14"/>
      <c r="AF1385" s="14">
        <v>3.8780650687371597E-2</v>
      </c>
      <c r="AG1385" s="14">
        <v>4.1436363409130303E-2</v>
      </c>
      <c r="AH1385" s="14">
        <v>0.117399811877304</v>
      </c>
      <c r="AI1385" s="14"/>
      <c r="AJ1385" s="14" t="s">
        <v>79</v>
      </c>
      <c r="AK1385" s="14" t="s">
        <v>79</v>
      </c>
      <c r="AL1385" s="14" t="s">
        <v>79</v>
      </c>
      <c r="AM1385" s="14" t="s">
        <v>79</v>
      </c>
      <c r="AN1385" s="14" t="s">
        <v>79</v>
      </c>
      <c r="AO1385" s="14"/>
      <c r="AP1385" s="14">
        <v>2.19895532747372E-2</v>
      </c>
      <c r="AQ1385" s="14">
        <v>3.6901789248984802E-2</v>
      </c>
      <c r="AR1385" s="14">
        <v>2.5621731866098601E-2</v>
      </c>
      <c r="AS1385" s="14"/>
      <c r="AT1385" s="14">
        <v>5.7837978658269E-2</v>
      </c>
      <c r="AU1385" s="14">
        <v>7.0616642266634194E-2</v>
      </c>
      <c r="AV1385" s="14">
        <v>3.4867571704144402E-2</v>
      </c>
      <c r="AW1385" s="14">
        <v>2.5520912827641899E-2</v>
      </c>
      <c r="AX1385" s="14">
        <v>8.6774820312989095E-2</v>
      </c>
    </row>
    <row r="1386" spans="2:50" x14ac:dyDescent="0.25">
      <c r="C1386" s="14"/>
      <c r="D1386" s="14"/>
      <c r="E1386" s="14"/>
      <c r="F1386" s="14"/>
      <c r="G1386" s="14"/>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c r="AM1386" s="14"/>
      <c r="AN1386" s="14"/>
      <c r="AO1386" s="14"/>
      <c r="AP1386" s="14"/>
      <c r="AQ1386" s="14"/>
      <c r="AR1386" s="14"/>
      <c r="AS1386" s="14"/>
      <c r="AT1386" s="14"/>
      <c r="AU1386" s="14"/>
      <c r="AV1386" s="14"/>
      <c r="AW1386" s="14"/>
      <c r="AX1386" s="14"/>
    </row>
    <row r="1387" spans="2:50" x14ac:dyDescent="0.25">
      <c r="B1387" s="6" t="s">
        <v>510</v>
      </c>
      <c r="C1387" s="14"/>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c r="AS1387" s="14"/>
      <c r="AT1387" s="14"/>
      <c r="AU1387" s="14"/>
      <c r="AV1387" s="14"/>
      <c r="AW1387" s="14"/>
      <c r="AX1387" s="14"/>
    </row>
    <row r="1388" spans="2:50" x14ac:dyDescent="0.25">
      <c r="B1388" s="24" t="s">
        <v>77</v>
      </c>
      <c r="C1388" s="14"/>
      <c r="D1388" s="14"/>
      <c r="E1388" s="14"/>
      <c r="F1388" s="14"/>
      <c r="G1388" s="14"/>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C1388" s="14"/>
      <c r="AD1388" s="14"/>
      <c r="AE1388" s="14"/>
      <c r="AF1388" s="14"/>
      <c r="AG1388" s="14"/>
      <c r="AH1388" s="14"/>
      <c r="AI1388" s="14"/>
      <c r="AJ1388" s="14"/>
      <c r="AK1388" s="14"/>
      <c r="AL1388" s="14"/>
      <c r="AM1388" s="14"/>
      <c r="AN1388" s="14"/>
      <c r="AO1388" s="14"/>
      <c r="AP1388" s="14"/>
      <c r="AQ1388" s="14"/>
      <c r="AR1388" s="14"/>
      <c r="AS1388" s="14"/>
      <c r="AT1388" s="14"/>
      <c r="AU1388" s="14"/>
      <c r="AV1388" s="14"/>
      <c r="AW1388" s="14"/>
      <c r="AX1388" s="14"/>
    </row>
    <row r="1389" spans="2:50" x14ac:dyDescent="0.25">
      <c r="B1389" t="s">
        <v>499</v>
      </c>
      <c r="C1389" s="14">
        <v>0.114851468738186</v>
      </c>
      <c r="D1389" s="14">
        <v>0.14164615191360999</v>
      </c>
      <c r="E1389" s="14">
        <v>8.6304597516420903E-2</v>
      </c>
      <c r="F1389" s="14"/>
      <c r="G1389" s="14">
        <v>0.132502348449519</v>
      </c>
      <c r="H1389" s="14">
        <v>0.14534081337646099</v>
      </c>
      <c r="I1389" s="14">
        <v>7.5301897959443004E-2</v>
      </c>
      <c r="J1389" s="14">
        <v>0.103361577253916</v>
      </c>
      <c r="K1389" s="14">
        <v>0.117477474994827</v>
      </c>
      <c r="L1389" s="14">
        <v>0.117709666611004</v>
      </c>
      <c r="M1389" s="14"/>
      <c r="N1389" s="14">
        <v>0.143193876818206</v>
      </c>
      <c r="O1389" s="14">
        <v>0.107736328714574</v>
      </c>
      <c r="P1389" s="14">
        <v>0.110350292197883</v>
      </c>
      <c r="Q1389" s="14">
        <v>9.6449977823116401E-2</v>
      </c>
      <c r="R1389" s="14"/>
      <c r="S1389" s="14">
        <v>0.17796625194767801</v>
      </c>
      <c r="T1389" s="14">
        <v>0.124804207528282</v>
      </c>
      <c r="U1389" s="14">
        <v>9.9089658606441797E-2</v>
      </c>
      <c r="V1389" s="14">
        <v>0.10737772389725</v>
      </c>
      <c r="W1389" s="14">
        <v>8.8067286203493494E-2</v>
      </c>
      <c r="X1389" s="14">
        <v>8.2651517837178098E-2</v>
      </c>
      <c r="Y1389" s="14">
        <v>0.11294329676213299</v>
      </c>
      <c r="Z1389" s="14">
        <v>9.3953144401570904E-2</v>
      </c>
      <c r="AA1389" s="14">
        <v>0.10158094475047399</v>
      </c>
      <c r="AB1389" s="14">
        <v>0.12473930330140801</v>
      </c>
      <c r="AC1389" s="14">
        <v>7.9947617147780398E-2</v>
      </c>
      <c r="AD1389" s="14">
        <v>0.110781884784171</v>
      </c>
      <c r="AE1389" s="14"/>
      <c r="AF1389" s="14">
        <v>0.109811445116411</v>
      </c>
      <c r="AG1389" s="14">
        <v>0.135598834022475</v>
      </c>
      <c r="AH1389" s="14">
        <v>9.3374262846697004E-2</v>
      </c>
      <c r="AI1389" s="14"/>
      <c r="AJ1389" s="14" t="s">
        <v>79</v>
      </c>
      <c r="AK1389" s="14" t="s">
        <v>79</v>
      </c>
      <c r="AL1389" s="14" t="s">
        <v>79</v>
      </c>
      <c r="AM1389" s="14" t="s">
        <v>79</v>
      </c>
      <c r="AN1389" s="14" t="s">
        <v>79</v>
      </c>
      <c r="AO1389" s="14"/>
      <c r="AP1389" s="14">
        <v>0.174616155048373</v>
      </c>
      <c r="AQ1389" s="14">
        <v>0.106329304902303</v>
      </c>
      <c r="AR1389" s="14">
        <v>0.117933764426736</v>
      </c>
      <c r="AS1389" s="14"/>
      <c r="AT1389" s="14">
        <v>9.6219904203915602E-2</v>
      </c>
      <c r="AU1389" s="14">
        <v>9.0717702556997501E-2</v>
      </c>
      <c r="AV1389" s="14">
        <v>0.12839208348304901</v>
      </c>
      <c r="AW1389" s="14">
        <v>0.19167440210265399</v>
      </c>
      <c r="AX1389" s="14">
        <v>0.19364999626466101</v>
      </c>
    </row>
    <row r="1390" spans="2:50" x14ac:dyDescent="0.25">
      <c r="B1390" t="s">
        <v>500</v>
      </c>
      <c r="C1390" s="14">
        <v>0.37234838811955401</v>
      </c>
      <c r="D1390" s="14">
        <v>0.40747034927535303</v>
      </c>
      <c r="E1390" s="14">
        <v>0.34025580030027303</v>
      </c>
      <c r="F1390" s="14"/>
      <c r="G1390" s="14">
        <v>0.30270396098717001</v>
      </c>
      <c r="H1390" s="14">
        <v>0.350513157138445</v>
      </c>
      <c r="I1390" s="14">
        <v>0.39149762734330301</v>
      </c>
      <c r="J1390" s="14">
        <v>0.41713256405594701</v>
      </c>
      <c r="K1390" s="14">
        <v>0.34566507094816201</v>
      </c>
      <c r="L1390" s="14">
        <v>0.40265280577379903</v>
      </c>
      <c r="M1390" s="14"/>
      <c r="N1390" s="14">
        <v>0.38470886850192598</v>
      </c>
      <c r="O1390" s="14">
        <v>0.40010734762169298</v>
      </c>
      <c r="P1390" s="14">
        <v>0.360294807683121</v>
      </c>
      <c r="Q1390" s="14">
        <v>0.34177567660890401</v>
      </c>
      <c r="R1390" s="14"/>
      <c r="S1390" s="14">
        <v>0.33970821682417801</v>
      </c>
      <c r="T1390" s="14">
        <v>0.332327212627475</v>
      </c>
      <c r="U1390" s="14">
        <v>0.34423350157692001</v>
      </c>
      <c r="V1390" s="14">
        <v>0.38034508635456798</v>
      </c>
      <c r="W1390" s="14">
        <v>0.38733133262596298</v>
      </c>
      <c r="X1390" s="14">
        <v>0.35381613285052599</v>
      </c>
      <c r="Y1390" s="14">
        <v>0.36386755978755603</v>
      </c>
      <c r="Z1390" s="14">
        <v>0.42596213816352901</v>
      </c>
      <c r="AA1390" s="14">
        <v>0.43927677969963302</v>
      </c>
      <c r="AB1390" s="14">
        <v>0.41196299133039399</v>
      </c>
      <c r="AC1390" s="14">
        <v>0.34871678671717099</v>
      </c>
      <c r="AD1390" s="14">
        <v>0.394809568067645</v>
      </c>
      <c r="AE1390" s="14"/>
      <c r="AF1390" s="14">
        <v>0.37895335109774497</v>
      </c>
      <c r="AG1390" s="14">
        <v>0.394399220711867</v>
      </c>
      <c r="AH1390" s="14">
        <v>0.321673694300877</v>
      </c>
      <c r="AI1390" s="14"/>
      <c r="AJ1390" s="14" t="s">
        <v>79</v>
      </c>
      <c r="AK1390" s="14" t="s">
        <v>79</v>
      </c>
      <c r="AL1390" s="14" t="s">
        <v>79</v>
      </c>
      <c r="AM1390" s="14" t="s">
        <v>79</v>
      </c>
      <c r="AN1390" s="14" t="s">
        <v>79</v>
      </c>
      <c r="AO1390" s="14"/>
      <c r="AP1390" s="14">
        <v>0.42352081671411601</v>
      </c>
      <c r="AQ1390" s="14">
        <v>0.39858466081904198</v>
      </c>
      <c r="AR1390" s="14">
        <v>0.43616089695789001</v>
      </c>
      <c r="AS1390" s="14"/>
      <c r="AT1390" s="14">
        <v>0.344926781617171</v>
      </c>
      <c r="AU1390" s="14">
        <v>0.37171056229934302</v>
      </c>
      <c r="AV1390" s="14">
        <v>0.39134848309125297</v>
      </c>
      <c r="AW1390" s="14">
        <v>0.36827144968822001</v>
      </c>
      <c r="AX1390" s="14">
        <v>0.33703327898523799</v>
      </c>
    </row>
    <row r="1391" spans="2:50" x14ac:dyDescent="0.25">
      <c r="B1391" t="s">
        <v>501</v>
      </c>
      <c r="C1391" s="14">
        <v>0.33720845497266</v>
      </c>
      <c r="D1391" s="14">
        <v>0.29398019426009803</v>
      </c>
      <c r="E1391" s="14">
        <v>0.37913731959129299</v>
      </c>
      <c r="F1391" s="14"/>
      <c r="G1391" s="14">
        <v>0.36110966820059198</v>
      </c>
      <c r="H1391" s="14">
        <v>0.33238563894196899</v>
      </c>
      <c r="I1391" s="14">
        <v>0.34453874796183698</v>
      </c>
      <c r="J1391" s="14">
        <v>0.29517497063673298</v>
      </c>
      <c r="K1391" s="14">
        <v>0.36477723972660298</v>
      </c>
      <c r="L1391" s="14">
        <v>0.33496658571573901</v>
      </c>
      <c r="M1391" s="14"/>
      <c r="N1391" s="14">
        <v>0.34273731517948097</v>
      </c>
      <c r="O1391" s="14">
        <v>0.32880254805117298</v>
      </c>
      <c r="P1391" s="14">
        <v>0.34445610831686002</v>
      </c>
      <c r="Q1391" s="14">
        <v>0.33196121568468101</v>
      </c>
      <c r="R1391" s="14"/>
      <c r="S1391" s="14">
        <v>0.33317348032785399</v>
      </c>
      <c r="T1391" s="14">
        <v>0.36231237630926399</v>
      </c>
      <c r="U1391" s="14">
        <v>0.37771224575228302</v>
      </c>
      <c r="V1391" s="14">
        <v>0.32410153439107497</v>
      </c>
      <c r="W1391" s="14">
        <v>0.35219495331600598</v>
      </c>
      <c r="X1391" s="14">
        <v>0.36789042727215399</v>
      </c>
      <c r="Y1391" s="14">
        <v>0.357767446438364</v>
      </c>
      <c r="Z1391" s="14">
        <v>0.29266587323566301</v>
      </c>
      <c r="AA1391" s="14">
        <v>0.29493151440131599</v>
      </c>
      <c r="AB1391" s="14">
        <v>0.30551095515256199</v>
      </c>
      <c r="AC1391" s="14">
        <v>0.32389119327951299</v>
      </c>
      <c r="AD1391" s="14">
        <v>0.32967297225789699</v>
      </c>
      <c r="AE1391" s="14"/>
      <c r="AF1391" s="14">
        <v>0.33682230019926002</v>
      </c>
      <c r="AG1391" s="14">
        <v>0.318902279486658</v>
      </c>
      <c r="AH1391" s="14">
        <v>0.36413129782657799</v>
      </c>
      <c r="AI1391" s="14"/>
      <c r="AJ1391" s="14" t="s">
        <v>79</v>
      </c>
      <c r="AK1391" s="14" t="s">
        <v>79</v>
      </c>
      <c r="AL1391" s="14" t="s">
        <v>79</v>
      </c>
      <c r="AM1391" s="14" t="s">
        <v>79</v>
      </c>
      <c r="AN1391" s="14" t="s">
        <v>79</v>
      </c>
      <c r="AO1391" s="14"/>
      <c r="AP1391" s="14">
        <v>0.28267093296711898</v>
      </c>
      <c r="AQ1391" s="14">
        <v>0.34017907251919</v>
      </c>
      <c r="AR1391" s="14">
        <v>0.330354357279602</v>
      </c>
      <c r="AS1391" s="14"/>
      <c r="AT1391" s="14">
        <v>0.38021256286746402</v>
      </c>
      <c r="AU1391" s="14">
        <v>0.32437187729038802</v>
      </c>
      <c r="AV1391" s="14">
        <v>0.33241645146938797</v>
      </c>
      <c r="AW1391" s="14">
        <v>0.33944032004455899</v>
      </c>
      <c r="AX1391" s="14">
        <v>0.34808725735319701</v>
      </c>
    </row>
    <row r="1392" spans="2:50" x14ac:dyDescent="0.25">
      <c r="B1392" t="s">
        <v>502</v>
      </c>
      <c r="C1392" s="14">
        <v>8.1897763498316303E-2</v>
      </c>
      <c r="D1392" s="14">
        <v>7.8549029003315701E-2</v>
      </c>
      <c r="E1392" s="14">
        <v>8.4958857858769596E-2</v>
      </c>
      <c r="F1392" s="14"/>
      <c r="G1392" s="14">
        <v>0.103465797148361</v>
      </c>
      <c r="H1392" s="14">
        <v>8.4215845295240399E-2</v>
      </c>
      <c r="I1392" s="14">
        <v>6.8601260138121803E-2</v>
      </c>
      <c r="J1392" s="14">
        <v>9.1545125781351794E-2</v>
      </c>
      <c r="K1392" s="14">
        <v>9.5802227722869795E-2</v>
      </c>
      <c r="L1392" s="14">
        <v>5.9282532622112097E-2</v>
      </c>
      <c r="M1392" s="14"/>
      <c r="N1392" s="14">
        <v>7.7454003220595299E-2</v>
      </c>
      <c r="O1392" s="14">
        <v>8.2825689831812502E-2</v>
      </c>
      <c r="P1392" s="14">
        <v>8.0053089449200907E-2</v>
      </c>
      <c r="Q1392" s="14">
        <v>8.8006250778658507E-2</v>
      </c>
      <c r="R1392" s="14"/>
      <c r="S1392" s="14">
        <v>6.8984316835907805E-2</v>
      </c>
      <c r="T1392" s="14">
        <v>0.101917403299309</v>
      </c>
      <c r="U1392" s="14">
        <v>9.3903762753004397E-2</v>
      </c>
      <c r="V1392" s="14">
        <v>9.8267708830097403E-2</v>
      </c>
      <c r="W1392" s="14">
        <v>7.3874539677147105E-2</v>
      </c>
      <c r="X1392" s="14">
        <v>7.5032817252687997E-2</v>
      </c>
      <c r="Y1392" s="14">
        <v>8.0052428808019493E-2</v>
      </c>
      <c r="Z1392" s="14">
        <v>3.56097890463472E-2</v>
      </c>
      <c r="AA1392" s="14">
        <v>7.43231980304698E-2</v>
      </c>
      <c r="AB1392" s="14">
        <v>6.4674869134309101E-2</v>
      </c>
      <c r="AC1392" s="14">
        <v>0.124141853361511</v>
      </c>
      <c r="AD1392" s="14">
        <v>8.92490366428694E-2</v>
      </c>
      <c r="AE1392" s="14"/>
      <c r="AF1392" s="14">
        <v>8.5738896292849698E-2</v>
      </c>
      <c r="AG1392" s="14">
        <v>7.4835689896425805E-2</v>
      </c>
      <c r="AH1392" s="14">
        <v>7.5179328140620394E-2</v>
      </c>
      <c r="AI1392" s="14"/>
      <c r="AJ1392" s="14" t="s">
        <v>79</v>
      </c>
      <c r="AK1392" s="14" t="s">
        <v>79</v>
      </c>
      <c r="AL1392" s="14" t="s">
        <v>79</v>
      </c>
      <c r="AM1392" s="14" t="s">
        <v>79</v>
      </c>
      <c r="AN1392" s="14" t="s">
        <v>79</v>
      </c>
      <c r="AO1392" s="14"/>
      <c r="AP1392" s="14">
        <v>6.3967752029033903E-2</v>
      </c>
      <c r="AQ1392" s="14">
        <v>7.8327121647913403E-2</v>
      </c>
      <c r="AR1392" s="14">
        <v>5.4143437490846998E-2</v>
      </c>
      <c r="AS1392" s="14"/>
      <c r="AT1392" s="14">
        <v>7.6743018807246405E-2</v>
      </c>
      <c r="AU1392" s="14">
        <v>9.2750178247189202E-2</v>
      </c>
      <c r="AV1392" s="14">
        <v>8.58454384025054E-2</v>
      </c>
      <c r="AW1392" s="14">
        <v>5.9572874995660399E-2</v>
      </c>
      <c r="AX1392" s="14">
        <v>2.79364029775865E-2</v>
      </c>
    </row>
    <row r="1393" spans="2:50" x14ac:dyDescent="0.25">
      <c r="B1393" t="s">
        <v>503</v>
      </c>
      <c r="C1393" s="14">
        <v>1.3873772829317701E-2</v>
      </c>
      <c r="D1393" s="14">
        <v>1.51972083852169E-2</v>
      </c>
      <c r="E1393" s="14">
        <v>1.2693376008391301E-2</v>
      </c>
      <c r="F1393" s="14"/>
      <c r="G1393" s="14">
        <v>2.35631079348377E-2</v>
      </c>
      <c r="H1393" s="14">
        <v>8.0878547383256803E-3</v>
      </c>
      <c r="I1393" s="14">
        <v>1.30035482849701E-2</v>
      </c>
      <c r="J1393" s="14">
        <v>1.46527442331667E-2</v>
      </c>
      <c r="K1393" s="14">
        <v>7.6874989299250103E-3</v>
      </c>
      <c r="L1393" s="14">
        <v>1.6385995397135901E-2</v>
      </c>
      <c r="M1393" s="14"/>
      <c r="N1393" s="14">
        <v>1.38725616814221E-2</v>
      </c>
      <c r="O1393" s="14">
        <v>7.6203347665605896E-3</v>
      </c>
      <c r="P1393" s="14">
        <v>9.4000631491987698E-3</v>
      </c>
      <c r="Q1393" s="14">
        <v>2.4433779211986601E-2</v>
      </c>
      <c r="R1393" s="14"/>
      <c r="S1393" s="14">
        <v>3.6796500762160101E-3</v>
      </c>
      <c r="T1393" s="14">
        <v>9.5624805489224907E-3</v>
      </c>
      <c r="U1393" s="14">
        <v>1.19087515519913E-2</v>
      </c>
      <c r="V1393" s="14">
        <v>1.78386219548822E-2</v>
      </c>
      <c r="W1393" s="14">
        <v>4.9696607391301597E-3</v>
      </c>
      <c r="X1393" s="14">
        <v>1.9122096713257701E-2</v>
      </c>
      <c r="Y1393" s="14">
        <v>2.1159124513092601E-2</v>
      </c>
      <c r="Z1393" s="14">
        <v>2.6224851768098301E-2</v>
      </c>
      <c r="AA1393" s="14">
        <v>1.98162012562258E-2</v>
      </c>
      <c r="AB1393" s="14">
        <v>2.2220450224024201E-2</v>
      </c>
      <c r="AC1393" s="14">
        <v>1.1329118662989201E-2</v>
      </c>
      <c r="AD1393" s="14">
        <v>0</v>
      </c>
      <c r="AE1393" s="14"/>
      <c r="AF1393" s="14">
        <v>1.89005225306598E-2</v>
      </c>
      <c r="AG1393" s="14">
        <v>9.2708027382980007E-3</v>
      </c>
      <c r="AH1393" s="14">
        <v>1.3612407579895401E-2</v>
      </c>
      <c r="AI1393" s="14"/>
      <c r="AJ1393" s="14" t="s">
        <v>79</v>
      </c>
      <c r="AK1393" s="14" t="s">
        <v>79</v>
      </c>
      <c r="AL1393" s="14" t="s">
        <v>79</v>
      </c>
      <c r="AM1393" s="14" t="s">
        <v>79</v>
      </c>
      <c r="AN1393" s="14" t="s">
        <v>79</v>
      </c>
      <c r="AO1393" s="14"/>
      <c r="AP1393" s="14">
        <v>8.1729863909476095E-3</v>
      </c>
      <c r="AQ1393" s="14">
        <v>1.0403379522152201E-2</v>
      </c>
      <c r="AR1393" s="14">
        <v>1.37097645956524E-2</v>
      </c>
      <c r="AS1393" s="14"/>
      <c r="AT1393" s="14">
        <v>2.5565531760007702E-2</v>
      </c>
      <c r="AU1393" s="14">
        <v>1.04245100465215E-2</v>
      </c>
      <c r="AV1393" s="14">
        <v>7.7592081318649201E-3</v>
      </c>
      <c r="AW1393" s="14">
        <v>0</v>
      </c>
      <c r="AX1393" s="14">
        <v>0</v>
      </c>
    </row>
    <row r="1394" spans="2:50" x14ac:dyDescent="0.25">
      <c r="B1394" t="s">
        <v>70</v>
      </c>
      <c r="C1394" s="14">
        <v>7.9820151841965503E-2</v>
      </c>
      <c r="D1394" s="14">
        <v>6.3157067162405697E-2</v>
      </c>
      <c r="E1394" s="14">
        <v>9.6650048724852694E-2</v>
      </c>
      <c r="F1394" s="14"/>
      <c r="G1394" s="14">
        <v>7.6655117279520804E-2</v>
      </c>
      <c r="H1394" s="14">
        <v>7.9456690509558406E-2</v>
      </c>
      <c r="I1394" s="14">
        <v>0.107056918312325</v>
      </c>
      <c r="J1394" s="14">
        <v>7.8133018038885199E-2</v>
      </c>
      <c r="K1394" s="14">
        <v>6.8590487677613096E-2</v>
      </c>
      <c r="L1394" s="14">
        <v>6.9002413880210403E-2</v>
      </c>
      <c r="M1394" s="14"/>
      <c r="N1394" s="14">
        <v>3.8033374598369599E-2</v>
      </c>
      <c r="O1394" s="14">
        <v>7.2907751014187006E-2</v>
      </c>
      <c r="P1394" s="14">
        <v>9.5445639203736193E-2</v>
      </c>
      <c r="Q1394" s="14">
        <v>0.117373099892653</v>
      </c>
      <c r="R1394" s="14"/>
      <c r="S1394" s="14">
        <v>7.6488083988166006E-2</v>
      </c>
      <c r="T1394" s="14">
        <v>6.9076319686747406E-2</v>
      </c>
      <c r="U1394" s="14">
        <v>7.3152079759359598E-2</v>
      </c>
      <c r="V1394" s="14">
        <v>7.2069324572127502E-2</v>
      </c>
      <c r="W1394" s="14">
        <v>9.3562227438260495E-2</v>
      </c>
      <c r="X1394" s="14">
        <v>0.101487008074196</v>
      </c>
      <c r="Y1394" s="14">
        <v>6.42101436908349E-2</v>
      </c>
      <c r="Z1394" s="14">
        <v>0.12558420338479101</v>
      </c>
      <c r="AA1394" s="14">
        <v>7.0071361861880593E-2</v>
      </c>
      <c r="AB1394" s="14">
        <v>7.0891430857301999E-2</v>
      </c>
      <c r="AC1394" s="14">
        <v>0.111973430831035</v>
      </c>
      <c r="AD1394" s="14">
        <v>7.5486538247416898E-2</v>
      </c>
      <c r="AE1394" s="14"/>
      <c r="AF1394" s="14">
        <v>6.97734847630746E-2</v>
      </c>
      <c r="AG1394" s="14">
        <v>6.6993173144276205E-2</v>
      </c>
      <c r="AH1394" s="14">
        <v>0.13202900930533201</v>
      </c>
      <c r="AI1394" s="14"/>
      <c r="AJ1394" s="14" t="s">
        <v>79</v>
      </c>
      <c r="AK1394" s="14" t="s">
        <v>79</v>
      </c>
      <c r="AL1394" s="14" t="s">
        <v>79</v>
      </c>
      <c r="AM1394" s="14" t="s">
        <v>79</v>
      </c>
      <c r="AN1394" s="14" t="s">
        <v>79</v>
      </c>
      <c r="AO1394" s="14"/>
      <c r="AP1394" s="14">
        <v>4.7051356850409599E-2</v>
      </c>
      <c r="AQ1394" s="14">
        <v>6.6176460589399799E-2</v>
      </c>
      <c r="AR1394" s="14">
        <v>4.7697779249271398E-2</v>
      </c>
      <c r="AS1394" s="14"/>
      <c r="AT1394" s="14">
        <v>7.6332200744195403E-2</v>
      </c>
      <c r="AU1394" s="14">
        <v>0.11002516955956</v>
      </c>
      <c r="AV1394" s="14">
        <v>5.42383354219396E-2</v>
      </c>
      <c r="AW1394" s="14">
        <v>4.1040953168905998E-2</v>
      </c>
      <c r="AX1394" s="14">
        <v>9.32930644193182E-2</v>
      </c>
    </row>
    <row r="1395" spans="2:50" x14ac:dyDescent="0.25">
      <c r="C1395" s="14"/>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c r="AM1395" s="14"/>
      <c r="AN1395" s="14"/>
      <c r="AO1395" s="14"/>
      <c r="AP1395" s="14"/>
      <c r="AQ1395" s="14"/>
      <c r="AR1395" s="14"/>
      <c r="AS1395" s="14"/>
      <c r="AT1395" s="14"/>
      <c r="AU1395" s="14"/>
      <c r="AV1395" s="14"/>
      <c r="AW1395" s="14"/>
      <c r="AX1395" s="14"/>
    </row>
    <row r="1396" spans="2:50" x14ac:dyDescent="0.25">
      <c r="B1396" s="6" t="s">
        <v>511</v>
      </c>
      <c r="C1396" s="14"/>
      <c r="D1396" s="14"/>
      <c r="E1396" s="14"/>
      <c r="F1396" s="14"/>
      <c r="G1396" s="14"/>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c r="AM1396" s="14"/>
      <c r="AN1396" s="14"/>
      <c r="AO1396" s="14"/>
      <c r="AP1396" s="14"/>
      <c r="AQ1396" s="14"/>
      <c r="AR1396" s="14"/>
      <c r="AS1396" s="14"/>
      <c r="AT1396" s="14"/>
      <c r="AU1396" s="14"/>
      <c r="AV1396" s="14"/>
      <c r="AW1396" s="14"/>
      <c r="AX1396" s="14"/>
    </row>
    <row r="1397" spans="2:50" x14ac:dyDescent="0.25">
      <c r="B1397" s="24" t="s">
        <v>77</v>
      </c>
      <c r="C1397" s="14"/>
      <c r="D1397" s="14"/>
      <c r="E1397" s="14"/>
      <c r="F1397" s="14"/>
      <c r="G1397" s="14"/>
      <c r="H1397" s="14"/>
      <c r="I1397" s="14"/>
      <c r="J1397" s="14"/>
      <c r="K1397" s="14"/>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c r="AM1397" s="14"/>
      <c r="AN1397" s="14"/>
      <c r="AO1397" s="14"/>
      <c r="AP1397" s="14"/>
      <c r="AQ1397" s="14"/>
      <c r="AR1397" s="14"/>
      <c r="AS1397" s="14"/>
      <c r="AT1397" s="14"/>
      <c r="AU1397" s="14"/>
      <c r="AV1397" s="14"/>
      <c r="AW1397" s="14"/>
      <c r="AX1397" s="14"/>
    </row>
    <row r="1398" spans="2:50" x14ac:dyDescent="0.25">
      <c r="B1398" t="s">
        <v>499</v>
      </c>
      <c r="C1398" s="14">
        <v>0.11103125292860599</v>
      </c>
      <c r="D1398" s="14">
        <v>0.133428803112106</v>
      </c>
      <c r="E1398" s="14">
        <v>8.6733136986909501E-2</v>
      </c>
      <c r="F1398" s="14"/>
      <c r="G1398" s="14">
        <v>0.15285926377576101</v>
      </c>
      <c r="H1398" s="14">
        <v>0.15383880906717601</v>
      </c>
      <c r="I1398" s="14">
        <v>8.7805152927768707E-2</v>
      </c>
      <c r="J1398" s="14">
        <v>9.2547402173009496E-2</v>
      </c>
      <c r="K1398" s="14">
        <v>7.7427570397840498E-2</v>
      </c>
      <c r="L1398" s="14">
        <v>0.104327842111722</v>
      </c>
      <c r="M1398" s="14"/>
      <c r="N1398" s="14">
        <v>0.13824295674557199</v>
      </c>
      <c r="O1398" s="14">
        <v>0.108626700172816</v>
      </c>
      <c r="P1398" s="14">
        <v>9.0957080072634602E-2</v>
      </c>
      <c r="Q1398" s="14">
        <v>0.102633312913341</v>
      </c>
      <c r="R1398" s="14"/>
      <c r="S1398" s="14">
        <v>0.17344903860998401</v>
      </c>
      <c r="T1398" s="14">
        <v>0.110950422961242</v>
      </c>
      <c r="U1398" s="14">
        <v>4.6329382784193601E-2</v>
      </c>
      <c r="V1398" s="14">
        <v>0.123797872922149</v>
      </c>
      <c r="W1398" s="14">
        <v>0.117236401722335</v>
      </c>
      <c r="X1398" s="14">
        <v>7.3530072504287294E-2</v>
      </c>
      <c r="Y1398" s="14">
        <v>9.7562271078043203E-2</v>
      </c>
      <c r="Z1398" s="14">
        <v>6.5335138158443995E-2</v>
      </c>
      <c r="AA1398" s="14">
        <v>0.128918910577309</v>
      </c>
      <c r="AB1398" s="14">
        <v>0.11550239488453</v>
      </c>
      <c r="AC1398" s="14">
        <v>7.7916026960006907E-2</v>
      </c>
      <c r="AD1398" s="14">
        <v>0.12525068173009701</v>
      </c>
      <c r="AE1398" s="14"/>
      <c r="AF1398" s="14">
        <v>9.6111205594928806E-2</v>
      </c>
      <c r="AG1398" s="14">
        <v>0.13044775031723899</v>
      </c>
      <c r="AH1398" s="14">
        <v>0.10490057981345</v>
      </c>
      <c r="AI1398" s="14"/>
      <c r="AJ1398" s="14" t="s">
        <v>79</v>
      </c>
      <c r="AK1398" s="14" t="s">
        <v>79</v>
      </c>
      <c r="AL1398" s="14" t="s">
        <v>79</v>
      </c>
      <c r="AM1398" s="14" t="s">
        <v>79</v>
      </c>
      <c r="AN1398" s="14" t="s">
        <v>79</v>
      </c>
      <c r="AO1398" s="14"/>
      <c r="AP1398" s="14">
        <v>0.14847610878958301</v>
      </c>
      <c r="AQ1398" s="14">
        <v>0.115745028207015</v>
      </c>
      <c r="AR1398" s="14">
        <v>0.157262881222895</v>
      </c>
      <c r="AS1398" s="14"/>
      <c r="AT1398" s="14">
        <v>6.9272721288077904E-2</v>
      </c>
      <c r="AU1398" s="14">
        <v>0.108880713643113</v>
      </c>
      <c r="AV1398" s="14">
        <v>0.14462048998790999</v>
      </c>
      <c r="AW1398" s="14">
        <v>0.15009303846290001</v>
      </c>
      <c r="AX1398" s="14">
        <v>0.20777492137553599</v>
      </c>
    </row>
    <row r="1399" spans="2:50" x14ac:dyDescent="0.25">
      <c r="B1399" t="s">
        <v>500</v>
      </c>
      <c r="C1399" s="14">
        <v>0.36111917073522198</v>
      </c>
      <c r="D1399" s="14">
        <v>0.37364013158185899</v>
      </c>
      <c r="E1399" s="14">
        <v>0.34986278644138902</v>
      </c>
      <c r="F1399" s="14"/>
      <c r="G1399" s="14">
        <v>0.40439310117919303</v>
      </c>
      <c r="H1399" s="14">
        <v>0.33317629560345502</v>
      </c>
      <c r="I1399" s="14">
        <v>0.39931535185736799</v>
      </c>
      <c r="J1399" s="14">
        <v>0.361531125892393</v>
      </c>
      <c r="K1399" s="14">
        <v>0.31725321170968801</v>
      </c>
      <c r="L1399" s="14">
        <v>0.35326134966808198</v>
      </c>
      <c r="M1399" s="14"/>
      <c r="N1399" s="14">
        <v>0.36180079785465502</v>
      </c>
      <c r="O1399" s="14">
        <v>0.35786366477116299</v>
      </c>
      <c r="P1399" s="14">
        <v>0.34271764976946301</v>
      </c>
      <c r="Q1399" s="14">
        <v>0.380976513727669</v>
      </c>
      <c r="R1399" s="14"/>
      <c r="S1399" s="14">
        <v>0.39003501885206898</v>
      </c>
      <c r="T1399" s="14">
        <v>0.35955202266679798</v>
      </c>
      <c r="U1399" s="14">
        <v>0.35465222958132803</v>
      </c>
      <c r="V1399" s="14">
        <v>0.34333346469790699</v>
      </c>
      <c r="W1399" s="14">
        <v>0.26794078658729997</v>
      </c>
      <c r="X1399" s="14">
        <v>0.391231161792025</v>
      </c>
      <c r="Y1399" s="14">
        <v>0.30265292872850003</v>
      </c>
      <c r="Z1399" s="14">
        <v>0.372295018098321</v>
      </c>
      <c r="AA1399" s="14">
        <v>0.28717991623167399</v>
      </c>
      <c r="AB1399" s="14">
        <v>0.40468141851329198</v>
      </c>
      <c r="AC1399" s="14">
        <v>0.45882293766708299</v>
      </c>
      <c r="AD1399" s="14">
        <v>0.54648153709387404</v>
      </c>
      <c r="AE1399" s="14"/>
      <c r="AF1399" s="14">
        <v>0.30702416389787102</v>
      </c>
      <c r="AG1399" s="14">
        <v>0.39477483469413499</v>
      </c>
      <c r="AH1399" s="14">
        <v>0.37316305051423898</v>
      </c>
      <c r="AI1399" s="14"/>
      <c r="AJ1399" s="14" t="s">
        <v>79</v>
      </c>
      <c r="AK1399" s="14" t="s">
        <v>79</v>
      </c>
      <c r="AL1399" s="14" t="s">
        <v>79</v>
      </c>
      <c r="AM1399" s="14" t="s">
        <v>79</v>
      </c>
      <c r="AN1399" s="14" t="s">
        <v>79</v>
      </c>
      <c r="AO1399" s="14"/>
      <c r="AP1399" s="14">
        <v>0.36763869219303102</v>
      </c>
      <c r="AQ1399" s="14">
        <v>0.39338221207748802</v>
      </c>
      <c r="AR1399" s="14">
        <v>0.38867185877461902</v>
      </c>
      <c r="AS1399" s="14"/>
      <c r="AT1399" s="14">
        <v>0.34689423848638301</v>
      </c>
      <c r="AU1399" s="14">
        <v>0.33778300261729899</v>
      </c>
      <c r="AV1399" s="14">
        <v>0.37557998355766697</v>
      </c>
      <c r="AW1399" s="14">
        <v>0.45801281817429201</v>
      </c>
      <c r="AX1399" s="14">
        <v>0.38623612953578201</v>
      </c>
    </row>
    <row r="1400" spans="2:50" x14ac:dyDescent="0.25">
      <c r="B1400" t="s">
        <v>501</v>
      </c>
      <c r="C1400" s="14">
        <v>0.36139366351700902</v>
      </c>
      <c r="D1400" s="14">
        <v>0.33711375230527701</v>
      </c>
      <c r="E1400" s="14">
        <v>0.38614566858189497</v>
      </c>
      <c r="F1400" s="14"/>
      <c r="G1400" s="14">
        <v>0.31695540509137299</v>
      </c>
      <c r="H1400" s="14">
        <v>0.33877678008321299</v>
      </c>
      <c r="I1400" s="14">
        <v>0.34825571587263598</v>
      </c>
      <c r="J1400" s="14">
        <v>0.34897562048951702</v>
      </c>
      <c r="K1400" s="14">
        <v>0.41215207022141898</v>
      </c>
      <c r="L1400" s="14">
        <v>0.39636507307387098</v>
      </c>
      <c r="M1400" s="14"/>
      <c r="N1400" s="14">
        <v>0.36824680461778703</v>
      </c>
      <c r="O1400" s="14">
        <v>0.390025654725697</v>
      </c>
      <c r="P1400" s="14">
        <v>0.347238723636207</v>
      </c>
      <c r="Q1400" s="14">
        <v>0.33773329434268201</v>
      </c>
      <c r="R1400" s="14"/>
      <c r="S1400" s="14">
        <v>0.30407009322246198</v>
      </c>
      <c r="T1400" s="14">
        <v>0.358004771517825</v>
      </c>
      <c r="U1400" s="14">
        <v>0.42267733772562799</v>
      </c>
      <c r="V1400" s="14">
        <v>0.354773468624488</v>
      </c>
      <c r="W1400" s="14">
        <v>0.39025631282392498</v>
      </c>
      <c r="X1400" s="14">
        <v>0.34900169793125302</v>
      </c>
      <c r="Y1400" s="14">
        <v>0.44055028670901702</v>
      </c>
      <c r="Z1400" s="14">
        <v>0.38098966310271998</v>
      </c>
      <c r="AA1400" s="14">
        <v>0.41527329514179701</v>
      </c>
      <c r="AB1400" s="14">
        <v>0.32854734781057099</v>
      </c>
      <c r="AC1400" s="14">
        <v>0.31232794717448198</v>
      </c>
      <c r="AD1400" s="14">
        <v>0.21685976753158001</v>
      </c>
      <c r="AE1400" s="14"/>
      <c r="AF1400" s="14">
        <v>0.38824352286358998</v>
      </c>
      <c r="AG1400" s="14">
        <v>0.34532639167524198</v>
      </c>
      <c r="AH1400" s="14">
        <v>0.33506917144225701</v>
      </c>
      <c r="AI1400" s="14"/>
      <c r="AJ1400" s="14" t="s">
        <v>79</v>
      </c>
      <c r="AK1400" s="14" t="s">
        <v>79</v>
      </c>
      <c r="AL1400" s="14" t="s">
        <v>79</v>
      </c>
      <c r="AM1400" s="14" t="s">
        <v>79</v>
      </c>
      <c r="AN1400" s="14" t="s">
        <v>79</v>
      </c>
      <c r="AO1400" s="14"/>
      <c r="AP1400" s="14">
        <v>0.33340813863053897</v>
      </c>
      <c r="AQ1400" s="14">
        <v>0.36917157760238201</v>
      </c>
      <c r="AR1400" s="14">
        <v>0.351334823564382</v>
      </c>
      <c r="AS1400" s="14"/>
      <c r="AT1400" s="14">
        <v>0.377084483717532</v>
      </c>
      <c r="AU1400" s="14">
        <v>0.36434621461470401</v>
      </c>
      <c r="AV1400" s="14">
        <v>0.34973888464750202</v>
      </c>
      <c r="AW1400" s="14">
        <v>0.30673852423980602</v>
      </c>
      <c r="AX1400" s="14">
        <v>0.26144800483351899</v>
      </c>
    </row>
    <row r="1401" spans="2:50" x14ac:dyDescent="0.25">
      <c r="B1401" t="s">
        <v>502</v>
      </c>
      <c r="C1401" s="14">
        <v>8.18693956208809E-2</v>
      </c>
      <c r="D1401" s="14">
        <v>7.6890377890073094E-2</v>
      </c>
      <c r="E1401" s="14">
        <v>8.6511254582852096E-2</v>
      </c>
      <c r="F1401" s="14"/>
      <c r="G1401" s="14">
        <v>5.3912786435548102E-2</v>
      </c>
      <c r="H1401" s="14">
        <v>8.9830811594382401E-2</v>
      </c>
      <c r="I1401" s="14">
        <v>7.7874080204143006E-2</v>
      </c>
      <c r="J1401" s="14">
        <v>9.2517307234284696E-2</v>
      </c>
      <c r="K1401" s="14">
        <v>9.5752154565168002E-2</v>
      </c>
      <c r="L1401" s="14">
        <v>7.9265231893362195E-2</v>
      </c>
      <c r="M1401" s="14"/>
      <c r="N1401" s="14">
        <v>8.0499371632349007E-2</v>
      </c>
      <c r="O1401" s="14">
        <v>7.9371883428677695E-2</v>
      </c>
      <c r="P1401" s="14">
        <v>0.10075784611543399</v>
      </c>
      <c r="Q1401" s="14">
        <v>6.5686935215454101E-2</v>
      </c>
      <c r="R1401" s="14"/>
      <c r="S1401" s="14">
        <v>4.1799370391374102E-2</v>
      </c>
      <c r="T1401" s="14">
        <v>8.72823920617425E-2</v>
      </c>
      <c r="U1401" s="14">
        <v>8.4742012819805798E-2</v>
      </c>
      <c r="V1401" s="14">
        <v>0.109876868333088</v>
      </c>
      <c r="W1401" s="14">
        <v>0.12886701228799199</v>
      </c>
      <c r="X1401" s="14">
        <v>8.2455080721114404E-2</v>
      </c>
      <c r="Y1401" s="14">
        <v>0.101296989795537</v>
      </c>
      <c r="Z1401" s="14">
        <v>4.3709328375895001E-2</v>
      </c>
      <c r="AA1401" s="14">
        <v>0.10447636445126</v>
      </c>
      <c r="AB1401" s="14">
        <v>5.01969120003571E-2</v>
      </c>
      <c r="AC1401" s="14">
        <v>9.3517419198760096E-2</v>
      </c>
      <c r="AD1401" s="14">
        <v>3.51065979285601E-2</v>
      </c>
      <c r="AE1401" s="14"/>
      <c r="AF1401" s="14">
        <v>0.12104156388107699</v>
      </c>
      <c r="AG1401" s="14">
        <v>6.3717290145635805E-2</v>
      </c>
      <c r="AH1401" s="14">
        <v>5.6545936373509201E-2</v>
      </c>
      <c r="AI1401" s="14"/>
      <c r="AJ1401" s="14" t="s">
        <v>79</v>
      </c>
      <c r="AK1401" s="14" t="s">
        <v>79</v>
      </c>
      <c r="AL1401" s="14" t="s">
        <v>79</v>
      </c>
      <c r="AM1401" s="14" t="s">
        <v>79</v>
      </c>
      <c r="AN1401" s="14" t="s">
        <v>79</v>
      </c>
      <c r="AO1401" s="14"/>
      <c r="AP1401" s="14">
        <v>8.9472991843852004E-2</v>
      </c>
      <c r="AQ1401" s="14">
        <v>7.7745864099574999E-2</v>
      </c>
      <c r="AR1401" s="14">
        <v>5.3144121047583301E-2</v>
      </c>
      <c r="AS1401" s="14"/>
      <c r="AT1401" s="14">
        <v>0.113790790441728</v>
      </c>
      <c r="AU1401" s="14">
        <v>9.6245477878347002E-2</v>
      </c>
      <c r="AV1401" s="14">
        <v>6.3028827119732705E-2</v>
      </c>
      <c r="AW1401" s="14">
        <v>5.3372004480918701E-2</v>
      </c>
      <c r="AX1401" s="14">
        <v>5.1247879835844598E-2</v>
      </c>
    </row>
    <row r="1402" spans="2:50" x14ac:dyDescent="0.25">
      <c r="B1402" t="s">
        <v>503</v>
      </c>
      <c r="C1402" s="14">
        <v>2.32278136762952E-2</v>
      </c>
      <c r="D1402" s="14">
        <v>2.7394038541709801E-2</v>
      </c>
      <c r="E1402" s="14">
        <v>1.9353783368659699E-2</v>
      </c>
      <c r="F1402" s="14"/>
      <c r="G1402" s="14">
        <v>1.85145362045817E-2</v>
      </c>
      <c r="H1402" s="14">
        <v>1.0959501765953301E-2</v>
      </c>
      <c r="I1402" s="14">
        <v>1.5440811928108601E-2</v>
      </c>
      <c r="J1402" s="14">
        <v>2.4572795672714198E-2</v>
      </c>
      <c r="K1402" s="14">
        <v>4.4316026714021503E-2</v>
      </c>
      <c r="L1402" s="14">
        <v>2.7567764977024699E-2</v>
      </c>
      <c r="M1402" s="14"/>
      <c r="N1402" s="14">
        <v>1.4034723683766299E-2</v>
      </c>
      <c r="O1402" s="14">
        <v>1.51899473422102E-2</v>
      </c>
      <c r="P1402" s="14">
        <v>2.9702165438105499E-2</v>
      </c>
      <c r="Q1402" s="14">
        <v>3.6025028191935697E-2</v>
      </c>
      <c r="R1402" s="14"/>
      <c r="S1402" s="14">
        <v>2.56662183163439E-2</v>
      </c>
      <c r="T1402" s="14">
        <v>3.2813734043844099E-2</v>
      </c>
      <c r="U1402" s="14">
        <v>1.05954739728071E-2</v>
      </c>
      <c r="V1402" s="14">
        <v>1.0210122297476301E-2</v>
      </c>
      <c r="W1402" s="14">
        <v>2.4247563855737599E-2</v>
      </c>
      <c r="X1402" s="14">
        <v>1.06852961851461E-2</v>
      </c>
      <c r="Y1402" s="14">
        <v>2.7448927996529E-2</v>
      </c>
      <c r="Z1402" s="14">
        <v>4.8434524718389403E-2</v>
      </c>
      <c r="AA1402" s="14">
        <v>2.01535559823698E-2</v>
      </c>
      <c r="AB1402" s="14">
        <v>3.6950853974801398E-2</v>
      </c>
      <c r="AC1402" s="14">
        <v>1.0166752056827899E-2</v>
      </c>
      <c r="AD1402" s="14">
        <v>2.51882395079874E-2</v>
      </c>
      <c r="AE1402" s="14"/>
      <c r="AF1402" s="14">
        <v>3.5882045382779802E-2</v>
      </c>
      <c r="AG1402" s="14">
        <v>1.3301022537758601E-2</v>
      </c>
      <c r="AH1402" s="14">
        <v>3.2352117556124702E-2</v>
      </c>
      <c r="AI1402" s="14"/>
      <c r="AJ1402" s="14" t="s">
        <v>79</v>
      </c>
      <c r="AK1402" s="14" t="s">
        <v>79</v>
      </c>
      <c r="AL1402" s="14" t="s">
        <v>79</v>
      </c>
      <c r="AM1402" s="14" t="s">
        <v>79</v>
      </c>
      <c r="AN1402" s="14" t="s">
        <v>79</v>
      </c>
      <c r="AO1402" s="14"/>
      <c r="AP1402" s="14">
        <v>2.2340199745483898E-2</v>
      </c>
      <c r="AQ1402" s="14">
        <v>8.7224280931243806E-3</v>
      </c>
      <c r="AR1402" s="14">
        <v>1.75708491951501E-2</v>
      </c>
      <c r="AS1402" s="14"/>
      <c r="AT1402" s="14">
        <v>2.8926737404605302E-2</v>
      </c>
      <c r="AU1402" s="14">
        <v>1.53124868999396E-2</v>
      </c>
      <c r="AV1402" s="14">
        <v>1.7131393472883501E-2</v>
      </c>
      <c r="AW1402" s="14">
        <v>0</v>
      </c>
      <c r="AX1402" s="14">
        <v>0</v>
      </c>
    </row>
    <row r="1403" spans="2:50" x14ac:dyDescent="0.25">
      <c r="B1403" t="s">
        <v>70</v>
      </c>
      <c r="C1403" s="14">
        <v>6.1358703521987003E-2</v>
      </c>
      <c r="D1403" s="14">
        <v>5.1532896568974099E-2</v>
      </c>
      <c r="E1403" s="14">
        <v>7.1393370038294504E-2</v>
      </c>
      <c r="F1403" s="14"/>
      <c r="G1403" s="14">
        <v>5.3364907313542799E-2</v>
      </c>
      <c r="H1403" s="14">
        <v>7.3417801885820394E-2</v>
      </c>
      <c r="I1403" s="14">
        <v>7.1308887209975705E-2</v>
      </c>
      <c r="J1403" s="14">
        <v>7.9855748538080903E-2</v>
      </c>
      <c r="K1403" s="14">
        <v>5.3098966391862699E-2</v>
      </c>
      <c r="L1403" s="14">
        <v>3.9212738275937999E-2</v>
      </c>
      <c r="M1403" s="14"/>
      <c r="N1403" s="14">
        <v>3.7175345465870799E-2</v>
      </c>
      <c r="O1403" s="14">
        <v>4.8922149559435198E-2</v>
      </c>
      <c r="P1403" s="14">
        <v>8.8626534968156603E-2</v>
      </c>
      <c r="Q1403" s="14">
        <v>7.6944915608917294E-2</v>
      </c>
      <c r="R1403" s="14"/>
      <c r="S1403" s="14">
        <v>6.4980260607767196E-2</v>
      </c>
      <c r="T1403" s="14">
        <v>5.1396656748549097E-2</v>
      </c>
      <c r="U1403" s="14">
        <v>8.1003563116238006E-2</v>
      </c>
      <c r="V1403" s="14">
        <v>5.8008203124891397E-2</v>
      </c>
      <c r="W1403" s="14">
        <v>7.1451922722709796E-2</v>
      </c>
      <c r="X1403" s="14">
        <v>9.3096690866174406E-2</v>
      </c>
      <c r="Y1403" s="14">
        <v>3.0488595692373999E-2</v>
      </c>
      <c r="Z1403" s="14">
        <v>8.9236327546230093E-2</v>
      </c>
      <c r="AA1403" s="14">
        <v>4.3997957615591103E-2</v>
      </c>
      <c r="AB1403" s="14">
        <v>6.4121072816448299E-2</v>
      </c>
      <c r="AC1403" s="14">
        <v>4.7248916942839697E-2</v>
      </c>
      <c r="AD1403" s="14">
        <v>5.1113176207901401E-2</v>
      </c>
      <c r="AE1403" s="14"/>
      <c r="AF1403" s="14">
        <v>5.1697498379754001E-2</v>
      </c>
      <c r="AG1403" s="14">
        <v>5.2432710629989901E-2</v>
      </c>
      <c r="AH1403" s="14">
        <v>9.7969144300419794E-2</v>
      </c>
      <c r="AI1403" s="14"/>
      <c r="AJ1403" s="14" t="s">
        <v>79</v>
      </c>
      <c r="AK1403" s="14" t="s">
        <v>79</v>
      </c>
      <c r="AL1403" s="14" t="s">
        <v>79</v>
      </c>
      <c r="AM1403" s="14" t="s">
        <v>79</v>
      </c>
      <c r="AN1403" s="14" t="s">
        <v>79</v>
      </c>
      <c r="AO1403" s="14"/>
      <c r="AP1403" s="14">
        <v>3.8663868797511297E-2</v>
      </c>
      <c r="AQ1403" s="14">
        <v>3.5232889920415102E-2</v>
      </c>
      <c r="AR1403" s="14">
        <v>3.2015466195370303E-2</v>
      </c>
      <c r="AS1403" s="14"/>
      <c r="AT1403" s="14">
        <v>6.40310286616739E-2</v>
      </c>
      <c r="AU1403" s="14">
        <v>7.7432104346597197E-2</v>
      </c>
      <c r="AV1403" s="14">
        <v>4.9900421214303603E-2</v>
      </c>
      <c r="AW1403" s="14">
        <v>3.1783614642083298E-2</v>
      </c>
      <c r="AX1403" s="14">
        <v>9.32930644193182E-2</v>
      </c>
    </row>
    <row r="1404" spans="2:50" x14ac:dyDescent="0.25">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row>
    <row r="1405" spans="2:50" x14ac:dyDescent="0.25">
      <c r="B1405" s="6" t="s">
        <v>518</v>
      </c>
      <c r="C1405" s="14"/>
      <c r="D1405" s="14"/>
      <c r="E1405" s="14"/>
      <c r="F1405" s="14"/>
      <c r="G1405" s="14"/>
      <c r="H1405" s="14"/>
      <c r="I1405" s="14"/>
      <c r="J1405" s="14"/>
      <c r="K1405" s="14"/>
      <c r="L1405" s="14"/>
      <c r="M1405" s="14"/>
      <c r="N1405" s="14"/>
      <c r="O1405" s="14"/>
      <c r="P1405" s="14"/>
      <c r="Q1405" s="14"/>
      <c r="R1405" s="14"/>
      <c r="S1405" s="14"/>
      <c r="T1405" s="14"/>
      <c r="U1405" s="14"/>
      <c r="V1405" s="14"/>
      <c r="W1405" s="14"/>
      <c r="X1405" s="14"/>
      <c r="Y1405" s="14"/>
      <c r="Z1405" s="14"/>
      <c r="AA1405" s="14"/>
      <c r="AB1405" s="14"/>
      <c r="AC1405" s="14"/>
      <c r="AD1405" s="14"/>
      <c r="AE1405" s="14"/>
      <c r="AF1405" s="14"/>
      <c r="AG1405" s="14"/>
      <c r="AH1405" s="14"/>
      <c r="AI1405" s="14"/>
      <c r="AJ1405" s="14"/>
      <c r="AK1405" s="14"/>
      <c r="AL1405" s="14"/>
      <c r="AM1405" s="14"/>
      <c r="AN1405" s="14"/>
      <c r="AO1405" s="14"/>
      <c r="AP1405" s="14"/>
      <c r="AQ1405" s="14"/>
      <c r="AR1405" s="14"/>
      <c r="AS1405" s="14"/>
      <c r="AT1405" s="14"/>
      <c r="AU1405" s="14"/>
      <c r="AV1405" s="14"/>
      <c r="AW1405" s="14"/>
      <c r="AX1405" s="14"/>
    </row>
    <row r="1406" spans="2:50" x14ac:dyDescent="0.25">
      <c r="B1406" s="24" t="s">
        <v>105</v>
      </c>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c r="AM1406" s="14"/>
      <c r="AN1406" s="14"/>
      <c r="AO1406" s="14"/>
      <c r="AP1406" s="14"/>
      <c r="AQ1406" s="14"/>
      <c r="AR1406" s="14"/>
      <c r="AS1406" s="14"/>
      <c r="AT1406" s="14"/>
      <c r="AU1406" s="14"/>
      <c r="AV1406" s="14"/>
      <c r="AW1406" s="14"/>
      <c r="AX1406" s="14"/>
    </row>
    <row r="1407" spans="2:50" x14ac:dyDescent="0.25">
      <c r="B1407" t="s">
        <v>512</v>
      </c>
      <c r="C1407" s="14">
        <v>0.37343001847359603</v>
      </c>
      <c r="D1407" s="14">
        <v>0.35905510231468502</v>
      </c>
      <c r="E1407" s="14">
        <v>0.38612797426768197</v>
      </c>
      <c r="F1407" s="14"/>
      <c r="G1407" s="14">
        <v>0.34008587199228801</v>
      </c>
      <c r="H1407" s="14">
        <v>0.32945456910305698</v>
      </c>
      <c r="I1407" s="14">
        <v>0.37464578707750101</v>
      </c>
      <c r="J1407" s="14">
        <v>0.43481328992217</v>
      </c>
      <c r="K1407" s="14">
        <v>0.34352107459036202</v>
      </c>
      <c r="L1407" s="14">
        <v>0.39906985018285601</v>
      </c>
      <c r="M1407" s="14"/>
      <c r="N1407" s="14">
        <v>0.358800831349537</v>
      </c>
      <c r="O1407" s="14">
        <v>0.35742130028818597</v>
      </c>
      <c r="P1407" s="14">
        <v>0.383032681175348</v>
      </c>
      <c r="Q1407" s="14">
        <v>0.40085182246399798</v>
      </c>
      <c r="R1407" s="14"/>
      <c r="S1407" s="14">
        <v>0.41392761171420001</v>
      </c>
      <c r="T1407" s="14">
        <v>0.38508708395499902</v>
      </c>
      <c r="U1407" s="14">
        <v>0.41332611622954901</v>
      </c>
      <c r="V1407" s="14">
        <v>0.342296219814613</v>
      </c>
      <c r="W1407" s="14">
        <v>0.37612869743799399</v>
      </c>
      <c r="X1407" s="14">
        <v>0.297469015574641</v>
      </c>
      <c r="Y1407" s="14">
        <v>0.42507083170969401</v>
      </c>
      <c r="Z1407" s="14">
        <v>0.38125536431277302</v>
      </c>
      <c r="AA1407" s="14">
        <v>0.39025554118474298</v>
      </c>
      <c r="AB1407" s="14">
        <v>0.39037699397379899</v>
      </c>
      <c r="AC1407" s="14">
        <v>0.27672580282103698</v>
      </c>
      <c r="AD1407" s="14">
        <v>0.17388583314560399</v>
      </c>
      <c r="AE1407" s="14"/>
      <c r="AF1407" s="14">
        <v>0.31375696988741703</v>
      </c>
      <c r="AG1407" s="14">
        <v>0.42420043159529103</v>
      </c>
      <c r="AH1407" s="14">
        <v>0.38631773492611299</v>
      </c>
      <c r="AI1407" s="14"/>
      <c r="AJ1407" s="14" t="s">
        <v>79</v>
      </c>
      <c r="AK1407" s="14" t="s">
        <v>79</v>
      </c>
      <c r="AL1407" s="14" t="s">
        <v>79</v>
      </c>
      <c r="AM1407" s="14" t="s">
        <v>79</v>
      </c>
      <c r="AN1407" s="14" t="s">
        <v>79</v>
      </c>
      <c r="AO1407" s="14"/>
      <c r="AP1407" s="14">
        <v>0.29312071430922099</v>
      </c>
      <c r="AQ1407" s="14">
        <v>0.51865260321921702</v>
      </c>
      <c r="AR1407" s="14">
        <v>0.319478629295809</v>
      </c>
      <c r="AS1407" s="14"/>
      <c r="AT1407" s="14">
        <v>0.42213250830895999</v>
      </c>
      <c r="AU1407" s="14">
        <v>0.33862236329659501</v>
      </c>
      <c r="AV1407" s="14">
        <v>0.35535890188963498</v>
      </c>
      <c r="AW1407" s="14">
        <v>0.42729360129555299</v>
      </c>
      <c r="AX1407" s="14">
        <v>0.20024055703600499</v>
      </c>
    </row>
    <row r="1408" spans="2:50" x14ac:dyDescent="0.25">
      <c r="B1408" t="s">
        <v>513</v>
      </c>
      <c r="C1408" s="14">
        <v>0.32080169088622601</v>
      </c>
      <c r="D1408" s="14">
        <v>0.32066633041547699</v>
      </c>
      <c r="E1408" s="14">
        <v>0.320505314158195</v>
      </c>
      <c r="F1408" s="14"/>
      <c r="G1408" s="14">
        <v>0.362470656391644</v>
      </c>
      <c r="H1408" s="14">
        <v>0.32673044383879202</v>
      </c>
      <c r="I1408" s="14">
        <v>0.32013237070353301</v>
      </c>
      <c r="J1408" s="14">
        <v>0.28884201217379801</v>
      </c>
      <c r="K1408" s="14">
        <v>0.339674596746321</v>
      </c>
      <c r="L1408" s="14">
        <v>0.302653688521765</v>
      </c>
      <c r="M1408" s="14"/>
      <c r="N1408" s="14">
        <v>0.33716358359523602</v>
      </c>
      <c r="O1408" s="14">
        <v>0.33515224535971599</v>
      </c>
      <c r="P1408" s="14">
        <v>0.29245256454984297</v>
      </c>
      <c r="Q1408" s="14">
        <v>0.30717177189753803</v>
      </c>
      <c r="R1408" s="14"/>
      <c r="S1408" s="14">
        <v>0.24028806084688101</v>
      </c>
      <c r="T1408" s="14">
        <v>0.32860447048116298</v>
      </c>
      <c r="U1408" s="14">
        <v>0.28803489808883698</v>
      </c>
      <c r="V1408" s="14">
        <v>0.38710297772047503</v>
      </c>
      <c r="W1408" s="14">
        <v>0.27467689556720198</v>
      </c>
      <c r="X1408" s="14">
        <v>0.40362796655599398</v>
      </c>
      <c r="Y1408" s="14">
        <v>0.30119531115423298</v>
      </c>
      <c r="Z1408" s="14">
        <v>0.349353741505885</v>
      </c>
      <c r="AA1408" s="14">
        <v>0.29525054518080901</v>
      </c>
      <c r="AB1408" s="14">
        <v>0.37356036570198597</v>
      </c>
      <c r="AC1408" s="14">
        <v>0.39572803037129101</v>
      </c>
      <c r="AD1408" s="14">
        <v>0.24206250180365799</v>
      </c>
      <c r="AE1408" s="14"/>
      <c r="AF1408" s="14">
        <v>0.339566999976398</v>
      </c>
      <c r="AG1408" s="14">
        <v>0.304740098246014</v>
      </c>
      <c r="AH1408" s="14">
        <v>0.27886174780438999</v>
      </c>
      <c r="AI1408" s="14"/>
      <c r="AJ1408" s="14" t="s">
        <v>79</v>
      </c>
      <c r="AK1408" s="14" t="s">
        <v>79</v>
      </c>
      <c r="AL1408" s="14" t="s">
        <v>79</v>
      </c>
      <c r="AM1408" s="14" t="s">
        <v>79</v>
      </c>
      <c r="AN1408" s="14" t="s">
        <v>79</v>
      </c>
      <c r="AO1408" s="14"/>
      <c r="AP1408" s="14">
        <v>0.34296184120246898</v>
      </c>
      <c r="AQ1408" s="14">
        <v>0.32912324825873501</v>
      </c>
      <c r="AR1408" s="14">
        <v>0.3786167105123</v>
      </c>
      <c r="AS1408" s="14"/>
      <c r="AT1408" s="14">
        <v>0.28868605385860302</v>
      </c>
      <c r="AU1408" s="14">
        <v>0.36153203690903901</v>
      </c>
      <c r="AV1408" s="14">
        <v>0.32672493183016699</v>
      </c>
      <c r="AW1408" s="14">
        <v>0.25838773247507502</v>
      </c>
      <c r="AX1408" s="14">
        <v>0.45812488692626702</v>
      </c>
    </row>
    <row r="1409" spans="2:50" x14ac:dyDescent="0.25">
      <c r="B1409" t="s">
        <v>514</v>
      </c>
      <c r="C1409" s="14">
        <v>0.13046727383944501</v>
      </c>
      <c r="D1409" s="14">
        <v>0.14310120140299701</v>
      </c>
      <c r="E1409" s="14">
        <v>0.118971973368091</v>
      </c>
      <c r="F1409" s="14"/>
      <c r="G1409" s="14">
        <v>0.10749817501795</v>
      </c>
      <c r="H1409" s="14">
        <v>0.17407001123959001</v>
      </c>
      <c r="I1409" s="14">
        <v>0.15757410117991699</v>
      </c>
      <c r="J1409" s="14">
        <v>0.10270918981652299</v>
      </c>
      <c r="K1409" s="14">
        <v>0.10388177226214799</v>
      </c>
      <c r="L1409" s="14">
        <v>0.132067413991695</v>
      </c>
      <c r="M1409" s="14"/>
      <c r="N1409" s="14">
        <v>0.13299408504476801</v>
      </c>
      <c r="O1409" s="14">
        <v>0.143323067743998</v>
      </c>
      <c r="P1409" s="14">
        <v>0.161647334623859</v>
      </c>
      <c r="Q1409" s="14">
        <v>8.85498044642406E-2</v>
      </c>
      <c r="R1409" s="14"/>
      <c r="S1409" s="14">
        <v>0.16038633741913699</v>
      </c>
      <c r="T1409" s="14">
        <v>0.138623963300611</v>
      </c>
      <c r="U1409" s="14">
        <v>0.123784109116837</v>
      </c>
      <c r="V1409" s="14">
        <v>0.122219359269901</v>
      </c>
      <c r="W1409" s="14">
        <v>0.13650253780185001</v>
      </c>
      <c r="X1409" s="14">
        <v>0.1013572257484</v>
      </c>
      <c r="Y1409" s="14">
        <v>7.6456380435526106E-2</v>
      </c>
      <c r="Z1409" s="14">
        <v>7.1464007654772996E-2</v>
      </c>
      <c r="AA1409" s="14">
        <v>0.15819177751362901</v>
      </c>
      <c r="AB1409" s="14">
        <v>0.10826396454532999</v>
      </c>
      <c r="AC1409" s="14">
        <v>0.17197911657939699</v>
      </c>
      <c r="AD1409" s="14">
        <v>0.17895411208482501</v>
      </c>
      <c r="AE1409" s="14"/>
      <c r="AF1409" s="14">
        <v>0.150907143615054</v>
      </c>
      <c r="AG1409" s="14">
        <v>0.13144680229226499</v>
      </c>
      <c r="AH1409" s="14">
        <v>9.9637521687217095E-2</v>
      </c>
      <c r="AI1409" s="14"/>
      <c r="AJ1409" s="14" t="s">
        <v>79</v>
      </c>
      <c r="AK1409" s="14" t="s">
        <v>79</v>
      </c>
      <c r="AL1409" s="14" t="s">
        <v>79</v>
      </c>
      <c r="AM1409" s="14" t="s">
        <v>79</v>
      </c>
      <c r="AN1409" s="14" t="s">
        <v>79</v>
      </c>
      <c r="AO1409" s="14"/>
      <c r="AP1409" s="14">
        <v>0.194861633863844</v>
      </c>
      <c r="AQ1409" s="14">
        <v>7.8690038073599894E-2</v>
      </c>
      <c r="AR1409" s="14">
        <v>0.150674990471833</v>
      </c>
      <c r="AS1409" s="14"/>
      <c r="AT1409" s="14">
        <v>8.3655457639392805E-2</v>
      </c>
      <c r="AU1409" s="14">
        <v>0.12530613963555201</v>
      </c>
      <c r="AV1409" s="14">
        <v>0.158582828325633</v>
      </c>
      <c r="AW1409" s="14">
        <v>0.16360463490617</v>
      </c>
      <c r="AX1409" s="14">
        <v>0.10689786339816799</v>
      </c>
    </row>
    <row r="1410" spans="2:50" x14ac:dyDescent="0.25">
      <c r="B1410" t="s">
        <v>515</v>
      </c>
      <c r="C1410" s="14">
        <v>3.6640970639009701E-2</v>
      </c>
      <c r="D1410" s="14">
        <v>4.1818488402237598E-2</v>
      </c>
      <c r="E1410" s="14">
        <v>3.1843641687318999E-2</v>
      </c>
      <c r="F1410" s="14"/>
      <c r="G1410" s="14">
        <v>5.3320285858752099E-2</v>
      </c>
      <c r="H1410" s="14">
        <v>2.6925946405385998E-2</v>
      </c>
      <c r="I1410" s="14">
        <v>4.1181568600885302E-2</v>
      </c>
      <c r="J1410" s="14">
        <v>2.1833097370897499E-2</v>
      </c>
      <c r="K1410" s="14">
        <v>4.2650022668905399E-2</v>
      </c>
      <c r="L1410" s="14">
        <v>3.7582005859429099E-2</v>
      </c>
      <c r="M1410" s="14"/>
      <c r="N1410" s="14">
        <v>3.76096523509502E-2</v>
      </c>
      <c r="O1410" s="14">
        <v>3.08048452394988E-2</v>
      </c>
      <c r="P1410" s="14">
        <v>2.5147750719523399E-2</v>
      </c>
      <c r="Q1410" s="14">
        <v>5.1719229837830998E-2</v>
      </c>
      <c r="R1410" s="14"/>
      <c r="S1410" s="14">
        <v>6.7335050790374301E-2</v>
      </c>
      <c r="T1410" s="14">
        <v>2.7635579068467302E-2</v>
      </c>
      <c r="U1410" s="14">
        <v>4.7368888766057902E-2</v>
      </c>
      <c r="V1410" s="14">
        <v>3.0832156313884501E-2</v>
      </c>
      <c r="W1410" s="14">
        <v>5.06933846815927E-2</v>
      </c>
      <c r="X1410" s="14">
        <v>1.2980949205364399E-2</v>
      </c>
      <c r="Y1410" s="14">
        <v>3.7661508310081901E-2</v>
      </c>
      <c r="Z1410" s="14">
        <v>1.52056625923436E-2</v>
      </c>
      <c r="AA1410" s="14">
        <v>1.38157151839522E-2</v>
      </c>
      <c r="AB1410" s="14">
        <v>7.8452957250302099E-3</v>
      </c>
      <c r="AC1410" s="14">
        <v>4.44899739257512E-2</v>
      </c>
      <c r="AD1410" s="14">
        <v>0.174201149967918</v>
      </c>
      <c r="AE1410" s="14"/>
      <c r="AF1410" s="14">
        <v>4.3942150436265801E-2</v>
      </c>
      <c r="AG1410" s="14">
        <v>3.3288740743552897E-2</v>
      </c>
      <c r="AH1410" s="14">
        <v>4.3290868967421098E-2</v>
      </c>
      <c r="AI1410" s="14"/>
      <c r="AJ1410" s="14" t="s">
        <v>79</v>
      </c>
      <c r="AK1410" s="14" t="s">
        <v>79</v>
      </c>
      <c r="AL1410" s="14" t="s">
        <v>79</v>
      </c>
      <c r="AM1410" s="14" t="s">
        <v>79</v>
      </c>
      <c r="AN1410" s="14" t="s">
        <v>79</v>
      </c>
      <c r="AO1410" s="14"/>
      <c r="AP1410" s="14">
        <v>4.3644059298697198E-2</v>
      </c>
      <c r="AQ1410" s="14">
        <v>2.48493107889215E-2</v>
      </c>
      <c r="AR1410" s="14">
        <v>4.7772252287575603E-2</v>
      </c>
      <c r="AS1410" s="14"/>
      <c r="AT1410" s="14">
        <v>5.8158748485494197E-2</v>
      </c>
      <c r="AU1410" s="14">
        <v>2.3638041746698601E-2</v>
      </c>
      <c r="AV1410" s="14">
        <v>3.5216382196194197E-2</v>
      </c>
      <c r="AW1410" s="14">
        <v>4.3422950002737999E-2</v>
      </c>
      <c r="AX1410" s="14">
        <v>4.0308209155255799E-2</v>
      </c>
    </row>
    <row r="1411" spans="2:50" x14ac:dyDescent="0.25">
      <c r="B1411" t="s">
        <v>516</v>
      </c>
      <c r="C1411" s="14">
        <v>2.07685512776749E-2</v>
      </c>
      <c r="D1411" s="14">
        <v>2.2846537364244399E-2</v>
      </c>
      <c r="E1411" s="14">
        <v>1.8874296931991899E-2</v>
      </c>
      <c r="F1411" s="14"/>
      <c r="G1411" s="14">
        <v>1.9935325148377901E-2</v>
      </c>
      <c r="H1411" s="14">
        <v>2.31307646009675E-2</v>
      </c>
      <c r="I1411" s="14">
        <v>2.98695246825573E-2</v>
      </c>
      <c r="J1411" s="14">
        <v>1.59538340762004E-2</v>
      </c>
      <c r="K1411" s="14">
        <v>2.3709609761346499E-2</v>
      </c>
      <c r="L1411" s="14">
        <v>1.42599567456038E-2</v>
      </c>
      <c r="M1411" s="14"/>
      <c r="N1411" s="14">
        <v>1.26515261626818E-2</v>
      </c>
      <c r="O1411" s="14">
        <v>2.2584174814664501E-2</v>
      </c>
      <c r="P1411" s="14">
        <v>1.83449682609504E-2</v>
      </c>
      <c r="Q1411" s="14">
        <v>2.9610688606000801E-2</v>
      </c>
      <c r="R1411" s="14"/>
      <c r="S1411" s="14">
        <v>1.61547332434358E-2</v>
      </c>
      <c r="T1411" s="14">
        <v>3.0513160881902101E-2</v>
      </c>
      <c r="U1411" s="14">
        <v>0</v>
      </c>
      <c r="V1411" s="14">
        <v>1.50748068260706E-2</v>
      </c>
      <c r="W1411" s="14">
        <v>2.45725288826345E-2</v>
      </c>
      <c r="X1411" s="14">
        <v>0</v>
      </c>
      <c r="Y1411" s="14">
        <v>3.0217363381288199E-2</v>
      </c>
      <c r="Z1411" s="14">
        <v>6.8139846355002906E-2</v>
      </c>
      <c r="AA1411" s="14">
        <v>1.8371860203744601E-2</v>
      </c>
      <c r="AB1411" s="14">
        <v>0</v>
      </c>
      <c r="AC1411" s="14">
        <v>6.4233187270095096E-2</v>
      </c>
      <c r="AD1411" s="14">
        <v>0</v>
      </c>
      <c r="AE1411" s="14"/>
      <c r="AF1411" s="14">
        <v>4.1833607105786298E-2</v>
      </c>
      <c r="AG1411" s="14">
        <v>1.6857921336094601E-3</v>
      </c>
      <c r="AH1411" s="14">
        <v>1.52812494701635E-2</v>
      </c>
      <c r="AI1411" s="14"/>
      <c r="AJ1411" s="14" t="s">
        <v>79</v>
      </c>
      <c r="AK1411" s="14" t="s">
        <v>79</v>
      </c>
      <c r="AL1411" s="14" t="s">
        <v>79</v>
      </c>
      <c r="AM1411" s="14" t="s">
        <v>79</v>
      </c>
      <c r="AN1411" s="14" t="s">
        <v>79</v>
      </c>
      <c r="AO1411" s="14"/>
      <c r="AP1411" s="14">
        <v>2.4029893305713899E-2</v>
      </c>
      <c r="AQ1411" s="14">
        <v>0</v>
      </c>
      <c r="AR1411" s="14">
        <v>0</v>
      </c>
      <c r="AS1411" s="14"/>
      <c r="AT1411" s="14">
        <v>1.5369282956916801E-2</v>
      </c>
      <c r="AU1411" s="14">
        <v>7.4607425039528198E-3</v>
      </c>
      <c r="AV1411" s="14">
        <v>2.6597262425866599E-2</v>
      </c>
      <c r="AW1411" s="14">
        <v>3.6098955842356797E-2</v>
      </c>
      <c r="AX1411" s="14">
        <v>0</v>
      </c>
    </row>
    <row r="1412" spans="2:50" x14ac:dyDescent="0.25">
      <c r="B1412" t="s">
        <v>103</v>
      </c>
      <c r="C1412" s="14">
        <v>0.117891494884049</v>
      </c>
      <c r="D1412" s="14">
        <v>0.112512340100359</v>
      </c>
      <c r="E1412" s="14">
        <v>0.12367679958672</v>
      </c>
      <c r="F1412" s="14"/>
      <c r="G1412" s="14">
        <v>0.116689685590988</v>
      </c>
      <c r="H1412" s="14">
        <v>0.119688264812208</v>
      </c>
      <c r="I1412" s="14">
        <v>7.65966477556074E-2</v>
      </c>
      <c r="J1412" s="14">
        <v>0.135848576640411</v>
      </c>
      <c r="K1412" s="14">
        <v>0.146562923970918</v>
      </c>
      <c r="L1412" s="14">
        <v>0.11436708469865201</v>
      </c>
      <c r="M1412" s="14"/>
      <c r="N1412" s="14">
        <v>0.12078032149682701</v>
      </c>
      <c r="O1412" s="14">
        <v>0.110714366553936</v>
      </c>
      <c r="P1412" s="14">
        <v>0.11937470067047699</v>
      </c>
      <c r="Q1412" s="14">
        <v>0.12209668273039199</v>
      </c>
      <c r="R1412" s="14"/>
      <c r="S1412" s="14">
        <v>0.101908205985971</v>
      </c>
      <c r="T1412" s="14">
        <v>8.9535742312857297E-2</v>
      </c>
      <c r="U1412" s="14">
        <v>0.127485987798719</v>
      </c>
      <c r="V1412" s="14">
        <v>0.10247448005505599</v>
      </c>
      <c r="W1412" s="14">
        <v>0.137425955628726</v>
      </c>
      <c r="X1412" s="14">
        <v>0.18456484291560099</v>
      </c>
      <c r="Y1412" s="14">
        <v>0.12939860500917699</v>
      </c>
      <c r="Z1412" s="14">
        <v>0.114581377579222</v>
      </c>
      <c r="AA1412" s="14">
        <v>0.12411456073312201</v>
      </c>
      <c r="AB1412" s="14">
        <v>0.119953380053855</v>
      </c>
      <c r="AC1412" s="14">
        <v>4.6843889032428497E-2</v>
      </c>
      <c r="AD1412" s="14">
        <v>0.23089640299799599</v>
      </c>
      <c r="AE1412" s="14"/>
      <c r="AF1412" s="14">
        <v>0.10999312897907799</v>
      </c>
      <c r="AG1412" s="14">
        <v>0.104638134989267</v>
      </c>
      <c r="AH1412" s="14">
        <v>0.17661087714469501</v>
      </c>
      <c r="AI1412" s="14"/>
      <c r="AJ1412" s="14" t="s">
        <v>79</v>
      </c>
      <c r="AK1412" s="14" t="s">
        <v>79</v>
      </c>
      <c r="AL1412" s="14" t="s">
        <v>79</v>
      </c>
      <c r="AM1412" s="14" t="s">
        <v>79</v>
      </c>
      <c r="AN1412" s="14" t="s">
        <v>79</v>
      </c>
      <c r="AO1412" s="14"/>
      <c r="AP1412" s="14">
        <v>0.101381858020055</v>
      </c>
      <c r="AQ1412" s="14">
        <v>4.8684799659526899E-2</v>
      </c>
      <c r="AR1412" s="14">
        <v>0.103457417432482</v>
      </c>
      <c r="AS1412" s="14"/>
      <c r="AT1412" s="14">
        <v>0.131997948750634</v>
      </c>
      <c r="AU1412" s="14">
        <v>0.14344067590816301</v>
      </c>
      <c r="AV1412" s="14">
        <v>9.7519693332504001E-2</v>
      </c>
      <c r="AW1412" s="14">
        <v>7.1192125478108007E-2</v>
      </c>
      <c r="AX1412" s="14">
        <v>0.194428483484303</v>
      </c>
    </row>
    <row r="1413" spans="2:50" x14ac:dyDescent="0.25">
      <c r="C1413" s="14"/>
      <c r="D1413" s="14"/>
      <c r="E1413" s="14"/>
      <c r="F1413" s="14"/>
      <c r="G1413" s="14"/>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4"/>
    </row>
    <row r="1414" spans="2:50" x14ac:dyDescent="0.25">
      <c r="B1414" s="6" t="s">
        <v>519</v>
      </c>
      <c r="C1414" s="14"/>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c r="AS1414" s="14"/>
      <c r="AT1414" s="14"/>
      <c r="AU1414" s="14"/>
      <c r="AV1414" s="14"/>
      <c r="AW1414" s="14"/>
      <c r="AX1414" s="14"/>
    </row>
    <row r="1415" spans="2:50" x14ac:dyDescent="0.25">
      <c r="B1415" s="24" t="s">
        <v>105</v>
      </c>
      <c r="C1415" s="14"/>
      <c r="D1415" s="14"/>
      <c r="E1415" s="14"/>
      <c r="F1415" s="14"/>
      <c r="G1415" s="14"/>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c r="AS1415" s="14"/>
      <c r="AT1415" s="14"/>
      <c r="AU1415" s="14"/>
      <c r="AV1415" s="14"/>
      <c r="AW1415" s="14"/>
      <c r="AX1415" s="14"/>
    </row>
    <row r="1416" spans="2:50" x14ac:dyDescent="0.25">
      <c r="B1416" t="s">
        <v>512</v>
      </c>
      <c r="C1416" s="14">
        <v>0.36650080635073301</v>
      </c>
      <c r="D1416" s="14">
        <v>0.33463791998736098</v>
      </c>
      <c r="E1416" s="14">
        <v>0.39762722227633901</v>
      </c>
      <c r="F1416" s="14"/>
      <c r="G1416" s="14">
        <v>0.33562455183004097</v>
      </c>
      <c r="H1416" s="14">
        <v>0.40334245950956898</v>
      </c>
      <c r="I1416" s="14">
        <v>0.412036609108765</v>
      </c>
      <c r="J1416" s="14">
        <v>0.424857003563469</v>
      </c>
      <c r="K1416" s="14">
        <v>0.29430302637871197</v>
      </c>
      <c r="L1416" s="14">
        <v>0.32735419373880698</v>
      </c>
      <c r="M1416" s="14"/>
      <c r="N1416" s="14">
        <v>0.320399640956815</v>
      </c>
      <c r="O1416" s="14">
        <v>0.36201330969127998</v>
      </c>
      <c r="P1416" s="14">
        <v>0.37034475457370503</v>
      </c>
      <c r="Q1416" s="14">
        <v>0.41979317581671199</v>
      </c>
      <c r="R1416" s="14"/>
      <c r="S1416" s="14">
        <v>0.32423364275343902</v>
      </c>
      <c r="T1416" s="14">
        <v>0.37855126542746398</v>
      </c>
      <c r="U1416" s="14">
        <v>0.35522810467195298</v>
      </c>
      <c r="V1416" s="14">
        <v>0.393940368567332</v>
      </c>
      <c r="W1416" s="14">
        <v>0.363981566448979</v>
      </c>
      <c r="X1416" s="14">
        <v>0.32631546540631301</v>
      </c>
      <c r="Y1416" s="14">
        <v>0.40243164917459001</v>
      </c>
      <c r="Z1416" s="14">
        <v>0.38491031617919402</v>
      </c>
      <c r="AA1416" s="14">
        <v>0.44993278827933297</v>
      </c>
      <c r="AB1416" s="14">
        <v>0.36666513900782599</v>
      </c>
      <c r="AC1416" s="14">
        <v>0.27755646218846403</v>
      </c>
      <c r="AD1416" s="14">
        <v>0.244690197687496</v>
      </c>
      <c r="AE1416" s="14"/>
      <c r="AF1416" s="14">
        <v>0.34788612273738301</v>
      </c>
      <c r="AG1416" s="14">
        <v>0.38724518916725897</v>
      </c>
      <c r="AH1416" s="14">
        <v>0.34606113427490998</v>
      </c>
      <c r="AI1416" s="14"/>
      <c r="AJ1416" s="14" t="s">
        <v>79</v>
      </c>
      <c r="AK1416" s="14" t="s">
        <v>79</v>
      </c>
      <c r="AL1416" s="14" t="s">
        <v>79</v>
      </c>
      <c r="AM1416" s="14" t="s">
        <v>79</v>
      </c>
      <c r="AN1416" s="14" t="s">
        <v>79</v>
      </c>
      <c r="AO1416" s="14"/>
      <c r="AP1416" s="14">
        <v>0.27384493567604001</v>
      </c>
      <c r="AQ1416" s="14">
        <v>0.50334336634957799</v>
      </c>
      <c r="AR1416" s="14">
        <v>0.29256518730539299</v>
      </c>
      <c r="AS1416" s="14"/>
      <c r="AT1416" s="14">
        <v>0.39899775278093902</v>
      </c>
      <c r="AU1416" s="14">
        <v>0.391801066670107</v>
      </c>
      <c r="AV1416" s="14">
        <v>0.36099061522106501</v>
      </c>
      <c r="AW1416" s="14">
        <v>0.33044949948984997</v>
      </c>
      <c r="AX1416" s="14">
        <v>0.13971051909017701</v>
      </c>
    </row>
    <row r="1417" spans="2:50" x14ac:dyDescent="0.25">
      <c r="B1417" t="s">
        <v>513</v>
      </c>
      <c r="C1417" s="14">
        <v>0.33083460738841702</v>
      </c>
      <c r="D1417" s="14">
        <v>0.34933420336848803</v>
      </c>
      <c r="E1417" s="14">
        <v>0.31102125482350701</v>
      </c>
      <c r="F1417" s="14"/>
      <c r="G1417" s="14">
        <v>0.35150753486870201</v>
      </c>
      <c r="H1417" s="14">
        <v>0.30176330123987199</v>
      </c>
      <c r="I1417" s="14">
        <v>0.31505552726754699</v>
      </c>
      <c r="J1417" s="14">
        <v>0.31686994572759802</v>
      </c>
      <c r="K1417" s="14">
        <v>0.347904920455196</v>
      </c>
      <c r="L1417" s="14">
        <v>0.35111066287033099</v>
      </c>
      <c r="M1417" s="14"/>
      <c r="N1417" s="14">
        <v>0.36801687689736301</v>
      </c>
      <c r="O1417" s="14">
        <v>0.34204324618852899</v>
      </c>
      <c r="P1417" s="14">
        <v>0.31719882653408699</v>
      </c>
      <c r="Q1417" s="14">
        <v>0.28617906185425601</v>
      </c>
      <c r="R1417" s="14"/>
      <c r="S1417" s="14">
        <v>0.3290289712567</v>
      </c>
      <c r="T1417" s="14">
        <v>0.35810674154313998</v>
      </c>
      <c r="U1417" s="14">
        <v>0.43249264530607801</v>
      </c>
      <c r="V1417" s="14">
        <v>0.29191201244944998</v>
      </c>
      <c r="W1417" s="14">
        <v>0.29205880312698002</v>
      </c>
      <c r="X1417" s="14">
        <v>0.31503052885503502</v>
      </c>
      <c r="Y1417" s="14">
        <v>0.31451032322042799</v>
      </c>
      <c r="Z1417" s="14">
        <v>0.28652637881866799</v>
      </c>
      <c r="AA1417" s="14">
        <v>0.310551995476614</v>
      </c>
      <c r="AB1417" s="14">
        <v>0.34309818821489901</v>
      </c>
      <c r="AC1417" s="14">
        <v>0.36649568562447699</v>
      </c>
      <c r="AD1417" s="14">
        <v>0.29950341587141799</v>
      </c>
      <c r="AE1417" s="14"/>
      <c r="AF1417" s="14">
        <v>0.302615496066231</v>
      </c>
      <c r="AG1417" s="14">
        <v>0.36533897188779402</v>
      </c>
      <c r="AH1417" s="14">
        <v>0.30356271590708001</v>
      </c>
      <c r="AI1417" s="14"/>
      <c r="AJ1417" s="14" t="s">
        <v>79</v>
      </c>
      <c r="AK1417" s="14" t="s">
        <v>79</v>
      </c>
      <c r="AL1417" s="14" t="s">
        <v>79</v>
      </c>
      <c r="AM1417" s="14" t="s">
        <v>79</v>
      </c>
      <c r="AN1417" s="14" t="s">
        <v>79</v>
      </c>
      <c r="AO1417" s="14"/>
      <c r="AP1417" s="14">
        <v>0.35308908932288402</v>
      </c>
      <c r="AQ1417" s="14">
        <v>0.34493933690664302</v>
      </c>
      <c r="AR1417" s="14">
        <v>0.38067877152413898</v>
      </c>
      <c r="AS1417" s="14"/>
      <c r="AT1417" s="14">
        <v>0.30975708620228298</v>
      </c>
      <c r="AU1417" s="14">
        <v>0.32399585195109698</v>
      </c>
      <c r="AV1417" s="14">
        <v>0.34799858609353601</v>
      </c>
      <c r="AW1417" s="14">
        <v>0.35086925470456898</v>
      </c>
      <c r="AX1417" s="14">
        <v>0.35134431993639098</v>
      </c>
    </row>
    <row r="1418" spans="2:50" x14ac:dyDescent="0.25">
      <c r="B1418" t="s">
        <v>514</v>
      </c>
      <c r="C1418" s="14">
        <v>0.12740105827596199</v>
      </c>
      <c r="D1418" s="14">
        <v>0.139633015425082</v>
      </c>
      <c r="E1418" s="14">
        <v>0.116277073447111</v>
      </c>
      <c r="F1418" s="14"/>
      <c r="G1418" s="14">
        <v>0.13147369929220701</v>
      </c>
      <c r="H1418" s="14">
        <v>0.148552709852669</v>
      </c>
      <c r="I1418" s="14">
        <v>0.111669593262318</v>
      </c>
      <c r="J1418" s="14">
        <v>8.2961426282014195E-2</v>
      </c>
      <c r="K1418" s="14">
        <v>0.12795250789922999</v>
      </c>
      <c r="L1418" s="14">
        <v>0.15609500778871799</v>
      </c>
      <c r="M1418" s="14"/>
      <c r="N1418" s="14">
        <v>0.13935871651255</v>
      </c>
      <c r="O1418" s="14">
        <v>0.12071712998275499</v>
      </c>
      <c r="P1418" s="14">
        <v>0.14850470891067399</v>
      </c>
      <c r="Q1418" s="14">
        <v>0.105150893072523</v>
      </c>
      <c r="R1418" s="14"/>
      <c r="S1418" s="14">
        <v>0.159524464746991</v>
      </c>
      <c r="T1418" s="14">
        <v>0.103195807567803</v>
      </c>
      <c r="U1418" s="14">
        <v>0.100452387511273</v>
      </c>
      <c r="V1418" s="14">
        <v>0.11179997543987</v>
      </c>
      <c r="W1418" s="14">
        <v>0.124472081498093</v>
      </c>
      <c r="X1418" s="14">
        <v>0.16058469925054</v>
      </c>
      <c r="Y1418" s="14">
        <v>0.131263626461048</v>
      </c>
      <c r="Z1418" s="14">
        <v>0.106468749859517</v>
      </c>
      <c r="AA1418" s="14">
        <v>0.13446569809973699</v>
      </c>
      <c r="AB1418" s="14">
        <v>0.12036291243644</v>
      </c>
      <c r="AC1418" s="14">
        <v>0.163514605935313</v>
      </c>
      <c r="AD1418" s="14">
        <v>5.0708833475171598E-2</v>
      </c>
      <c r="AE1418" s="14"/>
      <c r="AF1418" s="14">
        <v>0.14801998568574601</v>
      </c>
      <c r="AG1418" s="14">
        <v>0.114227147621493</v>
      </c>
      <c r="AH1418" s="14">
        <v>0.12436762086275201</v>
      </c>
      <c r="AI1418" s="14"/>
      <c r="AJ1418" s="14" t="s">
        <v>79</v>
      </c>
      <c r="AK1418" s="14" t="s">
        <v>79</v>
      </c>
      <c r="AL1418" s="14" t="s">
        <v>79</v>
      </c>
      <c r="AM1418" s="14" t="s">
        <v>79</v>
      </c>
      <c r="AN1418" s="14" t="s">
        <v>79</v>
      </c>
      <c r="AO1418" s="14"/>
      <c r="AP1418" s="14">
        <v>0.17034004116308499</v>
      </c>
      <c r="AQ1418" s="14">
        <v>9.1622999905333E-2</v>
      </c>
      <c r="AR1418" s="14">
        <v>0.181018438411231</v>
      </c>
      <c r="AS1418" s="14"/>
      <c r="AT1418" s="14">
        <v>9.6114255886874694E-2</v>
      </c>
      <c r="AU1418" s="14">
        <v>0.12609484470261401</v>
      </c>
      <c r="AV1418" s="14">
        <v>0.13246093370201001</v>
      </c>
      <c r="AW1418" s="14">
        <v>0.15434091940330499</v>
      </c>
      <c r="AX1418" s="14">
        <v>0.26715271764482601</v>
      </c>
    </row>
    <row r="1419" spans="2:50" x14ac:dyDescent="0.25">
      <c r="B1419" t="s">
        <v>515</v>
      </c>
      <c r="C1419" s="14">
        <v>3.3943166830377597E-2</v>
      </c>
      <c r="D1419" s="14">
        <v>3.7533404732271E-2</v>
      </c>
      <c r="E1419" s="14">
        <v>3.0660407352891699E-2</v>
      </c>
      <c r="F1419" s="14"/>
      <c r="G1419" s="14">
        <v>3.0734485320076901E-2</v>
      </c>
      <c r="H1419" s="14">
        <v>3.1906482322862403E-2</v>
      </c>
      <c r="I1419" s="14">
        <v>5.7681088178212603E-2</v>
      </c>
      <c r="J1419" s="14">
        <v>1.30374902069608E-2</v>
      </c>
      <c r="K1419" s="14">
        <v>2.83056461328542E-2</v>
      </c>
      <c r="L1419" s="14">
        <v>3.9996771279526999E-2</v>
      </c>
      <c r="M1419" s="14"/>
      <c r="N1419" s="14">
        <v>3.7329096592804097E-2</v>
      </c>
      <c r="O1419" s="14">
        <v>4.5378993540795103E-2</v>
      </c>
      <c r="P1419" s="14">
        <v>1.5200294763334E-2</v>
      </c>
      <c r="Q1419" s="14">
        <v>3.3408900842925797E-2</v>
      </c>
      <c r="R1419" s="14"/>
      <c r="S1419" s="14">
        <v>4.8704990920870703E-2</v>
      </c>
      <c r="T1419" s="14">
        <v>3.75517207809574E-2</v>
      </c>
      <c r="U1419" s="14">
        <v>3.3375216077130801E-2</v>
      </c>
      <c r="V1419" s="14">
        <v>5.3694724008933298E-2</v>
      </c>
      <c r="W1419" s="14">
        <v>4.6075139903894197E-2</v>
      </c>
      <c r="X1419" s="14">
        <v>1.1634587159685E-2</v>
      </c>
      <c r="Y1419" s="14">
        <v>0</v>
      </c>
      <c r="Z1419" s="14">
        <v>6.3540999824448705E-2</v>
      </c>
      <c r="AA1419" s="14">
        <v>7.6284329372930497E-3</v>
      </c>
      <c r="AB1419" s="14">
        <v>2.0562746782419501E-2</v>
      </c>
      <c r="AC1419" s="14">
        <v>3.7043957318125098E-2</v>
      </c>
      <c r="AD1419" s="14">
        <v>0.109488599094198</v>
      </c>
      <c r="AE1419" s="14"/>
      <c r="AF1419" s="14">
        <v>4.78784491434893E-2</v>
      </c>
      <c r="AG1419" s="14">
        <v>3.1261861831157402E-2</v>
      </c>
      <c r="AH1419" s="14">
        <v>1.5990186261938301E-2</v>
      </c>
      <c r="AI1419" s="14"/>
      <c r="AJ1419" s="14" t="s">
        <v>79</v>
      </c>
      <c r="AK1419" s="14" t="s">
        <v>79</v>
      </c>
      <c r="AL1419" s="14" t="s">
        <v>79</v>
      </c>
      <c r="AM1419" s="14" t="s">
        <v>79</v>
      </c>
      <c r="AN1419" s="14" t="s">
        <v>79</v>
      </c>
      <c r="AO1419" s="14"/>
      <c r="AP1419" s="14">
        <v>7.0076016748249398E-2</v>
      </c>
      <c r="AQ1419" s="14">
        <v>1.40860109793217E-2</v>
      </c>
      <c r="AR1419" s="14">
        <v>2.20922810805433E-2</v>
      </c>
      <c r="AS1419" s="14"/>
      <c r="AT1419" s="14">
        <v>4.7855903164857501E-2</v>
      </c>
      <c r="AU1419" s="14">
        <v>2.64484927822644E-2</v>
      </c>
      <c r="AV1419" s="14">
        <v>2.8088661869907602E-2</v>
      </c>
      <c r="AW1419" s="14">
        <v>4.4052354757964499E-2</v>
      </c>
      <c r="AX1419" s="14">
        <v>0</v>
      </c>
    </row>
    <row r="1420" spans="2:50" x14ac:dyDescent="0.25">
      <c r="B1420" t="s">
        <v>516</v>
      </c>
      <c r="C1420" s="14">
        <v>2.2628462069673502E-2</v>
      </c>
      <c r="D1420" s="14">
        <v>2.9470546757370202E-2</v>
      </c>
      <c r="E1420" s="14">
        <v>1.6156303291364998E-2</v>
      </c>
      <c r="F1420" s="14"/>
      <c r="G1420" s="14">
        <v>1.9935325148377901E-2</v>
      </c>
      <c r="H1420" s="14">
        <v>1.06031928465091E-2</v>
      </c>
      <c r="I1420" s="14">
        <v>3.5082645360071697E-2</v>
      </c>
      <c r="J1420" s="14">
        <v>1.59538340762004E-2</v>
      </c>
      <c r="K1420" s="14">
        <v>4.3850667314547502E-2</v>
      </c>
      <c r="L1420" s="14">
        <v>1.4184316545858101E-2</v>
      </c>
      <c r="M1420" s="14"/>
      <c r="N1420" s="14">
        <v>1.5456471549246099E-2</v>
      </c>
      <c r="O1420" s="14">
        <v>1.8965452182638499E-2</v>
      </c>
      <c r="P1420" s="14">
        <v>2.05215819086801E-2</v>
      </c>
      <c r="Q1420" s="14">
        <v>3.6228232261206798E-2</v>
      </c>
      <c r="R1420" s="14"/>
      <c r="S1420" s="14">
        <v>2.1424418947259001E-2</v>
      </c>
      <c r="T1420" s="14">
        <v>3.3477103014342299E-2</v>
      </c>
      <c r="U1420" s="14">
        <v>0</v>
      </c>
      <c r="V1420" s="14">
        <v>1.50748068260706E-2</v>
      </c>
      <c r="W1420" s="14">
        <v>2.0536175540558501E-2</v>
      </c>
      <c r="X1420" s="14">
        <v>0</v>
      </c>
      <c r="Y1420" s="14">
        <v>3.1275881342384702E-2</v>
      </c>
      <c r="Z1420" s="14">
        <v>4.3972177738950402E-2</v>
      </c>
      <c r="AA1420" s="14">
        <v>1.8371860203744601E-2</v>
      </c>
      <c r="AB1420" s="14">
        <v>2.0403941107713101E-2</v>
      </c>
      <c r="AC1420" s="14">
        <v>7.1316096263794607E-2</v>
      </c>
      <c r="AD1420" s="14">
        <v>0</v>
      </c>
      <c r="AE1420" s="14"/>
      <c r="AF1420" s="14">
        <v>3.9203516125496801E-2</v>
      </c>
      <c r="AG1420" s="14">
        <v>5.10418267227417E-3</v>
      </c>
      <c r="AH1420" s="14">
        <v>2.0681467375130901E-2</v>
      </c>
      <c r="AI1420" s="14"/>
      <c r="AJ1420" s="14" t="s">
        <v>79</v>
      </c>
      <c r="AK1420" s="14" t="s">
        <v>79</v>
      </c>
      <c r="AL1420" s="14" t="s">
        <v>79</v>
      </c>
      <c r="AM1420" s="14" t="s">
        <v>79</v>
      </c>
      <c r="AN1420" s="14" t="s">
        <v>79</v>
      </c>
      <c r="AO1420" s="14"/>
      <c r="AP1420" s="14">
        <v>2.44332103079032E-2</v>
      </c>
      <c r="AQ1420" s="14">
        <v>2.0219815633027798E-3</v>
      </c>
      <c r="AR1420" s="14">
        <v>0</v>
      </c>
      <c r="AS1420" s="14"/>
      <c r="AT1420" s="14">
        <v>2.5456525884451402E-2</v>
      </c>
      <c r="AU1420" s="14">
        <v>1.52197836707096E-2</v>
      </c>
      <c r="AV1420" s="14">
        <v>2.2118449702699501E-2</v>
      </c>
      <c r="AW1420" s="14">
        <v>2.4199824971992499E-2</v>
      </c>
      <c r="AX1420" s="14">
        <v>0</v>
      </c>
    </row>
    <row r="1421" spans="2:50" x14ac:dyDescent="0.25">
      <c r="B1421" t="s">
        <v>103</v>
      </c>
      <c r="C1421" s="14">
        <v>0.118691899084838</v>
      </c>
      <c r="D1421" s="14">
        <v>0.109390909729428</v>
      </c>
      <c r="E1421" s="14">
        <v>0.12825773880878699</v>
      </c>
      <c r="F1421" s="14"/>
      <c r="G1421" s="14">
        <v>0.130724403540595</v>
      </c>
      <c r="H1421" s="14">
        <v>0.103831854228519</v>
      </c>
      <c r="I1421" s="14">
        <v>6.8474536823085394E-2</v>
      </c>
      <c r="J1421" s="14">
        <v>0.14632030014375699</v>
      </c>
      <c r="K1421" s="14">
        <v>0.15768323181946001</v>
      </c>
      <c r="L1421" s="14">
        <v>0.111259047776758</v>
      </c>
      <c r="M1421" s="14"/>
      <c r="N1421" s="14">
        <v>0.11943919749122101</v>
      </c>
      <c r="O1421" s="14">
        <v>0.11088186841400199</v>
      </c>
      <c r="P1421" s="14">
        <v>0.12822983330951901</v>
      </c>
      <c r="Q1421" s="14">
        <v>0.119239736152376</v>
      </c>
      <c r="R1421" s="14"/>
      <c r="S1421" s="14">
        <v>0.11708351137474</v>
      </c>
      <c r="T1421" s="14">
        <v>8.9117361666292805E-2</v>
      </c>
      <c r="U1421" s="14">
        <v>7.84516464335651E-2</v>
      </c>
      <c r="V1421" s="14">
        <v>0.13357811270834499</v>
      </c>
      <c r="W1421" s="14">
        <v>0.15287623348149501</v>
      </c>
      <c r="X1421" s="14">
        <v>0.18643471932842601</v>
      </c>
      <c r="Y1421" s="14">
        <v>0.120518519801549</v>
      </c>
      <c r="Z1421" s="14">
        <v>0.114581377579222</v>
      </c>
      <c r="AA1421" s="14">
        <v>7.9049225003278004E-2</v>
      </c>
      <c r="AB1421" s="14">
        <v>0.12890707245070199</v>
      </c>
      <c r="AC1421" s="14">
        <v>8.4073192669826005E-2</v>
      </c>
      <c r="AD1421" s="14">
        <v>0.29560895387171598</v>
      </c>
      <c r="AE1421" s="14"/>
      <c r="AF1421" s="14">
        <v>0.114396430241653</v>
      </c>
      <c r="AG1421" s="14">
        <v>9.6822646820022895E-2</v>
      </c>
      <c r="AH1421" s="14">
        <v>0.18933687531818899</v>
      </c>
      <c r="AI1421" s="14"/>
      <c r="AJ1421" s="14" t="s">
        <v>79</v>
      </c>
      <c r="AK1421" s="14" t="s">
        <v>79</v>
      </c>
      <c r="AL1421" s="14" t="s">
        <v>79</v>
      </c>
      <c r="AM1421" s="14" t="s">
        <v>79</v>
      </c>
      <c r="AN1421" s="14" t="s">
        <v>79</v>
      </c>
      <c r="AO1421" s="14"/>
      <c r="AP1421" s="14">
        <v>0.10821670678183901</v>
      </c>
      <c r="AQ1421" s="14">
        <v>4.3986304295822197E-2</v>
      </c>
      <c r="AR1421" s="14">
        <v>0.12364532167869299</v>
      </c>
      <c r="AS1421" s="14"/>
      <c r="AT1421" s="14">
        <v>0.121818476080594</v>
      </c>
      <c r="AU1421" s="14">
        <v>0.116439960223208</v>
      </c>
      <c r="AV1421" s="14">
        <v>0.10834275341078201</v>
      </c>
      <c r="AW1421" s="14">
        <v>9.6088146672318603E-2</v>
      </c>
      <c r="AX1421" s="14">
        <v>0.241792443328606</v>
      </c>
    </row>
    <row r="1422" spans="2:50" x14ac:dyDescent="0.25">
      <c r="C1422" s="14"/>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4"/>
    </row>
    <row r="1423" spans="2:50" x14ac:dyDescent="0.25">
      <c r="B1423" s="6" t="s">
        <v>520</v>
      </c>
      <c r="C1423" s="14"/>
      <c r="D1423" s="14"/>
      <c r="E1423" s="14"/>
      <c r="F1423" s="14"/>
      <c r="G1423" s="14"/>
      <c r="H1423" s="14"/>
      <c r="I1423" s="14"/>
      <c r="J1423" s="14"/>
      <c r="K1423" s="14"/>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4"/>
      <c r="AM1423" s="14"/>
      <c r="AN1423" s="14"/>
      <c r="AO1423" s="14"/>
      <c r="AP1423" s="14"/>
      <c r="AQ1423" s="14"/>
      <c r="AR1423" s="14"/>
      <c r="AS1423" s="14"/>
      <c r="AT1423" s="14"/>
      <c r="AU1423" s="14"/>
      <c r="AV1423" s="14"/>
      <c r="AW1423" s="14"/>
      <c r="AX1423" s="14"/>
    </row>
    <row r="1424" spans="2:50" x14ac:dyDescent="0.25">
      <c r="B1424" s="24" t="s">
        <v>105</v>
      </c>
      <c r="C1424" s="14"/>
      <c r="D1424" s="14"/>
      <c r="E1424" s="14"/>
      <c r="F1424" s="14"/>
      <c r="G1424" s="14"/>
      <c r="H1424" s="14"/>
      <c r="I1424" s="14"/>
      <c r="J1424" s="14"/>
      <c r="K1424" s="14"/>
      <c r="L1424" s="14"/>
      <c r="M1424" s="14"/>
      <c r="N1424" s="14"/>
      <c r="O1424" s="14"/>
      <c r="P1424" s="14"/>
      <c r="Q1424" s="14"/>
      <c r="R1424" s="14"/>
      <c r="S1424" s="14"/>
      <c r="T1424" s="14"/>
      <c r="U1424" s="14"/>
      <c r="V1424" s="14"/>
      <c r="W1424" s="14"/>
      <c r="X1424" s="14"/>
      <c r="Y1424" s="14"/>
      <c r="Z1424" s="14"/>
      <c r="AA1424" s="14"/>
      <c r="AB1424" s="14"/>
      <c r="AC1424" s="14"/>
      <c r="AD1424" s="14"/>
      <c r="AE1424" s="14"/>
      <c r="AF1424" s="14"/>
      <c r="AG1424" s="14"/>
      <c r="AH1424" s="14"/>
      <c r="AI1424" s="14"/>
      <c r="AJ1424" s="14"/>
      <c r="AK1424" s="14"/>
      <c r="AL1424" s="14"/>
      <c r="AM1424" s="14"/>
      <c r="AN1424" s="14"/>
      <c r="AO1424" s="14"/>
      <c r="AP1424" s="14"/>
      <c r="AQ1424" s="14"/>
      <c r="AR1424" s="14"/>
      <c r="AS1424" s="14"/>
      <c r="AT1424" s="14"/>
      <c r="AU1424" s="14"/>
      <c r="AV1424" s="14"/>
      <c r="AW1424" s="14"/>
      <c r="AX1424" s="14"/>
    </row>
    <row r="1425" spans="2:50" x14ac:dyDescent="0.25">
      <c r="B1425" t="s">
        <v>512</v>
      </c>
      <c r="C1425" s="14">
        <v>0.21359337832856701</v>
      </c>
      <c r="D1425" s="14">
        <v>0.21369674853627499</v>
      </c>
      <c r="E1425" s="14">
        <v>0.213153293671861</v>
      </c>
      <c r="F1425" s="14"/>
      <c r="G1425" s="14">
        <v>0.30137658025886699</v>
      </c>
      <c r="H1425" s="14">
        <v>0.26059038522176797</v>
      </c>
      <c r="I1425" s="14">
        <v>0.174436856789981</v>
      </c>
      <c r="J1425" s="14">
        <v>0.181300084950162</v>
      </c>
      <c r="K1425" s="14">
        <v>0.21344043421508699</v>
      </c>
      <c r="L1425" s="14">
        <v>0.17841023155180299</v>
      </c>
      <c r="M1425" s="14"/>
      <c r="N1425" s="14">
        <v>0.198557032403574</v>
      </c>
      <c r="O1425" s="14">
        <v>0.237636227793734</v>
      </c>
      <c r="P1425" s="14">
        <v>0.205759269610785</v>
      </c>
      <c r="Q1425" s="14">
        <v>0.210951919701969</v>
      </c>
      <c r="R1425" s="14"/>
      <c r="S1425" s="14">
        <v>0.28571931331292599</v>
      </c>
      <c r="T1425" s="14">
        <v>0.22665362451013299</v>
      </c>
      <c r="U1425" s="14">
        <v>0.214315173873243</v>
      </c>
      <c r="V1425" s="14">
        <v>0.18775083449629501</v>
      </c>
      <c r="W1425" s="14">
        <v>0.18419915207708201</v>
      </c>
      <c r="X1425" s="14">
        <v>0.115147697104885</v>
      </c>
      <c r="Y1425" s="14">
        <v>0.190478263882459</v>
      </c>
      <c r="Z1425" s="14">
        <v>0.22111793676177599</v>
      </c>
      <c r="AA1425" s="14">
        <v>0.25882611056184701</v>
      </c>
      <c r="AB1425" s="14">
        <v>0.196217857830734</v>
      </c>
      <c r="AC1425" s="14">
        <v>0.208818157663438</v>
      </c>
      <c r="AD1425" s="14">
        <v>0.13400450275466499</v>
      </c>
      <c r="AE1425" s="14"/>
      <c r="AF1425" s="14">
        <v>0.142173882389551</v>
      </c>
      <c r="AG1425" s="14">
        <v>0.240798587230767</v>
      </c>
      <c r="AH1425" s="14">
        <v>0.27541681095466702</v>
      </c>
      <c r="AI1425" s="14"/>
      <c r="AJ1425" s="14" t="s">
        <v>79</v>
      </c>
      <c r="AK1425" s="14" t="s">
        <v>79</v>
      </c>
      <c r="AL1425" s="14" t="s">
        <v>79</v>
      </c>
      <c r="AM1425" s="14" t="s">
        <v>79</v>
      </c>
      <c r="AN1425" s="14" t="s">
        <v>79</v>
      </c>
      <c r="AO1425" s="14"/>
      <c r="AP1425" s="14">
        <v>0.19819919270991301</v>
      </c>
      <c r="AQ1425" s="14">
        <v>0.27689352573078402</v>
      </c>
      <c r="AR1425" s="14">
        <v>0.224623689729956</v>
      </c>
      <c r="AS1425" s="14"/>
      <c r="AT1425" s="14">
        <v>0.17473372680159099</v>
      </c>
      <c r="AU1425" s="14">
        <v>0.23150740021095001</v>
      </c>
      <c r="AV1425" s="14">
        <v>0.2323388481276</v>
      </c>
      <c r="AW1425" s="14">
        <v>0.26023634986733801</v>
      </c>
      <c r="AX1425" s="14">
        <v>8.9503334972116599E-2</v>
      </c>
    </row>
    <row r="1426" spans="2:50" x14ac:dyDescent="0.25">
      <c r="B1426" t="s">
        <v>513</v>
      </c>
      <c r="C1426" s="14">
        <v>0.30838146000188299</v>
      </c>
      <c r="D1426" s="14">
        <v>0.30059235281075403</v>
      </c>
      <c r="E1426" s="14">
        <v>0.31376675669269899</v>
      </c>
      <c r="F1426" s="14"/>
      <c r="G1426" s="14">
        <v>0.28992410096290799</v>
      </c>
      <c r="H1426" s="14">
        <v>0.34018890980448202</v>
      </c>
      <c r="I1426" s="14">
        <v>0.29932421101158002</v>
      </c>
      <c r="J1426" s="14">
        <v>0.33128390758403797</v>
      </c>
      <c r="K1426" s="14">
        <v>0.28154318772317299</v>
      </c>
      <c r="L1426" s="14">
        <v>0.303521589391619</v>
      </c>
      <c r="M1426" s="14"/>
      <c r="N1426" s="14">
        <v>0.33507161383711098</v>
      </c>
      <c r="O1426" s="14">
        <v>0.30963100118103998</v>
      </c>
      <c r="P1426" s="14">
        <v>0.28486008774794203</v>
      </c>
      <c r="Q1426" s="14">
        <v>0.29400175190848798</v>
      </c>
      <c r="R1426" s="14"/>
      <c r="S1426" s="14">
        <v>0.27834145204593103</v>
      </c>
      <c r="T1426" s="14">
        <v>0.31412053214852897</v>
      </c>
      <c r="U1426" s="14">
        <v>0.28873718778676699</v>
      </c>
      <c r="V1426" s="14">
        <v>0.29978266771433199</v>
      </c>
      <c r="W1426" s="14">
        <v>0.326818607441763</v>
      </c>
      <c r="X1426" s="14">
        <v>0.36187247400809402</v>
      </c>
      <c r="Y1426" s="14">
        <v>0.34581386373348699</v>
      </c>
      <c r="Z1426" s="14">
        <v>0.30882551630294103</v>
      </c>
      <c r="AA1426" s="14">
        <v>0.28347699727202003</v>
      </c>
      <c r="AB1426" s="14">
        <v>0.32450340200140898</v>
      </c>
      <c r="AC1426" s="14">
        <v>0.313857726651323</v>
      </c>
      <c r="AD1426" s="14">
        <v>0.24206250180365799</v>
      </c>
      <c r="AE1426" s="14"/>
      <c r="AF1426" s="14">
        <v>0.26241901431103398</v>
      </c>
      <c r="AG1426" s="14">
        <v>0.37626719385961199</v>
      </c>
      <c r="AH1426" s="14">
        <v>0.22075211756864799</v>
      </c>
      <c r="AI1426" s="14"/>
      <c r="AJ1426" s="14" t="s">
        <v>79</v>
      </c>
      <c r="AK1426" s="14" t="s">
        <v>79</v>
      </c>
      <c r="AL1426" s="14" t="s">
        <v>79</v>
      </c>
      <c r="AM1426" s="14" t="s">
        <v>79</v>
      </c>
      <c r="AN1426" s="14" t="s">
        <v>79</v>
      </c>
      <c r="AO1426" s="14"/>
      <c r="AP1426" s="14">
        <v>0.31458382177677402</v>
      </c>
      <c r="AQ1426" s="14">
        <v>0.36601303019631298</v>
      </c>
      <c r="AR1426" s="14">
        <v>0.30138530894369597</v>
      </c>
      <c r="AS1426" s="14"/>
      <c r="AT1426" s="14">
        <v>0.31201971668546502</v>
      </c>
      <c r="AU1426" s="14">
        <v>0.31126968173993302</v>
      </c>
      <c r="AV1426" s="14">
        <v>0.33284910855438599</v>
      </c>
      <c r="AW1426" s="14">
        <v>0.30234850192808899</v>
      </c>
      <c r="AX1426" s="14">
        <v>0.428364315773339</v>
      </c>
    </row>
    <row r="1427" spans="2:50" x14ac:dyDescent="0.25">
      <c r="B1427" t="s">
        <v>514</v>
      </c>
      <c r="C1427" s="14">
        <v>0.23383612598673501</v>
      </c>
      <c r="D1427" s="14">
        <v>0.228914403354221</v>
      </c>
      <c r="E1427" s="14">
        <v>0.239776552675173</v>
      </c>
      <c r="F1427" s="14"/>
      <c r="G1427" s="14">
        <v>0.21644050998738901</v>
      </c>
      <c r="H1427" s="14">
        <v>0.16966075390728599</v>
      </c>
      <c r="I1427" s="14">
        <v>0.25265580665048298</v>
      </c>
      <c r="J1427" s="14">
        <v>0.234727529871704</v>
      </c>
      <c r="K1427" s="14">
        <v>0.228350621424144</v>
      </c>
      <c r="L1427" s="14">
        <v>0.28236295614177598</v>
      </c>
      <c r="M1427" s="14"/>
      <c r="N1427" s="14">
        <v>0.249155103446802</v>
      </c>
      <c r="O1427" s="14">
        <v>0.21595363300100501</v>
      </c>
      <c r="P1427" s="14">
        <v>0.27178852278995702</v>
      </c>
      <c r="Q1427" s="14">
        <v>0.20694062018715101</v>
      </c>
      <c r="R1427" s="14"/>
      <c r="S1427" s="14">
        <v>0.19990962943256901</v>
      </c>
      <c r="T1427" s="14">
        <v>0.23378803891530001</v>
      </c>
      <c r="U1427" s="14">
        <v>0.30057751034166602</v>
      </c>
      <c r="V1427" s="14">
        <v>0.24976122347208499</v>
      </c>
      <c r="W1427" s="14">
        <v>0.20382315774780799</v>
      </c>
      <c r="X1427" s="14">
        <v>0.19052807089742399</v>
      </c>
      <c r="Y1427" s="14">
        <v>0.27942990045448601</v>
      </c>
      <c r="Z1427" s="14">
        <v>0.16907429616533201</v>
      </c>
      <c r="AA1427" s="14">
        <v>0.22891943193993999</v>
      </c>
      <c r="AB1427" s="14">
        <v>0.20623476652158701</v>
      </c>
      <c r="AC1427" s="14">
        <v>0.35025015640797003</v>
      </c>
      <c r="AD1427" s="14">
        <v>0.218835442475764</v>
      </c>
      <c r="AE1427" s="14"/>
      <c r="AF1427" s="14">
        <v>0.30255492288052999</v>
      </c>
      <c r="AG1427" s="14">
        <v>0.19701084068948499</v>
      </c>
      <c r="AH1427" s="14">
        <v>0.210022182864433</v>
      </c>
      <c r="AI1427" s="14"/>
      <c r="AJ1427" s="14" t="s">
        <v>79</v>
      </c>
      <c r="AK1427" s="14" t="s">
        <v>79</v>
      </c>
      <c r="AL1427" s="14" t="s">
        <v>79</v>
      </c>
      <c r="AM1427" s="14" t="s">
        <v>79</v>
      </c>
      <c r="AN1427" s="14" t="s">
        <v>79</v>
      </c>
      <c r="AO1427" s="14"/>
      <c r="AP1427" s="14">
        <v>0.24820585618719099</v>
      </c>
      <c r="AQ1427" s="14">
        <v>0.22892303820123899</v>
      </c>
      <c r="AR1427" s="14">
        <v>0.26790343519850601</v>
      </c>
      <c r="AS1427" s="14"/>
      <c r="AT1427" s="14">
        <v>0.25572095768581699</v>
      </c>
      <c r="AU1427" s="14">
        <v>0.22525230080317599</v>
      </c>
      <c r="AV1427" s="14">
        <v>0.188190272416565</v>
      </c>
      <c r="AW1427" s="14">
        <v>0.243818351027251</v>
      </c>
      <c r="AX1427" s="14">
        <v>0.28770386577024099</v>
      </c>
    </row>
    <row r="1428" spans="2:50" x14ac:dyDescent="0.25">
      <c r="B1428" t="s">
        <v>515</v>
      </c>
      <c r="C1428" s="14">
        <v>6.0866732036726802E-2</v>
      </c>
      <c r="D1428" s="14">
        <v>6.3613621800478096E-2</v>
      </c>
      <c r="E1428" s="14">
        <v>5.8534354756656103E-2</v>
      </c>
      <c r="F1428" s="14"/>
      <c r="G1428" s="14">
        <v>1.9924595893292402E-2</v>
      </c>
      <c r="H1428" s="14">
        <v>6.64714506895068E-2</v>
      </c>
      <c r="I1428" s="14">
        <v>7.4797882337259702E-2</v>
      </c>
      <c r="J1428" s="14">
        <v>5.5604715591493999E-2</v>
      </c>
      <c r="K1428" s="14">
        <v>6.3369503811678704E-2</v>
      </c>
      <c r="L1428" s="14">
        <v>7.4242469641352102E-2</v>
      </c>
      <c r="M1428" s="14"/>
      <c r="N1428" s="14">
        <v>5.3568155363595001E-2</v>
      </c>
      <c r="O1428" s="14">
        <v>6.7044534707819098E-2</v>
      </c>
      <c r="P1428" s="14">
        <v>4.1021695249032097E-2</v>
      </c>
      <c r="Q1428" s="14">
        <v>7.8653351183629303E-2</v>
      </c>
      <c r="R1428" s="14"/>
      <c r="S1428" s="14">
        <v>6.1981920794882801E-2</v>
      </c>
      <c r="T1428" s="14">
        <v>5.8843017837949298E-2</v>
      </c>
      <c r="U1428" s="14">
        <v>3.9482374481647702E-2</v>
      </c>
      <c r="V1428" s="14">
        <v>6.7443943586279406E-2</v>
      </c>
      <c r="W1428" s="14">
        <v>9.7627501679273795E-2</v>
      </c>
      <c r="X1428" s="14">
        <v>7.2725124943735897E-2</v>
      </c>
      <c r="Y1428" s="14">
        <v>3.2483570785634901E-2</v>
      </c>
      <c r="Z1428" s="14">
        <v>0.12710076918493601</v>
      </c>
      <c r="AA1428" s="14">
        <v>4.2724731836037103E-2</v>
      </c>
      <c r="AB1428" s="14">
        <v>7.1832898921527499E-2</v>
      </c>
      <c r="AC1428" s="14">
        <v>1.5996882974745101E-2</v>
      </c>
      <c r="AD1428" s="14">
        <v>6.4712550873720798E-2</v>
      </c>
      <c r="AE1428" s="14"/>
      <c r="AF1428" s="14">
        <v>8.6051133118425299E-2</v>
      </c>
      <c r="AG1428" s="14">
        <v>5.0120973523293297E-2</v>
      </c>
      <c r="AH1428" s="14">
        <v>4.11334819531343E-2</v>
      </c>
      <c r="AI1428" s="14"/>
      <c r="AJ1428" s="14" t="s">
        <v>79</v>
      </c>
      <c r="AK1428" s="14" t="s">
        <v>79</v>
      </c>
      <c r="AL1428" s="14" t="s">
        <v>79</v>
      </c>
      <c r="AM1428" s="14" t="s">
        <v>79</v>
      </c>
      <c r="AN1428" s="14" t="s">
        <v>79</v>
      </c>
      <c r="AO1428" s="14"/>
      <c r="AP1428" s="14">
        <v>7.2485244100872606E-2</v>
      </c>
      <c r="AQ1428" s="14">
        <v>3.9907358642845198E-2</v>
      </c>
      <c r="AR1428" s="14">
        <v>5.0866436647292602E-2</v>
      </c>
      <c r="AS1428" s="14"/>
      <c r="AT1428" s="14">
        <v>6.5735229152204602E-2</v>
      </c>
      <c r="AU1428" s="14">
        <v>4.2882676687413197E-2</v>
      </c>
      <c r="AV1428" s="14">
        <v>6.9139317932412403E-2</v>
      </c>
      <c r="AW1428" s="14">
        <v>5.8828495920211797E-2</v>
      </c>
      <c r="AX1428" s="14">
        <v>0</v>
      </c>
    </row>
    <row r="1429" spans="2:50" x14ac:dyDescent="0.25">
      <c r="B1429" t="s">
        <v>516</v>
      </c>
      <c r="C1429" s="14">
        <v>3.8452304285875101E-2</v>
      </c>
      <c r="D1429" s="14">
        <v>5.1784062741118797E-2</v>
      </c>
      <c r="E1429" s="14">
        <v>2.5812376672807499E-2</v>
      </c>
      <c r="F1429" s="14"/>
      <c r="G1429" s="14">
        <v>2.63009767171106E-2</v>
      </c>
      <c r="H1429" s="14">
        <v>2.1105078901656901E-2</v>
      </c>
      <c r="I1429" s="14">
        <v>8.8869492296327304E-2</v>
      </c>
      <c r="J1429" s="14">
        <v>2.3008550183247298E-2</v>
      </c>
      <c r="K1429" s="14">
        <v>5.0036477730212699E-2</v>
      </c>
      <c r="L1429" s="14">
        <v>2.4663468648995601E-2</v>
      </c>
      <c r="M1429" s="14"/>
      <c r="N1429" s="14">
        <v>2.5853210684551299E-2</v>
      </c>
      <c r="O1429" s="14">
        <v>3.4588029282486797E-2</v>
      </c>
      <c r="P1429" s="14">
        <v>3.6429611281491303E-2</v>
      </c>
      <c r="Q1429" s="14">
        <v>5.81216388417252E-2</v>
      </c>
      <c r="R1429" s="14"/>
      <c r="S1429" s="14">
        <v>3.5236424747876201E-2</v>
      </c>
      <c r="T1429" s="14">
        <v>2.8787158803881802E-2</v>
      </c>
      <c r="U1429" s="14">
        <v>3.4727473268761501E-2</v>
      </c>
      <c r="V1429" s="14">
        <v>4.7129046679716902E-2</v>
      </c>
      <c r="W1429" s="14">
        <v>1.36811952362081E-2</v>
      </c>
      <c r="X1429" s="14">
        <v>1.7947812518095199E-2</v>
      </c>
      <c r="Y1429" s="14">
        <v>2.10701807805969E-2</v>
      </c>
      <c r="Z1429" s="14">
        <v>5.9300104005793199E-2</v>
      </c>
      <c r="AA1429" s="14">
        <v>4.9565365104038799E-2</v>
      </c>
      <c r="AB1429" s="14">
        <v>6.2253478394023502E-2</v>
      </c>
      <c r="AC1429" s="14">
        <v>4.5250413988946601E-2</v>
      </c>
      <c r="AD1429" s="14">
        <v>0.109488599094198</v>
      </c>
      <c r="AE1429" s="14"/>
      <c r="AF1429" s="14">
        <v>6.3125545931933702E-2</v>
      </c>
      <c r="AG1429" s="14">
        <v>1.7421112433990599E-2</v>
      </c>
      <c r="AH1429" s="14">
        <v>4.1802268445142302E-2</v>
      </c>
      <c r="AI1429" s="14"/>
      <c r="AJ1429" s="14" t="s">
        <v>79</v>
      </c>
      <c r="AK1429" s="14" t="s">
        <v>79</v>
      </c>
      <c r="AL1429" s="14" t="s">
        <v>79</v>
      </c>
      <c r="AM1429" s="14" t="s">
        <v>79</v>
      </c>
      <c r="AN1429" s="14" t="s">
        <v>79</v>
      </c>
      <c r="AO1429" s="14"/>
      <c r="AP1429" s="14">
        <v>4.3498895787915201E-2</v>
      </c>
      <c r="AQ1429" s="14">
        <v>1.3279243230455E-2</v>
      </c>
      <c r="AR1429" s="14">
        <v>1.73384662801171E-2</v>
      </c>
      <c r="AS1429" s="14"/>
      <c r="AT1429" s="14">
        <v>3.9992773227100299E-2</v>
      </c>
      <c r="AU1429" s="14">
        <v>2.2486437252722299E-2</v>
      </c>
      <c r="AV1429" s="14">
        <v>4.21264521469778E-2</v>
      </c>
      <c r="AW1429" s="14">
        <v>2.8938440205451599E-2</v>
      </c>
      <c r="AX1429" s="14">
        <v>0</v>
      </c>
    </row>
    <row r="1430" spans="2:50" x14ac:dyDescent="0.25">
      <c r="B1430" t="s">
        <v>103</v>
      </c>
      <c r="C1430" s="14">
        <v>0.144869999360213</v>
      </c>
      <c r="D1430" s="14">
        <v>0.14139881075715399</v>
      </c>
      <c r="E1430" s="14">
        <v>0.148956665530803</v>
      </c>
      <c r="F1430" s="14"/>
      <c r="G1430" s="14">
        <v>0.14603323618043201</v>
      </c>
      <c r="H1430" s="14">
        <v>0.14198342147529999</v>
      </c>
      <c r="I1430" s="14">
        <v>0.109915750914368</v>
      </c>
      <c r="J1430" s="14">
        <v>0.17407521181935601</v>
      </c>
      <c r="K1430" s="14">
        <v>0.163259775095704</v>
      </c>
      <c r="L1430" s="14">
        <v>0.13679928462445301</v>
      </c>
      <c r="M1430" s="14"/>
      <c r="N1430" s="14">
        <v>0.13779488426436701</v>
      </c>
      <c r="O1430" s="14">
        <v>0.135146574033916</v>
      </c>
      <c r="P1430" s="14">
        <v>0.160140813320793</v>
      </c>
      <c r="Q1430" s="14">
        <v>0.151330718177037</v>
      </c>
      <c r="R1430" s="14"/>
      <c r="S1430" s="14">
        <v>0.13881125966581401</v>
      </c>
      <c r="T1430" s="14">
        <v>0.13780762778420699</v>
      </c>
      <c r="U1430" s="14">
        <v>0.122160280247914</v>
      </c>
      <c r="V1430" s="14">
        <v>0.148132284051292</v>
      </c>
      <c r="W1430" s="14">
        <v>0.17385038581786399</v>
      </c>
      <c r="X1430" s="14">
        <v>0.241778820527766</v>
      </c>
      <c r="Y1430" s="14">
        <v>0.130724220363336</v>
      </c>
      <c r="Z1430" s="14">
        <v>0.114581377579222</v>
      </c>
      <c r="AA1430" s="14">
        <v>0.13648736328611699</v>
      </c>
      <c r="AB1430" s="14">
        <v>0.13895759633072</v>
      </c>
      <c r="AC1430" s="14">
        <v>6.5826662313577006E-2</v>
      </c>
      <c r="AD1430" s="14">
        <v>0.23089640299799599</v>
      </c>
      <c r="AE1430" s="14"/>
      <c r="AF1430" s="14">
        <v>0.143675501368527</v>
      </c>
      <c r="AG1430" s="14">
        <v>0.118381292262851</v>
      </c>
      <c r="AH1430" s="14">
        <v>0.21087313821397599</v>
      </c>
      <c r="AI1430" s="14"/>
      <c r="AJ1430" s="14" t="s">
        <v>79</v>
      </c>
      <c r="AK1430" s="14" t="s">
        <v>79</v>
      </c>
      <c r="AL1430" s="14" t="s">
        <v>79</v>
      </c>
      <c r="AM1430" s="14" t="s">
        <v>79</v>
      </c>
      <c r="AN1430" s="14" t="s">
        <v>79</v>
      </c>
      <c r="AO1430" s="14"/>
      <c r="AP1430" s="14">
        <v>0.12302698943733401</v>
      </c>
      <c r="AQ1430" s="14">
        <v>7.4983803998363102E-2</v>
      </c>
      <c r="AR1430" s="14">
        <v>0.13788266320043299</v>
      </c>
      <c r="AS1430" s="14"/>
      <c r="AT1430" s="14">
        <v>0.15179759644782201</v>
      </c>
      <c r="AU1430" s="14">
        <v>0.166601503305805</v>
      </c>
      <c r="AV1430" s="14">
        <v>0.13535600082205801</v>
      </c>
      <c r="AW1430" s="14">
        <v>0.10582986105165799</v>
      </c>
      <c r="AX1430" s="14">
        <v>0.194428483484303</v>
      </c>
    </row>
    <row r="1431" spans="2:50" x14ac:dyDescent="0.25">
      <c r="C1431" s="14"/>
      <c r="D1431" s="14"/>
      <c r="E1431" s="14"/>
      <c r="F1431" s="14"/>
      <c r="G1431" s="14"/>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C1431" s="14"/>
      <c r="AD1431" s="14"/>
      <c r="AE1431" s="14"/>
      <c r="AF1431" s="14"/>
      <c r="AG1431" s="14"/>
      <c r="AH1431" s="14"/>
      <c r="AI1431" s="14"/>
      <c r="AJ1431" s="14"/>
      <c r="AK1431" s="14"/>
      <c r="AL1431" s="14"/>
      <c r="AM1431" s="14"/>
      <c r="AN1431" s="14"/>
      <c r="AO1431" s="14"/>
      <c r="AP1431" s="14"/>
      <c r="AQ1431" s="14"/>
      <c r="AR1431" s="14"/>
      <c r="AS1431" s="14"/>
      <c r="AT1431" s="14"/>
      <c r="AU1431" s="14"/>
      <c r="AV1431" s="14"/>
      <c r="AW1431" s="14"/>
      <c r="AX1431" s="14"/>
    </row>
    <row r="1432" spans="2:50" x14ac:dyDescent="0.25">
      <c r="B1432" s="6" t="s">
        <v>521</v>
      </c>
      <c r="C1432" s="14"/>
      <c r="D1432" s="14"/>
      <c r="E1432" s="14"/>
      <c r="F1432" s="14"/>
      <c r="G1432" s="14"/>
      <c r="H1432" s="14"/>
      <c r="I1432" s="14"/>
      <c r="J1432" s="14"/>
      <c r="K1432" s="14"/>
      <c r="L1432" s="14"/>
      <c r="M1432" s="14"/>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c r="AM1432" s="14"/>
      <c r="AN1432" s="14"/>
      <c r="AO1432" s="14"/>
      <c r="AP1432" s="14"/>
      <c r="AQ1432" s="14"/>
      <c r="AR1432" s="14"/>
      <c r="AS1432" s="14"/>
      <c r="AT1432" s="14"/>
      <c r="AU1432" s="14"/>
      <c r="AV1432" s="14"/>
      <c r="AW1432" s="14"/>
      <c r="AX1432" s="14"/>
    </row>
    <row r="1433" spans="2:50" x14ac:dyDescent="0.25">
      <c r="B1433" s="24" t="s">
        <v>105</v>
      </c>
      <c r="C1433" s="14"/>
      <c r="D1433" s="14"/>
      <c r="E1433" s="14"/>
      <c r="F1433" s="14"/>
      <c r="G1433" s="14"/>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C1433" s="14"/>
      <c r="AD1433" s="14"/>
      <c r="AE1433" s="14"/>
      <c r="AF1433" s="14"/>
      <c r="AG1433" s="14"/>
      <c r="AH1433" s="14"/>
      <c r="AI1433" s="14"/>
      <c r="AJ1433" s="14"/>
      <c r="AK1433" s="14"/>
      <c r="AL1433" s="14"/>
      <c r="AM1433" s="14"/>
      <c r="AN1433" s="14"/>
      <c r="AO1433" s="14"/>
      <c r="AP1433" s="14"/>
      <c r="AQ1433" s="14"/>
      <c r="AR1433" s="14"/>
      <c r="AS1433" s="14"/>
      <c r="AT1433" s="14"/>
      <c r="AU1433" s="14"/>
      <c r="AV1433" s="14"/>
      <c r="AW1433" s="14"/>
      <c r="AX1433" s="14"/>
    </row>
    <row r="1434" spans="2:50" x14ac:dyDescent="0.25">
      <c r="B1434" t="s">
        <v>512</v>
      </c>
      <c r="C1434" s="14">
        <v>0.11056078942903701</v>
      </c>
      <c r="D1434" s="14">
        <v>0.12066422760885701</v>
      </c>
      <c r="E1434" s="14">
        <v>9.9962146409681499E-2</v>
      </c>
      <c r="F1434" s="14"/>
      <c r="G1434" s="14">
        <v>0.10995186585873901</v>
      </c>
      <c r="H1434" s="14">
        <v>0.155520431000265</v>
      </c>
      <c r="I1434" s="14">
        <v>0.10043318286516401</v>
      </c>
      <c r="J1434" s="14">
        <v>0.106522514688927</v>
      </c>
      <c r="K1434" s="14">
        <v>8.0226010151657604E-2</v>
      </c>
      <c r="L1434" s="14">
        <v>0.109297613844011</v>
      </c>
      <c r="M1434" s="14"/>
      <c r="N1434" s="14">
        <v>0.120855091709792</v>
      </c>
      <c r="O1434" s="14">
        <v>0.11233421955396899</v>
      </c>
      <c r="P1434" s="14">
        <v>0.12316837311739399</v>
      </c>
      <c r="Q1434" s="14">
        <v>8.7729359659911396E-2</v>
      </c>
      <c r="R1434" s="14"/>
      <c r="S1434" s="14">
        <v>0.13239972064362299</v>
      </c>
      <c r="T1434" s="14">
        <v>7.96552075588461E-2</v>
      </c>
      <c r="U1434" s="14">
        <v>0.12698945700362599</v>
      </c>
      <c r="V1434" s="14">
        <v>8.4890453619137704E-2</v>
      </c>
      <c r="W1434" s="14">
        <v>0.13338753994379299</v>
      </c>
      <c r="X1434" s="14">
        <v>0.11276093377073799</v>
      </c>
      <c r="Y1434" s="14">
        <v>0.120930542545426</v>
      </c>
      <c r="Z1434" s="14">
        <v>8.7209740460302401E-2</v>
      </c>
      <c r="AA1434" s="14">
        <v>0.15256097328201401</v>
      </c>
      <c r="AB1434" s="14">
        <v>0.10310136424569399</v>
      </c>
      <c r="AC1434" s="14">
        <v>6.0012328353040399E-2</v>
      </c>
      <c r="AD1434" s="14">
        <v>6.21029733554809E-2</v>
      </c>
      <c r="AE1434" s="14"/>
      <c r="AF1434" s="14">
        <v>0.11396704327665599</v>
      </c>
      <c r="AG1434" s="14">
        <v>0.114443202599053</v>
      </c>
      <c r="AH1434" s="14">
        <v>0.1309033084441</v>
      </c>
      <c r="AI1434" s="14"/>
      <c r="AJ1434" s="14" t="s">
        <v>79</v>
      </c>
      <c r="AK1434" s="14" t="s">
        <v>79</v>
      </c>
      <c r="AL1434" s="14" t="s">
        <v>79</v>
      </c>
      <c r="AM1434" s="14" t="s">
        <v>79</v>
      </c>
      <c r="AN1434" s="14" t="s">
        <v>79</v>
      </c>
      <c r="AO1434" s="14"/>
      <c r="AP1434" s="14">
        <v>0.12032053216706701</v>
      </c>
      <c r="AQ1434" s="14">
        <v>0.14485202961586099</v>
      </c>
      <c r="AR1434" s="14">
        <v>7.0652155796367105E-2</v>
      </c>
      <c r="AS1434" s="14"/>
      <c r="AT1434" s="14">
        <v>7.2984693402812703E-2</v>
      </c>
      <c r="AU1434" s="14">
        <v>8.0798226890113997E-2</v>
      </c>
      <c r="AV1434" s="14">
        <v>0.12836446173892499</v>
      </c>
      <c r="AW1434" s="14">
        <v>0.189514542166237</v>
      </c>
      <c r="AX1434" s="14">
        <v>0.198532999664983</v>
      </c>
    </row>
    <row r="1435" spans="2:50" x14ac:dyDescent="0.25">
      <c r="B1435" t="s">
        <v>513</v>
      </c>
      <c r="C1435" s="14">
        <v>0.27780453192884003</v>
      </c>
      <c r="D1435" s="14">
        <v>0.30208399578815098</v>
      </c>
      <c r="E1435" s="14">
        <v>0.254227842847635</v>
      </c>
      <c r="F1435" s="14"/>
      <c r="G1435" s="14">
        <v>0.32093123781459798</v>
      </c>
      <c r="H1435" s="14">
        <v>0.296830166508249</v>
      </c>
      <c r="I1435" s="14">
        <v>0.299843766952957</v>
      </c>
      <c r="J1435" s="14">
        <v>0.30643670477083002</v>
      </c>
      <c r="K1435" s="14">
        <v>0.26780815479597803</v>
      </c>
      <c r="L1435" s="14">
        <v>0.203158237712214</v>
      </c>
      <c r="M1435" s="14"/>
      <c r="N1435" s="14">
        <v>0.27141766935359302</v>
      </c>
      <c r="O1435" s="14">
        <v>0.29208208053540102</v>
      </c>
      <c r="P1435" s="14">
        <v>0.27923021612396598</v>
      </c>
      <c r="Q1435" s="14">
        <v>0.26930286282158999</v>
      </c>
      <c r="R1435" s="14"/>
      <c r="S1435" s="14">
        <v>0.31463556401625398</v>
      </c>
      <c r="T1435" s="14">
        <v>0.25800173814399802</v>
      </c>
      <c r="U1435" s="14">
        <v>0.267079775263457</v>
      </c>
      <c r="V1435" s="14">
        <v>0.29437216957712697</v>
      </c>
      <c r="W1435" s="14">
        <v>0.182479488317115</v>
      </c>
      <c r="X1435" s="14">
        <v>0.31956638247549002</v>
      </c>
      <c r="Y1435" s="14">
        <v>0.29608073841087601</v>
      </c>
      <c r="Z1435" s="14">
        <v>0.28393312742881599</v>
      </c>
      <c r="AA1435" s="14">
        <v>0.290475058399702</v>
      </c>
      <c r="AB1435" s="14">
        <v>0.31827819044237399</v>
      </c>
      <c r="AC1435" s="14">
        <v>0.210227032992647</v>
      </c>
      <c r="AD1435" s="14">
        <v>0.190787031532409</v>
      </c>
      <c r="AE1435" s="14"/>
      <c r="AF1435" s="14">
        <v>0.22973090174105401</v>
      </c>
      <c r="AG1435" s="14">
        <v>0.32212543705124003</v>
      </c>
      <c r="AH1435" s="14">
        <v>0.24657176534740499</v>
      </c>
      <c r="AI1435" s="14"/>
      <c r="AJ1435" s="14" t="s">
        <v>79</v>
      </c>
      <c r="AK1435" s="14" t="s">
        <v>79</v>
      </c>
      <c r="AL1435" s="14" t="s">
        <v>79</v>
      </c>
      <c r="AM1435" s="14" t="s">
        <v>79</v>
      </c>
      <c r="AN1435" s="14" t="s">
        <v>79</v>
      </c>
      <c r="AO1435" s="14"/>
      <c r="AP1435" s="14">
        <v>0.246764900094018</v>
      </c>
      <c r="AQ1435" s="14">
        <v>0.36643601213798999</v>
      </c>
      <c r="AR1435" s="14">
        <v>0.26858463286629303</v>
      </c>
      <c r="AS1435" s="14"/>
      <c r="AT1435" s="14">
        <v>0.30801333981226398</v>
      </c>
      <c r="AU1435" s="14">
        <v>0.25240794699457197</v>
      </c>
      <c r="AV1435" s="14">
        <v>0.30904112111120202</v>
      </c>
      <c r="AW1435" s="14">
        <v>0.268786744906298</v>
      </c>
      <c r="AX1435" s="14">
        <v>0.23969621514432601</v>
      </c>
    </row>
    <row r="1436" spans="2:50" x14ac:dyDescent="0.25">
      <c r="B1436" t="s">
        <v>514</v>
      </c>
      <c r="C1436" s="14">
        <v>0.30717661547345598</v>
      </c>
      <c r="D1436" s="14">
        <v>0.291920486241532</v>
      </c>
      <c r="E1436" s="14">
        <v>0.32137037947062702</v>
      </c>
      <c r="F1436" s="14"/>
      <c r="G1436" s="14">
        <v>0.29444024770717703</v>
      </c>
      <c r="H1436" s="14">
        <v>0.281905557066637</v>
      </c>
      <c r="I1436" s="14">
        <v>0.328804301031065</v>
      </c>
      <c r="J1436" s="14">
        <v>0.27020486131530003</v>
      </c>
      <c r="K1436" s="14">
        <v>0.28633843253125502</v>
      </c>
      <c r="L1436" s="14">
        <v>0.362239152714249</v>
      </c>
      <c r="M1436" s="14"/>
      <c r="N1436" s="14">
        <v>0.30847613796171902</v>
      </c>
      <c r="O1436" s="14">
        <v>0.29416013664315799</v>
      </c>
      <c r="P1436" s="14">
        <v>0.30451180666830202</v>
      </c>
      <c r="Q1436" s="14">
        <v>0.31851917977814598</v>
      </c>
      <c r="R1436" s="14"/>
      <c r="S1436" s="14">
        <v>0.29391982247200299</v>
      </c>
      <c r="T1436" s="14">
        <v>0.359103341706421</v>
      </c>
      <c r="U1436" s="14">
        <v>0.367875259907118</v>
      </c>
      <c r="V1436" s="14">
        <v>0.30895875145796697</v>
      </c>
      <c r="W1436" s="14">
        <v>0.31293322215554198</v>
      </c>
      <c r="X1436" s="14">
        <v>0.256037280081094</v>
      </c>
      <c r="Y1436" s="14">
        <v>0.35474212776165798</v>
      </c>
      <c r="Z1436" s="14">
        <v>0.277881490118005</v>
      </c>
      <c r="AA1436" s="14">
        <v>0.25015336948031203</v>
      </c>
      <c r="AB1436" s="14">
        <v>0.26350985509199099</v>
      </c>
      <c r="AC1436" s="14">
        <v>0.38452677146330699</v>
      </c>
      <c r="AD1436" s="14">
        <v>0.17388583314560399</v>
      </c>
      <c r="AE1436" s="14"/>
      <c r="AF1436" s="14">
        <v>0.31185530630557801</v>
      </c>
      <c r="AG1436" s="14">
        <v>0.31660732041199002</v>
      </c>
      <c r="AH1436" s="14">
        <v>0.28030479776649397</v>
      </c>
      <c r="AI1436" s="14"/>
      <c r="AJ1436" s="14" t="s">
        <v>79</v>
      </c>
      <c r="AK1436" s="14" t="s">
        <v>79</v>
      </c>
      <c r="AL1436" s="14" t="s">
        <v>79</v>
      </c>
      <c r="AM1436" s="14" t="s">
        <v>79</v>
      </c>
      <c r="AN1436" s="14" t="s">
        <v>79</v>
      </c>
      <c r="AO1436" s="14"/>
      <c r="AP1436" s="14">
        <v>0.33861267217396201</v>
      </c>
      <c r="AQ1436" s="14">
        <v>0.314477285783126</v>
      </c>
      <c r="AR1436" s="14">
        <v>0.35480746953790998</v>
      </c>
      <c r="AS1436" s="14"/>
      <c r="AT1436" s="14">
        <v>0.28888736919597902</v>
      </c>
      <c r="AU1436" s="14">
        <v>0.327216787112031</v>
      </c>
      <c r="AV1436" s="14">
        <v>0.31507021621480602</v>
      </c>
      <c r="AW1436" s="14">
        <v>0.25433237817267301</v>
      </c>
      <c r="AX1436" s="14">
        <v>0.156917444436345</v>
      </c>
    </row>
    <row r="1437" spans="2:50" x14ac:dyDescent="0.25">
      <c r="B1437" t="s">
        <v>515</v>
      </c>
      <c r="C1437" s="14">
        <v>9.4933290470212095E-2</v>
      </c>
      <c r="D1437" s="14">
        <v>0.107441361317589</v>
      </c>
      <c r="E1437" s="14">
        <v>8.3376646439450697E-2</v>
      </c>
      <c r="F1437" s="14"/>
      <c r="G1437" s="14">
        <v>8.1763661024087206E-2</v>
      </c>
      <c r="H1437" s="14">
        <v>8.4142806666564998E-2</v>
      </c>
      <c r="I1437" s="14">
        <v>7.5695361532807801E-2</v>
      </c>
      <c r="J1437" s="14">
        <v>8.4939064105125597E-2</v>
      </c>
      <c r="K1437" s="14">
        <v>0.109357152724208</v>
      </c>
      <c r="L1437" s="14">
        <v>0.12409267279253799</v>
      </c>
      <c r="M1437" s="14"/>
      <c r="N1437" s="14">
        <v>0.105271409159572</v>
      </c>
      <c r="O1437" s="14">
        <v>0.104754777767628</v>
      </c>
      <c r="P1437" s="14">
        <v>6.1042515910608497E-2</v>
      </c>
      <c r="Q1437" s="14">
        <v>0.10155933750997601</v>
      </c>
      <c r="R1437" s="14"/>
      <c r="S1437" s="14">
        <v>5.6713000171425901E-2</v>
      </c>
      <c r="T1437" s="14">
        <v>0.12832623399332699</v>
      </c>
      <c r="U1437" s="14">
        <v>0.10453215960638</v>
      </c>
      <c r="V1437" s="14">
        <v>0.13445534423487299</v>
      </c>
      <c r="W1437" s="14">
        <v>0.15055178597305299</v>
      </c>
      <c r="X1437" s="14">
        <v>5.1413011902518999E-2</v>
      </c>
      <c r="Y1437" s="14">
        <v>4.6857884368037603E-2</v>
      </c>
      <c r="Z1437" s="14">
        <v>8.4987746589052393E-2</v>
      </c>
      <c r="AA1437" s="14">
        <v>5.3059707126526801E-2</v>
      </c>
      <c r="AB1437" s="14">
        <v>7.3029497540164301E-2</v>
      </c>
      <c r="AC1437" s="14">
        <v>0.114488066009339</v>
      </c>
      <c r="AD1437" s="14">
        <v>0.34232775896851098</v>
      </c>
      <c r="AE1437" s="14"/>
      <c r="AF1437" s="14">
        <v>0.12797746498336299</v>
      </c>
      <c r="AG1437" s="14">
        <v>7.0007834156233906E-2</v>
      </c>
      <c r="AH1437" s="14">
        <v>6.8907561548616894E-2</v>
      </c>
      <c r="AI1437" s="14"/>
      <c r="AJ1437" s="14" t="s">
        <v>79</v>
      </c>
      <c r="AK1437" s="14" t="s">
        <v>79</v>
      </c>
      <c r="AL1437" s="14" t="s">
        <v>79</v>
      </c>
      <c r="AM1437" s="14" t="s">
        <v>79</v>
      </c>
      <c r="AN1437" s="14" t="s">
        <v>79</v>
      </c>
      <c r="AO1437" s="14"/>
      <c r="AP1437" s="14">
        <v>0.133048652628729</v>
      </c>
      <c r="AQ1437" s="14">
        <v>5.4165554677525603E-2</v>
      </c>
      <c r="AR1437" s="14">
        <v>9.8907424654953099E-2</v>
      </c>
      <c r="AS1437" s="14"/>
      <c r="AT1437" s="14">
        <v>0.115127462640158</v>
      </c>
      <c r="AU1437" s="14">
        <v>9.71412200346774E-2</v>
      </c>
      <c r="AV1437" s="14">
        <v>6.5476944630954506E-2</v>
      </c>
      <c r="AW1437" s="14">
        <v>0.124814018795069</v>
      </c>
      <c r="AX1437" s="14">
        <v>0.150257345925428</v>
      </c>
    </row>
    <row r="1438" spans="2:50" x14ac:dyDescent="0.25">
      <c r="B1438" t="s">
        <v>516</v>
      </c>
      <c r="C1438" s="14">
        <v>3.1997363306783003E-2</v>
      </c>
      <c r="D1438" s="14">
        <v>2.9118225154409798E-2</v>
      </c>
      <c r="E1438" s="14">
        <v>3.49341173694553E-2</v>
      </c>
      <c r="F1438" s="14"/>
      <c r="G1438" s="14">
        <v>4.8663504094932197E-2</v>
      </c>
      <c r="H1438" s="14">
        <v>2.8052428122733401E-2</v>
      </c>
      <c r="I1438" s="14">
        <v>3.9074569312620502E-2</v>
      </c>
      <c r="J1438" s="14">
        <v>2.59733974355142E-2</v>
      </c>
      <c r="K1438" s="14">
        <v>3.9171425797341897E-2</v>
      </c>
      <c r="L1438" s="14">
        <v>1.8730658072760201E-2</v>
      </c>
      <c r="M1438" s="14"/>
      <c r="N1438" s="14">
        <v>3.39136569991648E-2</v>
      </c>
      <c r="O1438" s="14">
        <v>2.56455336471904E-2</v>
      </c>
      <c r="P1438" s="14">
        <v>2.5034995294181E-2</v>
      </c>
      <c r="Q1438" s="14">
        <v>4.2853535446993399E-2</v>
      </c>
      <c r="R1438" s="14"/>
      <c r="S1438" s="14">
        <v>3.54768311798647E-2</v>
      </c>
      <c r="T1438" s="14">
        <v>2.69755885419918E-2</v>
      </c>
      <c r="U1438" s="14">
        <v>0</v>
      </c>
      <c r="V1438" s="14">
        <v>1.50748068260706E-2</v>
      </c>
      <c r="W1438" s="14">
        <v>3.1811540321491E-2</v>
      </c>
      <c r="X1438" s="14">
        <v>0</v>
      </c>
      <c r="Y1438" s="14">
        <v>4.0971999301012599E-2</v>
      </c>
      <c r="Z1438" s="14">
        <v>8.8052678375230495E-2</v>
      </c>
      <c r="AA1438" s="14">
        <v>4.4152858545557297E-2</v>
      </c>
      <c r="AB1438" s="14">
        <v>5.68885300322153E-2</v>
      </c>
      <c r="AC1438" s="14">
        <v>4.5250413988946601E-2</v>
      </c>
      <c r="AD1438" s="14">
        <v>0</v>
      </c>
      <c r="AE1438" s="14"/>
      <c r="AF1438" s="14">
        <v>4.4609859446649698E-2</v>
      </c>
      <c r="AG1438" s="14">
        <v>1.4100049331628599E-2</v>
      </c>
      <c r="AH1438" s="14">
        <v>4.8967663952552698E-2</v>
      </c>
      <c r="AI1438" s="14"/>
      <c r="AJ1438" s="14" t="s">
        <v>79</v>
      </c>
      <c r="AK1438" s="14" t="s">
        <v>79</v>
      </c>
      <c r="AL1438" s="14" t="s">
        <v>79</v>
      </c>
      <c r="AM1438" s="14" t="s">
        <v>79</v>
      </c>
      <c r="AN1438" s="14" t="s">
        <v>79</v>
      </c>
      <c r="AO1438" s="14"/>
      <c r="AP1438" s="14">
        <v>2.92792764947187E-2</v>
      </c>
      <c r="AQ1438" s="14">
        <v>4.1330785532607802E-3</v>
      </c>
      <c r="AR1438" s="14">
        <v>3.63142695016241E-2</v>
      </c>
      <c r="AS1438" s="14"/>
      <c r="AT1438" s="14">
        <v>2.9624811729768299E-2</v>
      </c>
      <c r="AU1438" s="14">
        <v>1.7004318070255701E-2</v>
      </c>
      <c r="AV1438" s="14">
        <v>3.8211699716684602E-2</v>
      </c>
      <c r="AW1438" s="14">
        <v>4.2218181156351502E-2</v>
      </c>
      <c r="AX1438" s="14">
        <v>0</v>
      </c>
    </row>
    <row r="1439" spans="2:50" x14ac:dyDescent="0.25">
      <c r="B1439" t="s">
        <v>103</v>
      </c>
      <c r="C1439" s="14">
        <v>0.177527409391672</v>
      </c>
      <c r="D1439" s="14">
        <v>0.14877170388946201</v>
      </c>
      <c r="E1439" s="14">
        <v>0.20612886746315101</v>
      </c>
      <c r="F1439" s="14"/>
      <c r="G1439" s="14">
        <v>0.14424948350046601</v>
      </c>
      <c r="H1439" s="14">
        <v>0.15354861063555</v>
      </c>
      <c r="I1439" s="14">
        <v>0.15614881830538499</v>
      </c>
      <c r="J1439" s="14">
        <v>0.20592345768430301</v>
      </c>
      <c r="K1439" s="14">
        <v>0.21709882399955899</v>
      </c>
      <c r="L1439" s="14">
        <v>0.18248166486422701</v>
      </c>
      <c r="M1439" s="14"/>
      <c r="N1439" s="14">
        <v>0.160066034816158</v>
      </c>
      <c r="O1439" s="14">
        <v>0.17102325185265399</v>
      </c>
      <c r="P1439" s="14">
        <v>0.207012092885548</v>
      </c>
      <c r="Q1439" s="14">
        <v>0.180035724783384</v>
      </c>
      <c r="R1439" s="14"/>
      <c r="S1439" s="14">
        <v>0.166855061516829</v>
      </c>
      <c r="T1439" s="14">
        <v>0.14793789005541599</v>
      </c>
      <c r="U1439" s="14">
        <v>0.133523348219418</v>
      </c>
      <c r="V1439" s="14">
        <v>0.162248474284825</v>
      </c>
      <c r="W1439" s="14">
        <v>0.18883642328900599</v>
      </c>
      <c r="X1439" s="14">
        <v>0.26022239177015899</v>
      </c>
      <c r="Y1439" s="14">
        <v>0.14041670761298999</v>
      </c>
      <c r="Z1439" s="14">
        <v>0.17793521702859399</v>
      </c>
      <c r="AA1439" s="14">
        <v>0.20959803316588899</v>
      </c>
      <c r="AB1439" s="14">
        <v>0.18519256264756101</v>
      </c>
      <c r="AC1439" s="14">
        <v>0.18549538719272099</v>
      </c>
      <c r="AD1439" s="14">
        <v>0.23089640299799599</v>
      </c>
      <c r="AE1439" s="14"/>
      <c r="AF1439" s="14">
        <v>0.1718594242467</v>
      </c>
      <c r="AG1439" s="14">
        <v>0.16271615644985499</v>
      </c>
      <c r="AH1439" s="14">
        <v>0.22434490294083201</v>
      </c>
      <c r="AI1439" s="14"/>
      <c r="AJ1439" s="14" t="s">
        <v>79</v>
      </c>
      <c r="AK1439" s="14" t="s">
        <v>79</v>
      </c>
      <c r="AL1439" s="14" t="s">
        <v>79</v>
      </c>
      <c r="AM1439" s="14" t="s">
        <v>79</v>
      </c>
      <c r="AN1439" s="14" t="s">
        <v>79</v>
      </c>
      <c r="AO1439" s="14"/>
      <c r="AP1439" s="14">
        <v>0.131973966441506</v>
      </c>
      <c r="AQ1439" s="14">
        <v>0.115936039232237</v>
      </c>
      <c r="AR1439" s="14">
        <v>0.17073404764285199</v>
      </c>
      <c r="AS1439" s="14"/>
      <c r="AT1439" s="14">
        <v>0.18536232321901799</v>
      </c>
      <c r="AU1439" s="14">
        <v>0.22543150089835001</v>
      </c>
      <c r="AV1439" s="14">
        <v>0.143835556587427</v>
      </c>
      <c r="AW1439" s="14">
        <v>0.120334134803371</v>
      </c>
      <c r="AX1439" s="14">
        <v>0.25459599482891698</v>
      </c>
    </row>
    <row r="1440" spans="2:50" x14ac:dyDescent="0.25">
      <c r="C1440" s="14"/>
      <c r="D1440" s="14"/>
      <c r="E1440" s="14"/>
      <c r="F1440" s="14"/>
      <c r="G1440" s="14"/>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4"/>
      <c r="AM1440" s="14"/>
      <c r="AN1440" s="14"/>
      <c r="AO1440" s="14"/>
      <c r="AP1440" s="14"/>
      <c r="AQ1440" s="14"/>
      <c r="AR1440" s="14"/>
      <c r="AS1440" s="14"/>
      <c r="AT1440" s="14"/>
      <c r="AU1440" s="14"/>
      <c r="AV1440" s="14"/>
      <c r="AW1440" s="14"/>
      <c r="AX1440" s="14"/>
    </row>
    <row r="1441" spans="2:50" x14ac:dyDescent="0.25">
      <c r="B1441" s="6" t="s">
        <v>522</v>
      </c>
      <c r="C1441" s="14"/>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c r="AM1441" s="14"/>
      <c r="AN1441" s="14"/>
      <c r="AO1441" s="14"/>
      <c r="AP1441" s="14"/>
      <c r="AQ1441" s="14"/>
      <c r="AR1441" s="14"/>
      <c r="AS1441" s="14"/>
      <c r="AT1441" s="14"/>
      <c r="AU1441" s="14"/>
      <c r="AV1441" s="14"/>
      <c r="AW1441" s="14"/>
      <c r="AX1441" s="14"/>
    </row>
    <row r="1442" spans="2:50" x14ac:dyDescent="0.25">
      <c r="B1442" s="24" t="s">
        <v>105</v>
      </c>
      <c r="C1442" s="14"/>
      <c r="D1442" s="14"/>
      <c r="E1442" s="14"/>
      <c r="F1442" s="14"/>
      <c r="G1442" s="14"/>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c r="AM1442" s="14"/>
      <c r="AN1442" s="14"/>
      <c r="AO1442" s="14"/>
      <c r="AP1442" s="14"/>
      <c r="AQ1442" s="14"/>
      <c r="AR1442" s="14"/>
      <c r="AS1442" s="14"/>
      <c r="AT1442" s="14"/>
      <c r="AU1442" s="14"/>
      <c r="AV1442" s="14"/>
      <c r="AW1442" s="14"/>
      <c r="AX1442" s="14"/>
    </row>
    <row r="1443" spans="2:50" x14ac:dyDescent="0.25">
      <c r="B1443" t="s">
        <v>512</v>
      </c>
      <c r="C1443" s="14">
        <v>0.157545114850902</v>
      </c>
      <c r="D1443" s="14">
        <v>0.157464333989248</v>
      </c>
      <c r="E1443" s="14">
        <v>0.156994440172878</v>
      </c>
      <c r="F1443" s="14"/>
      <c r="G1443" s="14">
        <v>0.22203219424496501</v>
      </c>
      <c r="H1443" s="14">
        <v>0.19985441185735101</v>
      </c>
      <c r="I1443" s="14">
        <v>0.122202776316491</v>
      </c>
      <c r="J1443" s="14">
        <v>0.15224880569066801</v>
      </c>
      <c r="K1443" s="14">
        <v>0.100048684252354</v>
      </c>
      <c r="L1443" s="14">
        <v>0.156777215680071</v>
      </c>
      <c r="M1443" s="14"/>
      <c r="N1443" s="14">
        <v>0.16210542140039</v>
      </c>
      <c r="O1443" s="14">
        <v>0.161513327598198</v>
      </c>
      <c r="P1443" s="14">
        <v>0.165758192203456</v>
      </c>
      <c r="Q1443" s="14">
        <v>0.14235056625010101</v>
      </c>
      <c r="R1443" s="14"/>
      <c r="S1443" s="14">
        <v>0.175312729561657</v>
      </c>
      <c r="T1443" s="14">
        <v>0.17396127885871401</v>
      </c>
      <c r="U1443" s="14">
        <v>0.111246166159605</v>
      </c>
      <c r="V1443" s="14">
        <v>0.14059929130652499</v>
      </c>
      <c r="W1443" s="14">
        <v>0.12332195835793799</v>
      </c>
      <c r="X1443" s="14">
        <v>0.19783359040235901</v>
      </c>
      <c r="Y1443" s="14">
        <v>0.210267712531614</v>
      </c>
      <c r="Z1443" s="14">
        <v>0.12636138254532001</v>
      </c>
      <c r="AA1443" s="14">
        <v>0.20765327822681801</v>
      </c>
      <c r="AB1443" s="14">
        <v>0.11572680053097301</v>
      </c>
      <c r="AC1443" s="14">
        <v>0.10472026544440199</v>
      </c>
      <c r="AD1443" s="14">
        <v>7.1901529399183997E-2</v>
      </c>
      <c r="AE1443" s="14"/>
      <c r="AF1443" s="14">
        <v>0.13265164525933601</v>
      </c>
      <c r="AG1443" s="14">
        <v>0.175876818144339</v>
      </c>
      <c r="AH1443" s="14">
        <v>0.17191920345136799</v>
      </c>
      <c r="AI1443" s="14"/>
      <c r="AJ1443" s="14" t="s">
        <v>79</v>
      </c>
      <c r="AK1443" s="14" t="s">
        <v>79</v>
      </c>
      <c r="AL1443" s="14" t="s">
        <v>79</v>
      </c>
      <c r="AM1443" s="14" t="s">
        <v>79</v>
      </c>
      <c r="AN1443" s="14" t="s">
        <v>79</v>
      </c>
      <c r="AO1443" s="14"/>
      <c r="AP1443" s="14">
        <v>0.143043463088939</v>
      </c>
      <c r="AQ1443" s="14">
        <v>0.22414766927589</v>
      </c>
      <c r="AR1443" s="14">
        <v>0.10068768546383899</v>
      </c>
      <c r="AS1443" s="14"/>
      <c r="AT1443" s="14">
        <v>0.13713842710018201</v>
      </c>
      <c r="AU1443" s="14">
        <v>0.14684547498504899</v>
      </c>
      <c r="AV1443" s="14">
        <v>0.15704830832771499</v>
      </c>
      <c r="AW1443" s="14">
        <v>0.20682483403774199</v>
      </c>
      <c r="AX1443" s="14">
        <v>0.24584440027694801</v>
      </c>
    </row>
    <row r="1444" spans="2:50" x14ac:dyDescent="0.25">
      <c r="B1444" t="s">
        <v>513</v>
      </c>
      <c r="C1444" s="14">
        <v>0.328895906586961</v>
      </c>
      <c r="D1444" s="14">
        <v>0.336175643709755</v>
      </c>
      <c r="E1444" s="14">
        <v>0.32357558178261397</v>
      </c>
      <c r="F1444" s="14"/>
      <c r="G1444" s="14">
        <v>0.33721681860754399</v>
      </c>
      <c r="H1444" s="14">
        <v>0.348781939154726</v>
      </c>
      <c r="I1444" s="14">
        <v>0.33833367946702497</v>
      </c>
      <c r="J1444" s="14">
        <v>0.36142076578029197</v>
      </c>
      <c r="K1444" s="14">
        <v>0.34935623065538901</v>
      </c>
      <c r="L1444" s="14">
        <v>0.26062243068808899</v>
      </c>
      <c r="M1444" s="14"/>
      <c r="N1444" s="14">
        <v>0.31385465796837603</v>
      </c>
      <c r="O1444" s="14">
        <v>0.32383947425427001</v>
      </c>
      <c r="P1444" s="14">
        <v>0.34239254360011501</v>
      </c>
      <c r="Q1444" s="14">
        <v>0.34125442656301902</v>
      </c>
      <c r="R1444" s="14"/>
      <c r="S1444" s="14">
        <v>0.36325595313086501</v>
      </c>
      <c r="T1444" s="14">
        <v>0.34434093655717501</v>
      </c>
      <c r="U1444" s="14">
        <v>0.38036296579937001</v>
      </c>
      <c r="V1444" s="14">
        <v>0.300306403056527</v>
      </c>
      <c r="W1444" s="14">
        <v>0.25510349607062299</v>
      </c>
      <c r="X1444" s="14">
        <v>0.29951604801236797</v>
      </c>
      <c r="Y1444" s="14">
        <v>0.347311877066726</v>
      </c>
      <c r="Z1444" s="14">
        <v>0.415013226630632</v>
      </c>
      <c r="AA1444" s="14">
        <v>0.33828254877955599</v>
      </c>
      <c r="AB1444" s="14">
        <v>0.32825726980903802</v>
      </c>
      <c r="AC1444" s="14">
        <v>0.28492027027792699</v>
      </c>
      <c r="AD1444" s="14">
        <v>0.13137680687082601</v>
      </c>
      <c r="AE1444" s="14"/>
      <c r="AF1444" s="14">
        <v>0.31661510210422</v>
      </c>
      <c r="AG1444" s="14">
        <v>0.339220689607868</v>
      </c>
      <c r="AH1444" s="14">
        <v>0.32344799565076698</v>
      </c>
      <c r="AI1444" s="14"/>
      <c r="AJ1444" s="14" t="s">
        <v>79</v>
      </c>
      <c r="AK1444" s="14" t="s">
        <v>79</v>
      </c>
      <c r="AL1444" s="14" t="s">
        <v>79</v>
      </c>
      <c r="AM1444" s="14" t="s">
        <v>79</v>
      </c>
      <c r="AN1444" s="14" t="s">
        <v>79</v>
      </c>
      <c r="AO1444" s="14"/>
      <c r="AP1444" s="14">
        <v>0.31906512681862098</v>
      </c>
      <c r="AQ1444" s="14">
        <v>0.37221126467028998</v>
      </c>
      <c r="AR1444" s="14">
        <v>0.371551125327373</v>
      </c>
      <c r="AS1444" s="14"/>
      <c r="AT1444" s="14">
        <v>0.36206780100175301</v>
      </c>
      <c r="AU1444" s="14">
        <v>0.32437505256356403</v>
      </c>
      <c r="AV1444" s="14">
        <v>0.36610472722062498</v>
      </c>
      <c r="AW1444" s="14">
        <v>0.236819286317584</v>
      </c>
      <c r="AX1444" s="14">
        <v>0.18574341005487299</v>
      </c>
    </row>
    <row r="1445" spans="2:50" x14ac:dyDescent="0.25">
      <c r="B1445" t="s">
        <v>514</v>
      </c>
      <c r="C1445" s="14">
        <v>0.240531993654134</v>
      </c>
      <c r="D1445" s="14">
        <v>0.22960430730241199</v>
      </c>
      <c r="E1445" s="14">
        <v>0.248590964751671</v>
      </c>
      <c r="F1445" s="14"/>
      <c r="G1445" s="14">
        <v>0.15620692758801899</v>
      </c>
      <c r="H1445" s="14">
        <v>0.22702550355649101</v>
      </c>
      <c r="I1445" s="14">
        <v>0.266843171972871</v>
      </c>
      <c r="J1445" s="14">
        <v>0.184164878651287</v>
      </c>
      <c r="K1445" s="14">
        <v>0.23064966675981799</v>
      </c>
      <c r="L1445" s="14">
        <v>0.33615726542868901</v>
      </c>
      <c r="M1445" s="14"/>
      <c r="N1445" s="14">
        <v>0.27388374097992602</v>
      </c>
      <c r="O1445" s="14">
        <v>0.241023780115038</v>
      </c>
      <c r="P1445" s="14">
        <v>0.21064334388841399</v>
      </c>
      <c r="Q1445" s="14">
        <v>0.224721367082095</v>
      </c>
      <c r="R1445" s="14"/>
      <c r="S1445" s="14">
        <v>0.21280149401666601</v>
      </c>
      <c r="T1445" s="14">
        <v>0.23948836598043099</v>
      </c>
      <c r="U1445" s="14">
        <v>0.29597956437901801</v>
      </c>
      <c r="V1445" s="14">
        <v>0.282754470395986</v>
      </c>
      <c r="W1445" s="14">
        <v>0.258730297322322</v>
      </c>
      <c r="X1445" s="14">
        <v>0.20064269780021399</v>
      </c>
      <c r="Y1445" s="14">
        <v>0.24829250772828801</v>
      </c>
      <c r="Z1445" s="14">
        <v>0.186981967058166</v>
      </c>
      <c r="AA1445" s="14">
        <v>0.20020714054904801</v>
      </c>
      <c r="AB1445" s="14">
        <v>0.22366956648090799</v>
      </c>
      <c r="AC1445" s="14">
        <v>0.34258154497312598</v>
      </c>
      <c r="AD1445" s="14">
        <v>0.218835442475764</v>
      </c>
      <c r="AE1445" s="14"/>
      <c r="AF1445" s="14">
        <v>0.265833766994238</v>
      </c>
      <c r="AG1445" s="14">
        <v>0.25730380280114301</v>
      </c>
      <c r="AH1445" s="14">
        <v>0.14485822341008001</v>
      </c>
      <c r="AI1445" s="14"/>
      <c r="AJ1445" s="14" t="s">
        <v>79</v>
      </c>
      <c r="AK1445" s="14" t="s">
        <v>79</v>
      </c>
      <c r="AL1445" s="14" t="s">
        <v>79</v>
      </c>
      <c r="AM1445" s="14" t="s">
        <v>79</v>
      </c>
      <c r="AN1445" s="14" t="s">
        <v>79</v>
      </c>
      <c r="AO1445" s="14"/>
      <c r="AP1445" s="14">
        <v>0.29157630982744698</v>
      </c>
      <c r="AQ1445" s="14">
        <v>0.231352449018462</v>
      </c>
      <c r="AR1445" s="14">
        <v>0.28469327807494099</v>
      </c>
      <c r="AS1445" s="14"/>
      <c r="AT1445" s="14">
        <v>0.230107929362248</v>
      </c>
      <c r="AU1445" s="14">
        <v>0.245613595620574</v>
      </c>
      <c r="AV1445" s="14">
        <v>0.220888347389817</v>
      </c>
      <c r="AW1445" s="14">
        <v>0.281388976141696</v>
      </c>
      <c r="AX1445" s="14">
        <v>0.16355884891383399</v>
      </c>
    </row>
    <row r="1446" spans="2:50" x14ac:dyDescent="0.25">
      <c r="B1446" t="s">
        <v>515</v>
      </c>
      <c r="C1446" s="14">
        <v>7.6760014563891907E-2</v>
      </c>
      <c r="D1446" s="14">
        <v>9.0060707252577005E-2</v>
      </c>
      <c r="E1446" s="14">
        <v>6.4346783032369195E-2</v>
      </c>
      <c r="F1446" s="14"/>
      <c r="G1446" s="14">
        <v>9.8816061345260706E-2</v>
      </c>
      <c r="H1446" s="14">
        <v>7.2270470599609699E-2</v>
      </c>
      <c r="I1446" s="14">
        <v>7.2892113192681698E-2</v>
      </c>
      <c r="J1446" s="14">
        <v>7.5172203694310699E-2</v>
      </c>
      <c r="K1446" s="14">
        <v>8.0004233466080807E-2</v>
      </c>
      <c r="L1446" s="14">
        <v>6.81588382688533E-2</v>
      </c>
      <c r="M1446" s="14"/>
      <c r="N1446" s="14">
        <v>7.6763984361172904E-2</v>
      </c>
      <c r="O1446" s="14">
        <v>7.2211650618755105E-2</v>
      </c>
      <c r="P1446" s="14">
        <v>6.2162351061580003E-2</v>
      </c>
      <c r="Q1446" s="14">
        <v>9.4243960248847097E-2</v>
      </c>
      <c r="R1446" s="14"/>
      <c r="S1446" s="14">
        <v>6.7627692944898093E-2</v>
      </c>
      <c r="T1446" s="14">
        <v>7.9647322056628597E-2</v>
      </c>
      <c r="U1446" s="14">
        <v>7.4758885176862105E-2</v>
      </c>
      <c r="V1446" s="14">
        <v>8.4176747349722303E-2</v>
      </c>
      <c r="W1446" s="14">
        <v>0.142041758956819</v>
      </c>
      <c r="X1446" s="14">
        <v>5.2064768897280997E-2</v>
      </c>
      <c r="Y1446" s="14">
        <v>3.3110854936866302E-2</v>
      </c>
      <c r="Z1446" s="14">
        <v>5.1139590653892099E-2</v>
      </c>
      <c r="AA1446" s="14">
        <v>4.2106957198562001E-2</v>
      </c>
      <c r="AB1446" s="14">
        <v>9.2557388366368495E-2</v>
      </c>
      <c r="AC1446" s="14">
        <v>8.0244652678344505E-2</v>
      </c>
      <c r="AD1446" s="14">
        <v>0.276185453714338</v>
      </c>
      <c r="AE1446" s="14"/>
      <c r="AF1446" s="14">
        <v>7.7588045124421995E-2</v>
      </c>
      <c r="AG1446" s="14">
        <v>7.1796473387809104E-2</v>
      </c>
      <c r="AH1446" s="14">
        <v>8.8871614073626107E-2</v>
      </c>
      <c r="AI1446" s="14"/>
      <c r="AJ1446" s="14" t="s">
        <v>79</v>
      </c>
      <c r="AK1446" s="14" t="s">
        <v>79</v>
      </c>
      <c r="AL1446" s="14" t="s">
        <v>79</v>
      </c>
      <c r="AM1446" s="14" t="s">
        <v>79</v>
      </c>
      <c r="AN1446" s="14" t="s">
        <v>79</v>
      </c>
      <c r="AO1446" s="14"/>
      <c r="AP1446" s="14">
        <v>8.7135777679837004E-2</v>
      </c>
      <c r="AQ1446" s="14">
        <v>5.6786900615237799E-2</v>
      </c>
      <c r="AR1446" s="14">
        <v>7.5141223840260299E-2</v>
      </c>
      <c r="AS1446" s="14"/>
      <c r="AT1446" s="14">
        <v>7.0459982189708101E-2</v>
      </c>
      <c r="AU1446" s="14">
        <v>7.6262886544968794E-2</v>
      </c>
      <c r="AV1446" s="14">
        <v>6.8880642543006798E-2</v>
      </c>
      <c r="AW1446" s="14">
        <v>9.4248125411666203E-2</v>
      </c>
      <c r="AX1446" s="14">
        <v>0.102893386081125</v>
      </c>
    </row>
    <row r="1447" spans="2:50" x14ac:dyDescent="0.25">
      <c r="B1447" t="s">
        <v>516</v>
      </c>
      <c r="C1447" s="14">
        <v>3.0235650221987001E-2</v>
      </c>
      <c r="D1447" s="14">
        <v>3.4948380039865098E-2</v>
      </c>
      <c r="E1447" s="14">
        <v>2.58529727533609E-2</v>
      </c>
      <c r="F1447" s="14"/>
      <c r="G1447" s="14">
        <v>4.50110403004777E-2</v>
      </c>
      <c r="H1447" s="14">
        <v>1.57734551266944E-2</v>
      </c>
      <c r="I1447" s="14">
        <v>5.0660802379046597E-2</v>
      </c>
      <c r="J1447" s="14">
        <v>2.70837485299005E-2</v>
      </c>
      <c r="K1447" s="14">
        <v>3.4982168771245901E-2</v>
      </c>
      <c r="L1447" s="14">
        <v>1.53025653008502E-2</v>
      </c>
      <c r="M1447" s="14"/>
      <c r="N1447" s="14">
        <v>2.2859129392555501E-2</v>
      </c>
      <c r="O1447" s="14">
        <v>2.9667794620277299E-2</v>
      </c>
      <c r="P1447" s="14">
        <v>3.1809346749606997E-2</v>
      </c>
      <c r="Q1447" s="14">
        <v>3.7650256940711703E-2</v>
      </c>
      <c r="R1447" s="14"/>
      <c r="S1447" s="14">
        <v>2.4575109990294299E-2</v>
      </c>
      <c r="T1447" s="14">
        <v>2.70436300599061E-2</v>
      </c>
      <c r="U1447" s="14">
        <v>0</v>
      </c>
      <c r="V1447" s="14">
        <v>2.2869720470441099E-2</v>
      </c>
      <c r="W1447" s="14">
        <v>3.1966066003291098E-2</v>
      </c>
      <c r="X1447" s="14">
        <v>1.7947812518095199E-2</v>
      </c>
      <c r="Y1447" s="14">
        <v>2.10701807805969E-2</v>
      </c>
      <c r="Z1447" s="14">
        <v>0.11948065091502399</v>
      </c>
      <c r="AA1447" s="14">
        <v>1.8371860203744601E-2</v>
      </c>
      <c r="AB1447" s="14">
        <v>5.2556415196638798E-2</v>
      </c>
      <c r="AC1447" s="14">
        <v>6.3870079656168602E-2</v>
      </c>
      <c r="AD1447" s="14">
        <v>0</v>
      </c>
      <c r="AE1447" s="14"/>
      <c r="AF1447" s="14">
        <v>4.3829728931760903E-2</v>
      </c>
      <c r="AG1447" s="14">
        <v>1.6485346847315601E-2</v>
      </c>
      <c r="AH1447" s="14">
        <v>2.86086627784671E-2</v>
      </c>
      <c r="AI1447" s="14"/>
      <c r="AJ1447" s="14" t="s">
        <v>79</v>
      </c>
      <c r="AK1447" s="14" t="s">
        <v>79</v>
      </c>
      <c r="AL1447" s="14" t="s">
        <v>79</v>
      </c>
      <c r="AM1447" s="14" t="s">
        <v>79</v>
      </c>
      <c r="AN1447" s="14" t="s">
        <v>79</v>
      </c>
      <c r="AO1447" s="14"/>
      <c r="AP1447" s="14">
        <v>2.7889429418499E-2</v>
      </c>
      <c r="AQ1447" s="14">
        <v>6.5557159107353796E-3</v>
      </c>
      <c r="AR1447" s="14">
        <v>9.3112141045619198E-3</v>
      </c>
      <c r="AS1447" s="14"/>
      <c r="AT1447" s="14">
        <v>2.5490593447736801E-2</v>
      </c>
      <c r="AU1447" s="14">
        <v>1.1754207303080799E-2</v>
      </c>
      <c r="AV1447" s="14">
        <v>4.3385853914981697E-2</v>
      </c>
      <c r="AW1447" s="14">
        <v>3.9762843610213101E-2</v>
      </c>
      <c r="AX1447" s="14">
        <v>4.7363959844302701E-2</v>
      </c>
    </row>
    <row r="1448" spans="2:50" x14ac:dyDescent="0.25">
      <c r="B1448" t="s">
        <v>103</v>
      </c>
      <c r="C1448" s="14">
        <v>0.16603132012212399</v>
      </c>
      <c r="D1448" s="14">
        <v>0.151746627706143</v>
      </c>
      <c r="E1448" s="14">
        <v>0.18063925750710699</v>
      </c>
      <c r="F1448" s="14"/>
      <c r="G1448" s="14">
        <v>0.14071695791373301</v>
      </c>
      <c r="H1448" s="14">
        <v>0.13629421970512801</v>
      </c>
      <c r="I1448" s="14">
        <v>0.14906745667188401</v>
      </c>
      <c r="J1448" s="14">
        <v>0.19990959765354199</v>
      </c>
      <c r="K1448" s="14">
        <v>0.20495901609511299</v>
      </c>
      <c r="L1448" s="14">
        <v>0.162981684633448</v>
      </c>
      <c r="M1448" s="14"/>
      <c r="N1448" s="14">
        <v>0.150533065897579</v>
      </c>
      <c r="O1448" s="14">
        <v>0.17174397279346101</v>
      </c>
      <c r="P1448" s="14">
        <v>0.187234222496828</v>
      </c>
      <c r="Q1448" s="14">
        <v>0.15977942291522601</v>
      </c>
      <c r="R1448" s="14"/>
      <c r="S1448" s="14">
        <v>0.15642702035561901</v>
      </c>
      <c r="T1448" s="14">
        <v>0.135518466487145</v>
      </c>
      <c r="U1448" s="14">
        <v>0.13765241848514401</v>
      </c>
      <c r="V1448" s="14">
        <v>0.16929336742079901</v>
      </c>
      <c r="W1448" s="14">
        <v>0.18883642328900599</v>
      </c>
      <c r="X1448" s="14">
        <v>0.231995082369684</v>
      </c>
      <c r="Y1448" s="14">
        <v>0.13994686695590899</v>
      </c>
      <c r="Z1448" s="14">
        <v>0.101023182196966</v>
      </c>
      <c r="AA1448" s="14">
        <v>0.19337821504227201</v>
      </c>
      <c r="AB1448" s="14">
        <v>0.18723255961607399</v>
      </c>
      <c r="AC1448" s="14">
        <v>0.12366318697003199</v>
      </c>
      <c r="AD1448" s="14">
        <v>0.301700767539888</v>
      </c>
      <c r="AE1448" s="14"/>
      <c r="AF1448" s="14">
        <v>0.16348171158602401</v>
      </c>
      <c r="AG1448" s="14">
        <v>0.139316869211525</v>
      </c>
      <c r="AH1448" s="14">
        <v>0.24229430063569199</v>
      </c>
      <c r="AI1448" s="14"/>
      <c r="AJ1448" s="14" t="s">
        <v>79</v>
      </c>
      <c r="AK1448" s="14" t="s">
        <v>79</v>
      </c>
      <c r="AL1448" s="14" t="s">
        <v>79</v>
      </c>
      <c r="AM1448" s="14" t="s">
        <v>79</v>
      </c>
      <c r="AN1448" s="14" t="s">
        <v>79</v>
      </c>
      <c r="AO1448" s="14"/>
      <c r="AP1448" s="14">
        <v>0.13128989316665801</v>
      </c>
      <c r="AQ1448" s="14">
        <v>0.10894600050938499</v>
      </c>
      <c r="AR1448" s="14">
        <v>0.158615473189025</v>
      </c>
      <c r="AS1448" s="14"/>
      <c r="AT1448" s="14">
        <v>0.17473526689837199</v>
      </c>
      <c r="AU1448" s="14">
        <v>0.195148782982764</v>
      </c>
      <c r="AV1448" s="14">
        <v>0.143692120603855</v>
      </c>
      <c r="AW1448" s="14">
        <v>0.140955934481098</v>
      </c>
      <c r="AX1448" s="14">
        <v>0.25459599482891698</v>
      </c>
    </row>
    <row r="1449" spans="2:50" x14ac:dyDescent="0.25">
      <c r="C1449" s="14"/>
      <c r="D1449" s="14"/>
      <c r="E1449" s="14"/>
      <c r="F1449" s="14"/>
      <c r="G1449" s="14"/>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c r="AM1449" s="14"/>
      <c r="AN1449" s="14"/>
      <c r="AO1449" s="14"/>
      <c r="AP1449" s="14"/>
      <c r="AQ1449" s="14"/>
      <c r="AR1449" s="14"/>
      <c r="AS1449" s="14"/>
      <c r="AT1449" s="14"/>
      <c r="AU1449" s="14"/>
      <c r="AV1449" s="14"/>
      <c r="AW1449" s="14"/>
      <c r="AX1449" s="14"/>
    </row>
    <row r="1450" spans="2:50" x14ac:dyDescent="0.25">
      <c r="B1450" s="6" t="s">
        <v>523</v>
      </c>
      <c r="C1450" s="14"/>
      <c r="D1450" s="14"/>
      <c r="E1450" s="14"/>
      <c r="F1450" s="14"/>
      <c r="G1450" s="14"/>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4"/>
      <c r="AF1450" s="14"/>
      <c r="AG1450" s="14"/>
      <c r="AH1450" s="14"/>
      <c r="AI1450" s="14"/>
      <c r="AJ1450" s="14"/>
      <c r="AK1450" s="14"/>
      <c r="AL1450" s="14"/>
      <c r="AM1450" s="14"/>
      <c r="AN1450" s="14"/>
      <c r="AO1450" s="14"/>
      <c r="AP1450" s="14"/>
      <c r="AQ1450" s="14"/>
      <c r="AR1450" s="14"/>
      <c r="AS1450" s="14"/>
      <c r="AT1450" s="14"/>
      <c r="AU1450" s="14"/>
      <c r="AV1450" s="14"/>
      <c r="AW1450" s="14"/>
      <c r="AX1450" s="14"/>
    </row>
    <row r="1451" spans="2:50" x14ac:dyDescent="0.25">
      <c r="B1451" s="24" t="s">
        <v>105</v>
      </c>
      <c r="C1451" s="14"/>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c r="AM1451" s="14"/>
      <c r="AN1451" s="14"/>
      <c r="AO1451" s="14"/>
      <c r="AP1451" s="14"/>
      <c r="AQ1451" s="14"/>
      <c r="AR1451" s="14"/>
      <c r="AS1451" s="14"/>
      <c r="AT1451" s="14"/>
      <c r="AU1451" s="14"/>
      <c r="AV1451" s="14"/>
      <c r="AW1451" s="14"/>
      <c r="AX1451" s="14"/>
    </row>
    <row r="1452" spans="2:50" x14ac:dyDescent="0.25">
      <c r="B1452" t="s">
        <v>512</v>
      </c>
      <c r="C1452" s="14">
        <v>9.4155680532600497E-2</v>
      </c>
      <c r="D1452" s="14">
        <v>0.11224408377706201</v>
      </c>
      <c r="E1452" s="14">
        <v>7.4159370888614004E-2</v>
      </c>
      <c r="F1452" s="14"/>
      <c r="G1452" s="14">
        <v>0.171618393105471</v>
      </c>
      <c r="H1452" s="14">
        <v>0.139101780385739</v>
      </c>
      <c r="I1452" s="14">
        <v>8.6833378030497996E-2</v>
      </c>
      <c r="J1452" s="14">
        <v>5.9239476926252102E-2</v>
      </c>
      <c r="K1452" s="14">
        <v>3.5852259478325703E-2</v>
      </c>
      <c r="L1452" s="14">
        <v>8.5895524057671105E-2</v>
      </c>
      <c r="M1452" s="14"/>
      <c r="N1452" s="14">
        <v>9.80685128223895E-2</v>
      </c>
      <c r="O1452" s="14">
        <v>9.8355069766302095E-2</v>
      </c>
      <c r="P1452" s="14">
        <v>0.106233192027262</v>
      </c>
      <c r="Q1452" s="14">
        <v>7.5862242709754807E-2</v>
      </c>
      <c r="R1452" s="14"/>
      <c r="S1452" s="14">
        <v>0.131987287983799</v>
      </c>
      <c r="T1452" s="14">
        <v>5.7891521830921999E-2</v>
      </c>
      <c r="U1452" s="14">
        <v>4.8266004735167303E-2</v>
      </c>
      <c r="V1452" s="14">
        <v>8.2067997920971497E-2</v>
      </c>
      <c r="W1452" s="14">
        <v>0.133796626490019</v>
      </c>
      <c r="X1452" s="14">
        <v>0.103987482978958</v>
      </c>
      <c r="Y1452" s="14">
        <v>7.7789094306133399E-2</v>
      </c>
      <c r="Z1452" s="14">
        <v>0.12941258599210101</v>
      </c>
      <c r="AA1452" s="14">
        <v>0.122043049636808</v>
      </c>
      <c r="AB1452" s="14">
        <v>9.0308041945158901E-2</v>
      </c>
      <c r="AC1452" s="14">
        <v>7.5209315410542404E-2</v>
      </c>
      <c r="AD1452" s="14">
        <v>0</v>
      </c>
      <c r="AE1452" s="14"/>
      <c r="AF1452" s="14">
        <v>8.3069910133814998E-2</v>
      </c>
      <c r="AG1452" s="14">
        <v>9.8223906857392199E-2</v>
      </c>
      <c r="AH1452" s="14">
        <v>0.121902322579485</v>
      </c>
      <c r="AI1452" s="14"/>
      <c r="AJ1452" s="14" t="s">
        <v>79</v>
      </c>
      <c r="AK1452" s="14" t="s">
        <v>79</v>
      </c>
      <c r="AL1452" s="14" t="s">
        <v>79</v>
      </c>
      <c r="AM1452" s="14" t="s">
        <v>79</v>
      </c>
      <c r="AN1452" s="14" t="s">
        <v>79</v>
      </c>
      <c r="AO1452" s="14"/>
      <c r="AP1452" s="14">
        <v>0.111595832884539</v>
      </c>
      <c r="AQ1452" s="14">
        <v>0.13733173612823099</v>
      </c>
      <c r="AR1452" s="14">
        <v>9.9760046567512594E-3</v>
      </c>
      <c r="AS1452" s="14"/>
      <c r="AT1452" s="14">
        <v>7.5059760371970999E-2</v>
      </c>
      <c r="AU1452" s="14">
        <v>7.0388348924773594E-2</v>
      </c>
      <c r="AV1452" s="14">
        <v>0.105259818542898</v>
      </c>
      <c r="AW1452" s="14">
        <v>0.197016781770774</v>
      </c>
      <c r="AX1452" s="14">
        <v>0.233367869232218</v>
      </c>
    </row>
    <row r="1453" spans="2:50" x14ac:dyDescent="0.25">
      <c r="B1453" t="s">
        <v>513</v>
      </c>
      <c r="C1453" s="14">
        <v>0.25609736301867098</v>
      </c>
      <c r="D1453" s="14">
        <v>0.259520031117839</v>
      </c>
      <c r="E1453" s="14">
        <v>0.254117139981619</v>
      </c>
      <c r="F1453" s="14"/>
      <c r="G1453" s="14">
        <v>0.26399883705902999</v>
      </c>
      <c r="H1453" s="14">
        <v>0.30041647225727702</v>
      </c>
      <c r="I1453" s="14">
        <v>0.249217266952276</v>
      </c>
      <c r="J1453" s="14">
        <v>0.293990577451544</v>
      </c>
      <c r="K1453" s="14">
        <v>0.25691082576077001</v>
      </c>
      <c r="L1453" s="14">
        <v>0.19170502119299801</v>
      </c>
      <c r="M1453" s="14"/>
      <c r="N1453" s="14">
        <v>0.25622548172029502</v>
      </c>
      <c r="O1453" s="14">
        <v>0.26176162607383502</v>
      </c>
      <c r="P1453" s="14">
        <v>0.26055271423863202</v>
      </c>
      <c r="Q1453" s="14">
        <v>0.24744410586691101</v>
      </c>
      <c r="R1453" s="14"/>
      <c r="S1453" s="14">
        <v>0.31815843540837702</v>
      </c>
      <c r="T1453" s="14">
        <v>0.277891029981643</v>
      </c>
      <c r="U1453" s="14">
        <v>0.23373809720918601</v>
      </c>
      <c r="V1453" s="14">
        <v>0.250943522866452</v>
      </c>
      <c r="W1453" s="14">
        <v>0.16043797975233201</v>
      </c>
      <c r="X1453" s="14">
        <v>0.315440128639627</v>
      </c>
      <c r="Y1453" s="14">
        <v>0.32054131917677198</v>
      </c>
      <c r="Z1453" s="14">
        <v>0.24027423918965801</v>
      </c>
      <c r="AA1453" s="14">
        <v>0.24407976600164299</v>
      </c>
      <c r="AB1453" s="14">
        <v>0.19966843172531601</v>
      </c>
      <c r="AC1453" s="14">
        <v>0.19568283205998399</v>
      </c>
      <c r="AD1453" s="14">
        <v>0.20327833627000999</v>
      </c>
      <c r="AE1453" s="14"/>
      <c r="AF1453" s="14">
        <v>0.22894691691216801</v>
      </c>
      <c r="AG1453" s="14">
        <v>0.28533679581793697</v>
      </c>
      <c r="AH1453" s="14">
        <v>0.25133352300748402</v>
      </c>
      <c r="AI1453" s="14"/>
      <c r="AJ1453" s="14" t="s">
        <v>79</v>
      </c>
      <c r="AK1453" s="14" t="s">
        <v>79</v>
      </c>
      <c r="AL1453" s="14" t="s">
        <v>79</v>
      </c>
      <c r="AM1453" s="14" t="s">
        <v>79</v>
      </c>
      <c r="AN1453" s="14" t="s">
        <v>79</v>
      </c>
      <c r="AO1453" s="14"/>
      <c r="AP1453" s="14">
        <v>0.24879371944388901</v>
      </c>
      <c r="AQ1453" s="14">
        <v>0.28455545038102997</v>
      </c>
      <c r="AR1453" s="14">
        <v>0.346941643075447</v>
      </c>
      <c r="AS1453" s="14"/>
      <c r="AT1453" s="14">
        <v>0.24193420540284599</v>
      </c>
      <c r="AU1453" s="14">
        <v>0.24449195368509599</v>
      </c>
      <c r="AV1453" s="14">
        <v>0.30311394220027099</v>
      </c>
      <c r="AW1453" s="14">
        <v>0.20441825912849099</v>
      </c>
      <c r="AX1453" s="14">
        <v>0.14314222415786099</v>
      </c>
    </row>
    <row r="1454" spans="2:50" x14ac:dyDescent="0.25">
      <c r="B1454" t="s">
        <v>514</v>
      </c>
      <c r="C1454" s="14">
        <v>0.29981236656364701</v>
      </c>
      <c r="D1454" s="14">
        <v>0.28713147758684898</v>
      </c>
      <c r="E1454" s="14">
        <v>0.31148854405277199</v>
      </c>
      <c r="F1454" s="14"/>
      <c r="G1454" s="14">
        <v>0.26878471168507501</v>
      </c>
      <c r="H1454" s="14">
        <v>0.25344001694248097</v>
      </c>
      <c r="I1454" s="14">
        <v>0.34443213735551098</v>
      </c>
      <c r="J1454" s="14">
        <v>0.27929245997472002</v>
      </c>
      <c r="K1454" s="14">
        <v>0.28654712619260397</v>
      </c>
      <c r="L1454" s="14">
        <v>0.34623372307796102</v>
      </c>
      <c r="M1454" s="14"/>
      <c r="N1454" s="14">
        <v>0.291475564697802</v>
      </c>
      <c r="O1454" s="14">
        <v>0.29196328488678303</v>
      </c>
      <c r="P1454" s="14">
        <v>0.29755084330639497</v>
      </c>
      <c r="Q1454" s="14">
        <v>0.31545331560312101</v>
      </c>
      <c r="R1454" s="14"/>
      <c r="S1454" s="14">
        <v>0.247761113267811</v>
      </c>
      <c r="T1454" s="14">
        <v>0.27566293425195998</v>
      </c>
      <c r="U1454" s="14">
        <v>0.47493915328562297</v>
      </c>
      <c r="V1454" s="14">
        <v>0.28922731798948098</v>
      </c>
      <c r="W1454" s="14">
        <v>0.36204922062495298</v>
      </c>
      <c r="X1454" s="14">
        <v>0.21303722462800501</v>
      </c>
      <c r="Y1454" s="14">
        <v>0.317953717837414</v>
      </c>
      <c r="Z1454" s="14">
        <v>0.28127603832192399</v>
      </c>
      <c r="AA1454" s="14">
        <v>0.32532023811647698</v>
      </c>
      <c r="AB1454" s="14">
        <v>0.29639834792222602</v>
      </c>
      <c r="AC1454" s="14">
        <v>0.29757180365177399</v>
      </c>
      <c r="AD1454" s="14">
        <v>0.12151319801706401</v>
      </c>
      <c r="AE1454" s="14"/>
      <c r="AF1454" s="14">
        <v>0.31348593664389002</v>
      </c>
      <c r="AG1454" s="14">
        <v>0.303055597667996</v>
      </c>
      <c r="AH1454" s="14">
        <v>0.23299540657304299</v>
      </c>
      <c r="AI1454" s="14"/>
      <c r="AJ1454" s="14" t="s">
        <v>79</v>
      </c>
      <c r="AK1454" s="14" t="s">
        <v>79</v>
      </c>
      <c r="AL1454" s="14" t="s">
        <v>79</v>
      </c>
      <c r="AM1454" s="14" t="s">
        <v>79</v>
      </c>
      <c r="AN1454" s="14" t="s">
        <v>79</v>
      </c>
      <c r="AO1454" s="14"/>
      <c r="AP1454" s="14">
        <v>0.30128801223173601</v>
      </c>
      <c r="AQ1454" s="14">
        <v>0.34766958989952901</v>
      </c>
      <c r="AR1454" s="14">
        <v>0.30443993007509401</v>
      </c>
      <c r="AS1454" s="14"/>
      <c r="AT1454" s="14">
        <v>0.316176112015635</v>
      </c>
      <c r="AU1454" s="14">
        <v>0.34927444655496398</v>
      </c>
      <c r="AV1454" s="14">
        <v>0.25771382136559301</v>
      </c>
      <c r="AW1454" s="14">
        <v>0.24192392740782201</v>
      </c>
      <c r="AX1454" s="14">
        <v>0.156917444436345</v>
      </c>
    </row>
    <row r="1455" spans="2:50" x14ac:dyDescent="0.25">
      <c r="B1455" t="s">
        <v>515</v>
      </c>
      <c r="C1455" s="14">
        <v>0.12958916098817899</v>
      </c>
      <c r="D1455" s="14">
        <v>0.15115029944462699</v>
      </c>
      <c r="E1455" s="14">
        <v>0.109493135954534</v>
      </c>
      <c r="F1455" s="14"/>
      <c r="G1455" s="14">
        <v>7.4031645197120396E-2</v>
      </c>
      <c r="H1455" s="14">
        <v>0.121520692173296</v>
      </c>
      <c r="I1455" s="14">
        <v>0.12565675778365101</v>
      </c>
      <c r="J1455" s="14">
        <v>0.13322790777457799</v>
      </c>
      <c r="K1455" s="14">
        <v>0.16428464314140301</v>
      </c>
      <c r="L1455" s="14">
        <v>0.14641623653786101</v>
      </c>
      <c r="M1455" s="14"/>
      <c r="N1455" s="14">
        <v>0.148983013720521</v>
      </c>
      <c r="O1455" s="14">
        <v>0.12649108456788299</v>
      </c>
      <c r="P1455" s="14">
        <v>0.103855464915387</v>
      </c>
      <c r="Q1455" s="14">
        <v>0.13413760833341501</v>
      </c>
      <c r="R1455" s="14"/>
      <c r="S1455" s="14">
        <v>0.100392811288724</v>
      </c>
      <c r="T1455" s="14">
        <v>0.18738231325251101</v>
      </c>
      <c r="U1455" s="14">
        <v>0.110529070742339</v>
      </c>
      <c r="V1455" s="14">
        <v>0.16601799842067899</v>
      </c>
      <c r="W1455" s="14">
        <v>0.129857745024408</v>
      </c>
      <c r="X1455" s="14">
        <v>5.0239043152512403E-2</v>
      </c>
      <c r="Y1455" s="14">
        <v>0.11120594639777399</v>
      </c>
      <c r="Z1455" s="14">
        <v>6.6976031003480194E-2</v>
      </c>
      <c r="AA1455" s="14">
        <v>6.7033765852754806E-2</v>
      </c>
      <c r="AB1455" s="14">
        <v>0.16562219238314499</v>
      </c>
      <c r="AC1455" s="14">
        <v>0.17873534196684501</v>
      </c>
      <c r="AD1455" s="14">
        <v>0.44431206271493101</v>
      </c>
      <c r="AE1455" s="14"/>
      <c r="AF1455" s="14">
        <v>0.15383496382601899</v>
      </c>
      <c r="AG1455" s="14">
        <v>0.13525393989764001</v>
      </c>
      <c r="AH1455" s="14">
        <v>8.2563284736514003E-2</v>
      </c>
      <c r="AI1455" s="14"/>
      <c r="AJ1455" s="14" t="s">
        <v>79</v>
      </c>
      <c r="AK1455" s="14" t="s">
        <v>79</v>
      </c>
      <c r="AL1455" s="14" t="s">
        <v>79</v>
      </c>
      <c r="AM1455" s="14" t="s">
        <v>79</v>
      </c>
      <c r="AN1455" s="14" t="s">
        <v>79</v>
      </c>
      <c r="AO1455" s="14"/>
      <c r="AP1455" s="14">
        <v>0.179358191320034</v>
      </c>
      <c r="AQ1455" s="14">
        <v>9.0787343073293905E-2</v>
      </c>
      <c r="AR1455" s="14">
        <v>0.117758308248764</v>
      </c>
      <c r="AS1455" s="14"/>
      <c r="AT1455" s="14">
        <v>0.12757508618880001</v>
      </c>
      <c r="AU1455" s="14">
        <v>0.113947926328253</v>
      </c>
      <c r="AV1455" s="14">
        <v>0.138589047264359</v>
      </c>
      <c r="AW1455" s="14">
        <v>0.155196052831055</v>
      </c>
      <c r="AX1455" s="14">
        <v>0.211976467344659</v>
      </c>
    </row>
    <row r="1456" spans="2:50" x14ac:dyDescent="0.25">
      <c r="B1456" t="s">
        <v>516</v>
      </c>
      <c r="C1456" s="14">
        <v>3.8614610190455E-2</v>
      </c>
      <c r="D1456" s="14">
        <v>4.0179095644272501E-2</v>
      </c>
      <c r="E1456" s="14">
        <v>3.7306490329728999E-2</v>
      </c>
      <c r="F1456" s="14"/>
      <c r="G1456" s="14">
        <v>6.1669151884927498E-2</v>
      </c>
      <c r="H1456" s="14">
        <v>3.25321253335819E-2</v>
      </c>
      <c r="I1456" s="14">
        <v>4.0527840090909498E-2</v>
      </c>
      <c r="J1456" s="14">
        <v>3.3457296350684597E-2</v>
      </c>
      <c r="K1456" s="14">
        <v>3.8774684225580197E-2</v>
      </c>
      <c r="L1456" s="14">
        <v>3.11886148486725E-2</v>
      </c>
      <c r="M1456" s="14"/>
      <c r="N1456" s="14">
        <v>4.6011416309745201E-2</v>
      </c>
      <c r="O1456" s="14">
        <v>3.7139958659521001E-2</v>
      </c>
      <c r="P1456" s="14">
        <v>2.77813889289515E-2</v>
      </c>
      <c r="Q1456" s="14">
        <v>4.1454603424879402E-2</v>
      </c>
      <c r="R1456" s="14"/>
      <c r="S1456" s="14">
        <v>2.5501148812668399E-2</v>
      </c>
      <c r="T1456" s="14">
        <v>3.4750080453636499E-2</v>
      </c>
      <c r="U1456" s="14">
        <v>2.34552628992232E-2</v>
      </c>
      <c r="V1456" s="14">
        <v>2.3760914360828399E-2</v>
      </c>
      <c r="W1456" s="14">
        <v>2.9912480336086102E-2</v>
      </c>
      <c r="X1456" s="14">
        <v>2.7373156192729699E-2</v>
      </c>
      <c r="Y1456" s="14">
        <v>4.2844219879666801E-2</v>
      </c>
      <c r="Z1456" s="14">
        <v>0.11741130007455899</v>
      </c>
      <c r="AA1456" s="14">
        <v>3.93847230959566E-2</v>
      </c>
      <c r="AB1456" s="14">
        <v>7.3827045476421702E-2</v>
      </c>
      <c r="AC1456" s="14">
        <v>4.5250413988946601E-2</v>
      </c>
      <c r="AD1456" s="14">
        <v>0</v>
      </c>
      <c r="AE1456" s="14"/>
      <c r="AF1456" s="14">
        <v>4.99166626644659E-2</v>
      </c>
      <c r="AG1456" s="14">
        <v>1.39227348097217E-2</v>
      </c>
      <c r="AH1456" s="14">
        <v>5.5960717221798802E-2</v>
      </c>
      <c r="AI1456" s="14"/>
      <c r="AJ1456" s="14" t="s">
        <v>79</v>
      </c>
      <c r="AK1456" s="14" t="s">
        <v>79</v>
      </c>
      <c r="AL1456" s="14" t="s">
        <v>79</v>
      </c>
      <c r="AM1456" s="14" t="s">
        <v>79</v>
      </c>
      <c r="AN1456" s="14" t="s">
        <v>79</v>
      </c>
      <c r="AO1456" s="14"/>
      <c r="AP1456" s="14">
        <v>2.9708179879587598E-2</v>
      </c>
      <c r="AQ1456" s="14">
        <v>1.00305700676046E-2</v>
      </c>
      <c r="AR1456" s="14">
        <v>3.0919026161391399E-2</v>
      </c>
      <c r="AS1456" s="14"/>
      <c r="AT1456" s="14">
        <v>3.9930455250028203E-2</v>
      </c>
      <c r="AU1456" s="14">
        <v>2.2852721375916301E-2</v>
      </c>
      <c r="AV1456" s="14">
        <v>4.5371152275765603E-2</v>
      </c>
      <c r="AW1456" s="14">
        <v>4.9239283829538898E-2</v>
      </c>
      <c r="AX1456" s="14">
        <v>0</v>
      </c>
    </row>
    <row r="1457" spans="2:50" x14ac:dyDescent="0.25">
      <c r="B1457" t="s">
        <v>103</v>
      </c>
      <c r="C1457" s="14">
        <v>0.181730818706449</v>
      </c>
      <c r="D1457" s="14">
        <v>0.14977501242935001</v>
      </c>
      <c r="E1457" s="14">
        <v>0.213435318792732</v>
      </c>
      <c r="F1457" s="14"/>
      <c r="G1457" s="14">
        <v>0.15989726106837701</v>
      </c>
      <c r="H1457" s="14">
        <v>0.15298891290762401</v>
      </c>
      <c r="I1457" s="14">
        <v>0.15333261978715501</v>
      </c>
      <c r="J1457" s="14">
        <v>0.200792281522222</v>
      </c>
      <c r="K1457" s="14">
        <v>0.21763046120131799</v>
      </c>
      <c r="L1457" s="14">
        <v>0.19856088028483601</v>
      </c>
      <c r="M1457" s="14"/>
      <c r="N1457" s="14">
        <v>0.15923601072924801</v>
      </c>
      <c r="O1457" s="14">
        <v>0.18428897604567601</v>
      </c>
      <c r="P1457" s="14">
        <v>0.20402639658337299</v>
      </c>
      <c r="Q1457" s="14">
        <v>0.185648124061918</v>
      </c>
      <c r="R1457" s="14"/>
      <c r="S1457" s="14">
        <v>0.17619920323862101</v>
      </c>
      <c r="T1457" s="14">
        <v>0.16642212022932801</v>
      </c>
      <c r="U1457" s="14">
        <v>0.10907241112846</v>
      </c>
      <c r="V1457" s="14">
        <v>0.18798224844158801</v>
      </c>
      <c r="W1457" s="14">
        <v>0.183945947772202</v>
      </c>
      <c r="X1457" s="14">
        <v>0.289922964408168</v>
      </c>
      <c r="Y1457" s="14">
        <v>0.12966570240224001</v>
      </c>
      <c r="Z1457" s="14">
        <v>0.16464980541827801</v>
      </c>
      <c r="AA1457" s="14">
        <v>0.20213845729636001</v>
      </c>
      <c r="AB1457" s="14">
        <v>0.174175940547733</v>
      </c>
      <c r="AC1457" s="14">
        <v>0.20755029292190799</v>
      </c>
      <c r="AD1457" s="14">
        <v>0.23089640299799599</v>
      </c>
      <c r="AE1457" s="14"/>
      <c r="AF1457" s="14">
        <v>0.17074560981964201</v>
      </c>
      <c r="AG1457" s="14">
        <v>0.164207024949313</v>
      </c>
      <c r="AH1457" s="14">
        <v>0.25524474588167501</v>
      </c>
      <c r="AI1457" s="14"/>
      <c r="AJ1457" s="14" t="s">
        <v>79</v>
      </c>
      <c r="AK1457" s="14" t="s">
        <v>79</v>
      </c>
      <c r="AL1457" s="14" t="s">
        <v>79</v>
      </c>
      <c r="AM1457" s="14" t="s">
        <v>79</v>
      </c>
      <c r="AN1457" s="14" t="s">
        <v>79</v>
      </c>
      <c r="AO1457" s="14"/>
      <c r="AP1457" s="14">
        <v>0.12925606424021499</v>
      </c>
      <c r="AQ1457" s="14">
        <v>0.12962531045031001</v>
      </c>
      <c r="AR1457" s="14">
        <v>0.189965087782552</v>
      </c>
      <c r="AS1457" s="14"/>
      <c r="AT1457" s="14">
        <v>0.19932438077071901</v>
      </c>
      <c r="AU1457" s="14">
        <v>0.19904460313099701</v>
      </c>
      <c r="AV1457" s="14">
        <v>0.149952218351113</v>
      </c>
      <c r="AW1457" s="14">
        <v>0.15220569503231901</v>
      </c>
      <c r="AX1457" s="14">
        <v>0.25459599482891698</v>
      </c>
    </row>
    <row r="1458" spans="2:50" x14ac:dyDescent="0.25">
      <c r="C1458" s="14"/>
      <c r="D1458" s="14"/>
      <c r="E1458" s="14"/>
      <c r="F1458" s="14"/>
      <c r="G1458" s="14"/>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C1458" s="14"/>
      <c r="AD1458" s="14"/>
      <c r="AE1458" s="14"/>
      <c r="AF1458" s="14"/>
      <c r="AG1458" s="14"/>
      <c r="AH1458" s="14"/>
      <c r="AI1458" s="14"/>
      <c r="AJ1458" s="14"/>
      <c r="AK1458" s="14"/>
      <c r="AL1458" s="14"/>
      <c r="AM1458" s="14"/>
      <c r="AN1458" s="14"/>
      <c r="AO1458" s="14"/>
      <c r="AP1458" s="14"/>
      <c r="AQ1458" s="14"/>
      <c r="AR1458" s="14"/>
      <c r="AS1458" s="14"/>
      <c r="AT1458" s="14"/>
      <c r="AU1458" s="14"/>
      <c r="AV1458" s="14"/>
      <c r="AW1458" s="14"/>
      <c r="AX1458" s="14"/>
    </row>
    <row r="1459" spans="2:50" x14ac:dyDescent="0.25">
      <c r="B1459" s="6" t="s">
        <v>524</v>
      </c>
      <c r="C1459" s="14"/>
      <c r="D1459" s="14"/>
      <c r="E1459" s="14"/>
      <c r="F1459" s="14"/>
      <c r="G1459" s="14"/>
      <c r="H1459" s="14"/>
      <c r="I1459" s="14"/>
      <c r="J1459" s="14"/>
      <c r="K1459" s="14"/>
      <c r="L1459" s="14"/>
      <c r="M1459" s="14"/>
      <c r="N1459" s="14"/>
      <c r="O1459" s="14"/>
      <c r="P1459" s="14"/>
      <c r="Q1459" s="14"/>
      <c r="R1459" s="14"/>
      <c r="S1459" s="14"/>
      <c r="T1459" s="14"/>
      <c r="U1459" s="14"/>
      <c r="V1459" s="14"/>
      <c r="W1459" s="14"/>
      <c r="X1459" s="14"/>
      <c r="Y1459" s="14"/>
      <c r="Z1459" s="14"/>
      <c r="AA1459" s="14"/>
      <c r="AB1459" s="14"/>
      <c r="AC1459" s="14"/>
      <c r="AD1459" s="14"/>
      <c r="AE1459" s="14"/>
      <c r="AF1459" s="14"/>
      <c r="AG1459" s="14"/>
      <c r="AH1459" s="14"/>
      <c r="AI1459" s="14"/>
      <c r="AJ1459" s="14"/>
      <c r="AK1459" s="14"/>
      <c r="AL1459" s="14"/>
      <c r="AM1459" s="14"/>
      <c r="AN1459" s="14"/>
      <c r="AO1459" s="14"/>
      <c r="AP1459" s="14"/>
      <c r="AQ1459" s="14"/>
      <c r="AR1459" s="14"/>
      <c r="AS1459" s="14"/>
      <c r="AT1459" s="14"/>
      <c r="AU1459" s="14"/>
      <c r="AV1459" s="14"/>
      <c r="AW1459" s="14"/>
      <c r="AX1459" s="14"/>
    </row>
    <row r="1460" spans="2:50" x14ac:dyDescent="0.25">
      <c r="B1460" s="24" t="s">
        <v>105</v>
      </c>
      <c r="C1460" s="14"/>
      <c r="D1460" s="14"/>
      <c r="E1460" s="14"/>
      <c r="F1460" s="14"/>
      <c r="G1460" s="14"/>
      <c r="H1460" s="14"/>
      <c r="I1460" s="14"/>
      <c r="J1460" s="14"/>
      <c r="K1460" s="14"/>
      <c r="L1460" s="14"/>
      <c r="M1460" s="14"/>
      <c r="N1460" s="14"/>
      <c r="O1460" s="14"/>
      <c r="P1460" s="14"/>
      <c r="Q1460" s="14"/>
      <c r="R1460" s="14"/>
      <c r="S1460" s="14"/>
      <c r="T1460" s="14"/>
      <c r="U1460" s="14"/>
      <c r="V1460" s="14"/>
      <c r="W1460" s="14"/>
      <c r="X1460" s="14"/>
      <c r="Y1460" s="14"/>
      <c r="Z1460" s="14"/>
      <c r="AA1460" s="14"/>
      <c r="AB1460" s="14"/>
      <c r="AC1460" s="14"/>
      <c r="AD1460" s="14"/>
      <c r="AE1460" s="14"/>
      <c r="AF1460" s="14"/>
      <c r="AG1460" s="14"/>
      <c r="AH1460" s="14"/>
      <c r="AI1460" s="14"/>
      <c r="AJ1460" s="14"/>
      <c r="AK1460" s="14"/>
      <c r="AL1460" s="14"/>
      <c r="AM1460" s="14"/>
      <c r="AN1460" s="14"/>
      <c r="AO1460" s="14"/>
      <c r="AP1460" s="14"/>
      <c r="AQ1460" s="14"/>
      <c r="AR1460" s="14"/>
      <c r="AS1460" s="14"/>
      <c r="AT1460" s="14"/>
      <c r="AU1460" s="14"/>
      <c r="AV1460" s="14"/>
      <c r="AW1460" s="14"/>
      <c r="AX1460" s="14"/>
    </row>
    <row r="1461" spans="2:50" x14ac:dyDescent="0.25">
      <c r="B1461" t="s">
        <v>512</v>
      </c>
      <c r="C1461" s="14">
        <v>9.7737736865257496E-2</v>
      </c>
      <c r="D1461" s="14">
        <v>0.108711712496044</v>
      </c>
      <c r="E1461" s="14">
        <v>8.6234963098625494E-2</v>
      </c>
      <c r="F1461" s="14"/>
      <c r="G1461" s="14">
        <v>0.21832185922445199</v>
      </c>
      <c r="H1461" s="14">
        <v>0.125713923285694</v>
      </c>
      <c r="I1461" s="14">
        <v>5.9647485710264202E-2</v>
      </c>
      <c r="J1461" s="14">
        <v>8.5583244395990896E-2</v>
      </c>
      <c r="K1461" s="14">
        <v>4.8419719572571199E-2</v>
      </c>
      <c r="L1461" s="14">
        <v>7.4161063517889994E-2</v>
      </c>
      <c r="M1461" s="14"/>
      <c r="N1461" s="14">
        <v>0.11252024724195001</v>
      </c>
      <c r="O1461" s="14">
        <v>8.8306418552715593E-2</v>
      </c>
      <c r="P1461" s="14">
        <v>0.108731409318887</v>
      </c>
      <c r="Q1461" s="14">
        <v>8.3669607692284195E-2</v>
      </c>
      <c r="R1461" s="14"/>
      <c r="S1461" s="14">
        <v>0.16370827416321301</v>
      </c>
      <c r="T1461" s="14">
        <v>6.2549408821949898E-2</v>
      </c>
      <c r="U1461" s="14">
        <v>6.6307743575553205E-2</v>
      </c>
      <c r="V1461" s="14">
        <v>9.6473216273295997E-2</v>
      </c>
      <c r="W1461" s="14">
        <v>7.7067879641798606E-2</v>
      </c>
      <c r="X1461" s="14">
        <v>1.67210552484695E-2</v>
      </c>
      <c r="Y1461" s="14">
        <v>0.123824426079109</v>
      </c>
      <c r="Z1461" s="14">
        <v>0.103432050407753</v>
      </c>
      <c r="AA1461" s="14">
        <v>0.13955938595317599</v>
      </c>
      <c r="AB1461" s="14">
        <v>0.12827893529625101</v>
      </c>
      <c r="AC1461" s="14">
        <v>3.8246515558511801E-2</v>
      </c>
      <c r="AD1461" s="14">
        <v>7.1901529399183997E-2</v>
      </c>
      <c r="AE1461" s="14"/>
      <c r="AF1461" s="14">
        <v>5.99586896622833E-2</v>
      </c>
      <c r="AG1461" s="14">
        <v>0.11395980514484901</v>
      </c>
      <c r="AH1461" s="14">
        <v>9.7099339580515406E-2</v>
      </c>
      <c r="AI1461" s="14"/>
      <c r="AJ1461" s="14" t="s">
        <v>79</v>
      </c>
      <c r="AK1461" s="14" t="s">
        <v>79</v>
      </c>
      <c r="AL1461" s="14" t="s">
        <v>79</v>
      </c>
      <c r="AM1461" s="14" t="s">
        <v>79</v>
      </c>
      <c r="AN1461" s="14" t="s">
        <v>79</v>
      </c>
      <c r="AO1461" s="14"/>
      <c r="AP1461" s="14">
        <v>9.6937811978711E-2</v>
      </c>
      <c r="AQ1461" s="14">
        <v>0.129926340884398</v>
      </c>
      <c r="AR1461" s="14">
        <v>5.1630206992994698E-2</v>
      </c>
      <c r="AS1461" s="14"/>
      <c r="AT1461" s="14">
        <v>5.8660292932201499E-2</v>
      </c>
      <c r="AU1461" s="14">
        <v>0.11213579490006099</v>
      </c>
      <c r="AV1461" s="14">
        <v>9.5930853899919094E-2</v>
      </c>
      <c r="AW1461" s="14">
        <v>0.182241841520841</v>
      </c>
      <c r="AX1461" s="14">
        <v>0.226365535113838</v>
      </c>
    </row>
    <row r="1462" spans="2:50" x14ac:dyDescent="0.25">
      <c r="B1462" t="s">
        <v>513</v>
      </c>
      <c r="C1462" s="14">
        <v>0.26811151369748298</v>
      </c>
      <c r="D1462" s="14">
        <v>0.28192714916623302</v>
      </c>
      <c r="E1462" s="14">
        <v>0.252486251851263</v>
      </c>
      <c r="F1462" s="14"/>
      <c r="G1462" s="14">
        <v>0.35215751102892601</v>
      </c>
      <c r="H1462" s="14">
        <v>0.31966525012129798</v>
      </c>
      <c r="I1462" s="14">
        <v>0.24607938741691099</v>
      </c>
      <c r="J1462" s="14">
        <v>0.29612539952047601</v>
      </c>
      <c r="K1462" s="14">
        <v>0.221290661103275</v>
      </c>
      <c r="L1462" s="14">
        <v>0.203377683648089</v>
      </c>
      <c r="M1462" s="14"/>
      <c r="N1462" s="14">
        <v>0.27746189001545402</v>
      </c>
      <c r="O1462" s="14">
        <v>0.24201374130448</v>
      </c>
      <c r="P1462" s="14">
        <v>0.27117209035447998</v>
      </c>
      <c r="Q1462" s="14">
        <v>0.28569552900432499</v>
      </c>
      <c r="R1462" s="14"/>
      <c r="S1462" s="14">
        <v>0.29272245660358098</v>
      </c>
      <c r="T1462" s="14">
        <v>0.25486143392942001</v>
      </c>
      <c r="U1462" s="14">
        <v>0.26777765925082497</v>
      </c>
      <c r="V1462" s="14">
        <v>0.24848739488680999</v>
      </c>
      <c r="W1462" s="14">
        <v>0.27159616210778198</v>
      </c>
      <c r="X1462" s="14">
        <v>0.37305826326117297</v>
      </c>
      <c r="Y1462" s="14">
        <v>0.20432412583874099</v>
      </c>
      <c r="Z1462" s="14">
        <v>0.393212687738689</v>
      </c>
      <c r="AA1462" s="14">
        <v>0.213150650384691</v>
      </c>
      <c r="AB1462" s="14">
        <v>0.23226508276639099</v>
      </c>
      <c r="AC1462" s="14">
        <v>0.30837286039564699</v>
      </c>
      <c r="AD1462" s="14">
        <v>0.17278866828831199</v>
      </c>
      <c r="AE1462" s="14"/>
      <c r="AF1462" s="14">
        <v>0.23183891759146599</v>
      </c>
      <c r="AG1462" s="14">
        <v>0.281911813512503</v>
      </c>
      <c r="AH1462" s="14">
        <v>0.24979368546504899</v>
      </c>
      <c r="AI1462" s="14"/>
      <c r="AJ1462" s="14" t="s">
        <v>79</v>
      </c>
      <c r="AK1462" s="14" t="s">
        <v>79</v>
      </c>
      <c r="AL1462" s="14" t="s">
        <v>79</v>
      </c>
      <c r="AM1462" s="14" t="s">
        <v>79</v>
      </c>
      <c r="AN1462" s="14" t="s">
        <v>79</v>
      </c>
      <c r="AO1462" s="14"/>
      <c r="AP1462" s="14">
        <v>0.25057847853322301</v>
      </c>
      <c r="AQ1462" s="14">
        <v>0.32827749468019202</v>
      </c>
      <c r="AR1462" s="14">
        <v>0.32433485689263197</v>
      </c>
      <c r="AS1462" s="14"/>
      <c r="AT1462" s="14">
        <v>0.245247468985097</v>
      </c>
      <c r="AU1462" s="14">
        <v>0.21818573146589501</v>
      </c>
      <c r="AV1462" s="14">
        <v>0.35288161873526902</v>
      </c>
      <c r="AW1462" s="14">
        <v>0.269048264149368</v>
      </c>
      <c r="AX1462" s="14">
        <v>0.12637672856127799</v>
      </c>
    </row>
    <row r="1463" spans="2:50" x14ac:dyDescent="0.25">
      <c r="B1463" t="s">
        <v>514</v>
      </c>
      <c r="C1463" s="14">
        <v>0.29966931807319502</v>
      </c>
      <c r="D1463" s="14">
        <v>0.27949938751260001</v>
      </c>
      <c r="E1463" s="14">
        <v>0.32063076721796002</v>
      </c>
      <c r="F1463" s="14"/>
      <c r="G1463" s="14">
        <v>0.17605846339877701</v>
      </c>
      <c r="H1463" s="14">
        <v>0.26874810180911102</v>
      </c>
      <c r="I1463" s="14">
        <v>0.35019995388189501</v>
      </c>
      <c r="J1463" s="14">
        <v>0.25375193551807201</v>
      </c>
      <c r="K1463" s="14">
        <v>0.33388892024840899</v>
      </c>
      <c r="L1463" s="14">
        <v>0.37509806997099798</v>
      </c>
      <c r="M1463" s="14"/>
      <c r="N1463" s="14">
        <v>0.28736296253001298</v>
      </c>
      <c r="O1463" s="14">
        <v>0.35511847477619002</v>
      </c>
      <c r="P1463" s="14">
        <v>0.24926883997973201</v>
      </c>
      <c r="Q1463" s="14">
        <v>0.295216312711225</v>
      </c>
      <c r="R1463" s="14"/>
      <c r="S1463" s="14">
        <v>0.26030450476919897</v>
      </c>
      <c r="T1463" s="14">
        <v>0.371305222556579</v>
      </c>
      <c r="U1463" s="14">
        <v>0.35943513428213902</v>
      </c>
      <c r="V1463" s="14">
        <v>0.29798152862745098</v>
      </c>
      <c r="W1463" s="14">
        <v>0.25434558061614998</v>
      </c>
      <c r="X1463" s="14">
        <v>0.20603508253643599</v>
      </c>
      <c r="Y1463" s="14">
        <v>0.39146711340273999</v>
      </c>
      <c r="Z1463" s="14">
        <v>0.158707152831638</v>
      </c>
      <c r="AA1463" s="14">
        <v>0.34225756435134802</v>
      </c>
      <c r="AB1463" s="14">
        <v>0.27014582779219098</v>
      </c>
      <c r="AC1463" s="14">
        <v>0.33138753390446102</v>
      </c>
      <c r="AD1463" s="14">
        <v>0.18612497224468899</v>
      </c>
      <c r="AE1463" s="14"/>
      <c r="AF1463" s="14">
        <v>0.31579809358734201</v>
      </c>
      <c r="AG1463" s="14">
        <v>0.33006927861528301</v>
      </c>
      <c r="AH1463" s="14">
        <v>0.24247898413153501</v>
      </c>
      <c r="AI1463" s="14"/>
      <c r="AJ1463" s="14" t="s">
        <v>79</v>
      </c>
      <c r="AK1463" s="14" t="s">
        <v>79</v>
      </c>
      <c r="AL1463" s="14" t="s">
        <v>79</v>
      </c>
      <c r="AM1463" s="14" t="s">
        <v>79</v>
      </c>
      <c r="AN1463" s="14" t="s">
        <v>79</v>
      </c>
      <c r="AO1463" s="14"/>
      <c r="AP1463" s="14">
        <v>0.32386860278789298</v>
      </c>
      <c r="AQ1463" s="14">
        <v>0.32199865381037202</v>
      </c>
      <c r="AR1463" s="14">
        <v>0.32567725260811797</v>
      </c>
      <c r="AS1463" s="14"/>
      <c r="AT1463" s="14">
        <v>0.33724358922546199</v>
      </c>
      <c r="AU1463" s="14">
        <v>0.294100014098718</v>
      </c>
      <c r="AV1463" s="14">
        <v>0.27392132180519402</v>
      </c>
      <c r="AW1463" s="14">
        <v>0.23828804301354001</v>
      </c>
      <c r="AX1463" s="14">
        <v>0.189734718649685</v>
      </c>
    </row>
    <row r="1464" spans="2:50" x14ac:dyDescent="0.25">
      <c r="B1464" t="s">
        <v>515</v>
      </c>
      <c r="C1464" s="14">
        <v>0.13278243556647101</v>
      </c>
      <c r="D1464" s="14">
        <v>0.137797999540831</v>
      </c>
      <c r="E1464" s="14">
        <v>0.128634922858541</v>
      </c>
      <c r="F1464" s="14"/>
      <c r="G1464" s="14">
        <v>6.8774717575393204E-2</v>
      </c>
      <c r="H1464" s="14">
        <v>0.12870672142139999</v>
      </c>
      <c r="I1464" s="14">
        <v>0.14686803274607599</v>
      </c>
      <c r="J1464" s="14">
        <v>0.14006366321806399</v>
      </c>
      <c r="K1464" s="14">
        <v>0.141322616194237</v>
      </c>
      <c r="L1464" s="14">
        <v>0.15367298905316701</v>
      </c>
      <c r="M1464" s="14"/>
      <c r="N1464" s="14">
        <v>0.13242622456484901</v>
      </c>
      <c r="O1464" s="14">
        <v>0.119134422880983</v>
      </c>
      <c r="P1464" s="14">
        <v>0.154908008651928</v>
      </c>
      <c r="Q1464" s="14">
        <v>0.12515344887827501</v>
      </c>
      <c r="R1464" s="14"/>
      <c r="S1464" s="14">
        <v>9.3716549104847599E-2</v>
      </c>
      <c r="T1464" s="14">
        <v>0.13874001833563401</v>
      </c>
      <c r="U1464" s="14">
        <v>0.16195798688455701</v>
      </c>
      <c r="V1464" s="14">
        <v>0.13874058206105899</v>
      </c>
      <c r="W1464" s="14">
        <v>0.15331516325433101</v>
      </c>
      <c r="X1464" s="14">
        <v>0.14396320718376199</v>
      </c>
      <c r="Y1464" s="14">
        <v>0.118770118355915</v>
      </c>
      <c r="Z1464" s="14">
        <v>0.15529946467778299</v>
      </c>
      <c r="AA1464" s="14">
        <v>8.15215294127839E-2</v>
      </c>
      <c r="AB1464" s="14">
        <v>0.133576165697222</v>
      </c>
      <c r="AC1464" s="14">
        <v>0.15185482020454</v>
      </c>
      <c r="AD1464" s="14">
        <v>0.33828842706981899</v>
      </c>
      <c r="AE1464" s="14"/>
      <c r="AF1464" s="14">
        <v>0.15735872025334799</v>
      </c>
      <c r="AG1464" s="14">
        <v>0.12859838529296799</v>
      </c>
      <c r="AH1464" s="14">
        <v>0.12782970099743099</v>
      </c>
      <c r="AI1464" s="14"/>
      <c r="AJ1464" s="14" t="s">
        <v>79</v>
      </c>
      <c r="AK1464" s="14" t="s">
        <v>79</v>
      </c>
      <c r="AL1464" s="14" t="s">
        <v>79</v>
      </c>
      <c r="AM1464" s="14" t="s">
        <v>79</v>
      </c>
      <c r="AN1464" s="14" t="s">
        <v>79</v>
      </c>
      <c r="AO1464" s="14"/>
      <c r="AP1464" s="14">
        <v>0.15843181430970199</v>
      </c>
      <c r="AQ1464" s="14">
        <v>0.10992590177794601</v>
      </c>
      <c r="AR1464" s="14">
        <v>0.12730185157226401</v>
      </c>
      <c r="AS1464" s="14"/>
      <c r="AT1464" s="14">
        <v>0.13563593009352901</v>
      </c>
      <c r="AU1464" s="14">
        <v>0.15498899064578001</v>
      </c>
      <c r="AV1464" s="14">
        <v>0.112744471502256</v>
      </c>
      <c r="AW1464" s="14">
        <v>0.14993866205610401</v>
      </c>
      <c r="AX1464" s="14">
        <v>0.202927022846282</v>
      </c>
    </row>
    <row r="1465" spans="2:50" x14ac:dyDescent="0.25">
      <c r="B1465" t="s">
        <v>516</v>
      </c>
      <c r="C1465" s="14">
        <v>3.7626064385262802E-2</v>
      </c>
      <c r="D1465" s="14">
        <v>4.7423031490131599E-2</v>
      </c>
      <c r="E1465" s="14">
        <v>2.83856232218609E-2</v>
      </c>
      <c r="F1465" s="14"/>
      <c r="G1465" s="14">
        <v>4.8310374617709997E-2</v>
      </c>
      <c r="H1465" s="14">
        <v>2.7085364388053201E-2</v>
      </c>
      <c r="I1465" s="14">
        <v>3.34896104682448E-2</v>
      </c>
      <c r="J1465" s="14">
        <v>3.8883152153660103E-2</v>
      </c>
      <c r="K1465" s="14">
        <v>6.3412161185708804E-2</v>
      </c>
      <c r="L1465" s="14">
        <v>2.2765741347995298E-2</v>
      </c>
      <c r="M1465" s="14"/>
      <c r="N1465" s="14">
        <v>3.5167681174613101E-2</v>
      </c>
      <c r="O1465" s="14">
        <v>3.8447872983289201E-2</v>
      </c>
      <c r="P1465" s="14">
        <v>4.06911880993336E-2</v>
      </c>
      <c r="Q1465" s="14">
        <v>3.70351712711448E-2</v>
      </c>
      <c r="R1465" s="14"/>
      <c r="S1465" s="14">
        <v>3.5862001955013101E-2</v>
      </c>
      <c r="T1465" s="14">
        <v>4.4442836481373003E-2</v>
      </c>
      <c r="U1465" s="14">
        <v>3.4453715490450398E-2</v>
      </c>
      <c r="V1465" s="14">
        <v>3.65104109911858E-2</v>
      </c>
      <c r="W1465" s="14">
        <v>5.2258030380462998E-2</v>
      </c>
      <c r="X1465" s="14">
        <v>0</v>
      </c>
      <c r="Y1465" s="14">
        <v>2.10701807805969E-2</v>
      </c>
      <c r="Z1465" s="14">
        <v>6.3885009759177894E-2</v>
      </c>
      <c r="AA1465" s="14">
        <v>3.60725227315754E-2</v>
      </c>
      <c r="AB1465" s="14">
        <v>6.1964780540018201E-2</v>
      </c>
      <c r="AC1465" s="14">
        <v>4.5250413988946601E-2</v>
      </c>
      <c r="AD1465" s="14">
        <v>0</v>
      </c>
      <c r="AE1465" s="14"/>
      <c r="AF1465" s="14">
        <v>6.2591652468657097E-2</v>
      </c>
      <c r="AG1465" s="14">
        <v>1.4297824707510299E-2</v>
      </c>
      <c r="AH1465" s="14">
        <v>4.7379995728631601E-2</v>
      </c>
      <c r="AI1465" s="14"/>
      <c r="AJ1465" s="14" t="s">
        <v>79</v>
      </c>
      <c r="AK1465" s="14" t="s">
        <v>79</v>
      </c>
      <c r="AL1465" s="14" t="s">
        <v>79</v>
      </c>
      <c r="AM1465" s="14" t="s">
        <v>79</v>
      </c>
      <c r="AN1465" s="14" t="s">
        <v>79</v>
      </c>
      <c r="AO1465" s="14"/>
      <c r="AP1465" s="14">
        <v>4.0606210677190301E-2</v>
      </c>
      <c r="AQ1465" s="14">
        <v>1.7407266596459602E-2</v>
      </c>
      <c r="AR1465" s="14">
        <v>9.6424603656388806E-3</v>
      </c>
      <c r="AS1465" s="14"/>
      <c r="AT1465" s="14">
        <v>4.7347626641465003E-2</v>
      </c>
      <c r="AU1465" s="14">
        <v>1.7249208770895901E-2</v>
      </c>
      <c r="AV1465" s="14">
        <v>3.63881477547678E-2</v>
      </c>
      <c r="AW1465" s="14">
        <v>4.5209474022862198E-2</v>
      </c>
      <c r="AX1465" s="14">
        <v>0</v>
      </c>
    </row>
    <row r="1466" spans="2:50" x14ac:dyDescent="0.25">
      <c r="B1466" t="s">
        <v>103</v>
      </c>
      <c r="C1466" s="14">
        <v>0.16407293141233101</v>
      </c>
      <c r="D1466" s="14">
        <v>0.14464071979416099</v>
      </c>
      <c r="E1466" s="14">
        <v>0.18362747175174901</v>
      </c>
      <c r="F1466" s="14"/>
      <c r="G1466" s="14">
        <v>0.13637707415474201</v>
      </c>
      <c r="H1466" s="14">
        <v>0.130080638974442</v>
      </c>
      <c r="I1466" s="14">
        <v>0.163715529776608</v>
      </c>
      <c r="J1466" s="14">
        <v>0.18559260519373699</v>
      </c>
      <c r="K1466" s="14">
        <v>0.19166592169579799</v>
      </c>
      <c r="L1466" s="14">
        <v>0.17092445246186</v>
      </c>
      <c r="M1466" s="14"/>
      <c r="N1466" s="14">
        <v>0.15506099447312</v>
      </c>
      <c r="O1466" s="14">
        <v>0.156979069502342</v>
      </c>
      <c r="P1466" s="14">
        <v>0.17522846359564001</v>
      </c>
      <c r="Q1466" s="14">
        <v>0.17322993044274701</v>
      </c>
      <c r="R1466" s="14"/>
      <c r="S1466" s="14">
        <v>0.15368621340414601</v>
      </c>
      <c r="T1466" s="14">
        <v>0.12810107987504399</v>
      </c>
      <c r="U1466" s="14">
        <v>0.110067760516475</v>
      </c>
      <c r="V1466" s="14">
        <v>0.181806867160198</v>
      </c>
      <c r="W1466" s="14">
        <v>0.19141718399947499</v>
      </c>
      <c r="X1466" s="14">
        <v>0.26022239177015899</v>
      </c>
      <c r="Y1466" s="14">
        <v>0.14054403554289799</v>
      </c>
      <c r="Z1466" s="14">
        <v>0.12546363458495899</v>
      </c>
      <c r="AA1466" s="14">
        <v>0.18743834716642599</v>
      </c>
      <c r="AB1466" s="14">
        <v>0.17376920790792699</v>
      </c>
      <c r="AC1466" s="14">
        <v>0.12488785594789301</v>
      </c>
      <c r="AD1466" s="14">
        <v>0.23089640299799599</v>
      </c>
      <c r="AE1466" s="14"/>
      <c r="AF1466" s="14">
        <v>0.17245392643690299</v>
      </c>
      <c r="AG1466" s="14">
        <v>0.131162892726886</v>
      </c>
      <c r="AH1466" s="14">
        <v>0.23541829409683901</v>
      </c>
      <c r="AI1466" s="14"/>
      <c r="AJ1466" s="14" t="s">
        <v>79</v>
      </c>
      <c r="AK1466" s="14" t="s">
        <v>79</v>
      </c>
      <c r="AL1466" s="14" t="s">
        <v>79</v>
      </c>
      <c r="AM1466" s="14" t="s">
        <v>79</v>
      </c>
      <c r="AN1466" s="14" t="s">
        <v>79</v>
      </c>
      <c r="AO1466" s="14"/>
      <c r="AP1466" s="14">
        <v>0.129577081713282</v>
      </c>
      <c r="AQ1466" s="14">
        <v>9.2464342250631701E-2</v>
      </c>
      <c r="AR1466" s="14">
        <v>0.161413371568352</v>
      </c>
      <c r="AS1466" s="14"/>
      <c r="AT1466" s="14">
        <v>0.17586509212224599</v>
      </c>
      <c r="AU1466" s="14">
        <v>0.20334026011865</v>
      </c>
      <c r="AV1466" s="14">
        <v>0.128133586302594</v>
      </c>
      <c r="AW1466" s="14">
        <v>0.115273715237285</v>
      </c>
      <c r="AX1466" s="14">
        <v>0.25459599482891698</v>
      </c>
    </row>
    <row r="1467" spans="2:50" x14ac:dyDescent="0.25">
      <c r="C1467" s="14"/>
      <c r="D1467" s="14"/>
      <c r="E1467" s="14"/>
      <c r="F1467" s="14"/>
      <c r="G1467" s="14"/>
      <c r="H1467" s="14"/>
      <c r="I1467" s="14"/>
      <c r="J1467" s="14"/>
      <c r="K1467" s="14"/>
      <c r="L1467" s="14"/>
      <c r="M1467" s="14"/>
      <c r="N1467" s="14"/>
      <c r="O1467" s="14"/>
      <c r="P1467" s="14"/>
      <c r="Q1467" s="14"/>
      <c r="R1467" s="14"/>
      <c r="S1467" s="14"/>
      <c r="T1467" s="14"/>
      <c r="U1467" s="14"/>
      <c r="V1467" s="14"/>
      <c r="W1467" s="14"/>
      <c r="X1467" s="14"/>
      <c r="Y1467" s="14"/>
      <c r="Z1467" s="14"/>
      <c r="AA1467" s="14"/>
      <c r="AB1467" s="14"/>
      <c r="AC1467" s="14"/>
      <c r="AD1467" s="14"/>
      <c r="AE1467" s="14"/>
      <c r="AF1467" s="14"/>
      <c r="AG1467" s="14"/>
      <c r="AH1467" s="14"/>
      <c r="AI1467" s="14"/>
      <c r="AJ1467" s="14"/>
      <c r="AK1467" s="14"/>
      <c r="AL1467" s="14"/>
      <c r="AM1467" s="14"/>
      <c r="AN1467" s="14"/>
      <c r="AO1467" s="14"/>
      <c r="AP1467" s="14"/>
      <c r="AQ1467" s="14"/>
      <c r="AR1467" s="14"/>
      <c r="AS1467" s="14"/>
      <c r="AT1467" s="14"/>
      <c r="AU1467" s="14"/>
      <c r="AV1467" s="14"/>
      <c r="AW1467" s="14"/>
      <c r="AX1467" s="14"/>
    </row>
    <row r="1468" spans="2:50" x14ac:dyDescent="0.25">
      <c r="B1468" s="6" t="s">
        <v>526</v>
      </c>
      <c r="C1468" s="14"/>
      <c r="D1468" s="14"/>
      <c r="E1468" s="14"/>
      <c r="F1468" s="14"/>
      <c r="G1468" s="14"/>
      <c r="H1468" s="14"/>
      <c r="I1468" s="14"/>
      <c r="J1468" s="14"/>
      <c r="K1468" s="14"/>
      <c r="L1468" s="14"/>
      <c r="M1468" s="14"/>
      <c r="N1468" s="14"/>
      <c r="O1468" s="14"/>
      <c r="P1468" s="14"/>
      <c r="Q1468" s="14"/>
      <c r="R1468" s="14"/>
      <c r="S1468" s="14"/>
      <c r="T1468" s="14"/>
      <c r="U1468" s="14"/>
      <c r="V1468" s="14"/>
      <c r="W1468" s="14"/>
      <c r="X1468" s="14"/>
      <c r="Y1468" s="14"/>
      <c r="Z1468" s="14"/>
      <c r="AA1468" s="14"/>
      <c r="AB1468" s="14"/>
      <c r="AC1468" s="14"/>
      <c r="AD1468" s="14"/>
      <c r="AE1468" s="14"/>
      <c r="AF1468" s="14"/>
      <c r="AG1468" s="14"/>
      <c r="AH1468" s="14"/>
      <c r="AI1468" s="14"/>
      <c r="AJ1468" s="14"/>
      <c r="AK1468" s="14"/>
      <c r="AL1468" s="14"/>
      <c r="AM1468" s="14"/>
      <c r="AN1468" s="14"/>
      <c r="AO1468" s="14"/>
      <c r="AP1468" s="14"/>
      <c r="AQ1468" s="14"/>
      <c r="AR1468" s="14"/>
      <c r="AS1468" s="14"/>
      <c r="AT1468" s="14"/>
      <c r="AU1468" s="14"/>
      <c r="AV1468" s="14"/>
      <c r="AW1468" s="14"/>
      <c r="AX1468" s="14"/>
    </row>
    <row r="1469" spans="2:50" x14ac:dyDescent="0.25">
      <c r="B1469" s="24" t="s">
        <v>105</v>
      </c>
      <c r="C1469" s="14"/>
      <c r="D1469" s="14"/>
      <c r="E1469" s="14"/>
      <c r="F1469" s="14"/>
      <c r="G1469" s="14"/>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C1469" s="14"/>
      <c r="AD1469" s="14"/>
      <c r="AE1469" s="14"/>
      <c r="AF1469" s="14"/>
      <c r="AG1469" s="14"/>
      <c r="AH1469" s="14"/>
      <c r="AI1469" s="14"/>
      <c r="AJ1469" s="14"/>
      <c r="AK1469" s="14"/>
      <c r="AL1469" s="14"/>
      <c r="AM1469" s="14"/>
      <c r="AN1469" s="14"/>
      <c r="AO1469" s="14"/>
      <c r="AP1469" s="14"/>
      <c r="AQ1469" s="14"/>
      <c r="AR1469" s="14"/>
      <c r="AS1469" s="14"/>
      <c r="AT1469" s="14"/>
      <c r="AU1469" s="14"/>
      <c r="AV1469" s="14"/>
      <c r="AW1469" s="14"/>
      <c r="AX1469" s="14"/>
    </row>
    <row r="1470" spans="2:50" x14ac:dyDescent="0.25">
      <c r="B1470" t="s">
        <v>512</v>
      </c>
      <c r="C1470" s="14">
        <v>9.3764029738334004E-2</v>
      </c>
      <c r="D1470" s="14">
        <v>0.121930184001176</v>
      </c>
      <c r="E1470" s="14">
        <v>6.3489252064367202E-2</v>
      </c>
      <c r="F1470" s="14"/>
      <c r="G1470" s="14">
        <v>0.17054836692134501</v>
      </c>
      <c r="H1470" s="14">
        <v>0.153063948798456</v>
      </c>
      <c r="I1470" s="14">
        <v>9.3718860899129799E-2</v>
      </c>
      <c r="J1470" s="14">
        <v>4.04270139647189E-2</v>
      </c>
      <c r="K1470" s="14">
        <v>7.5057628720488295E-2</v>
      </c>
      <c r="L1470" s="14">
        <v>4.2764654452588001E-2</v>
      </c>
      <c r="M1470" s="14"/>
      <c r="N1470" s="14">
        <v>0.128574903670754</v>
      </c>
      <c r="O1470" s="14">
        <v>5.9516879651550302E-2</v>
      </c>
      <c r="P1470" s="14">
        <v>8.9724217238763698E-2</v>
      </c>
      <c r="Q1470" s="14">
        <v>9.0376736982586095E-2</v>
      </c>
      <c r="R1470" s="14"/>
      <c r="S1470" s="14">
        <v>0.17774734460896599</v>
      </c>
      <c r="T1470" s="14">
        <v>0.14625207733851001</v>
      </c>
      <c r="U1470" s="14">
        <v>8.70431975202339E-2</v>
      </c>
      <c r="V1470" s="14">
        <v>7.2858013311604505E-2</v>
      </c>
      <c r="W1470" s="14">
        <v>9.4337992193921999E-2</v>
      </c>
      <c r="X1470" s="14">
        <v>7.9175955356994496E-2</v>
      </c>
      <c r="Y1470" s="14">
        <v>5.7756883466348601E-2</v>
      </c>
      <c r="Z1470" s="14">
        <v>4.5613894085789301E-2</v>
      </c>
      <c r="AA1470" s="14">
        <v>3.3409910437953001E-2</v>
      </c>
      <c r="AB1470" s="14">
        <v>6.7963312987968802E-2</v>
      </c>
      <c r="AC1470" s="14">
        <v>2.1958580200958901E-2</v>
      </c>
      <c r="AD1470" s="14">
        <v>0.144879937641226</v>
      </c>
      <c r="AE1470" s="14"/>
      <c r="AF1470" s="14">
        <v>6.6172384705004098E-2</v>
      </c>
      <c r="AG1470" s="14">
        <v>0.114352446657125</v>
      </c>
      <c r="AH1470" s="14">
        <v>0.106779968668514</v>
      </c>
      <c r="AI1470" s="14"/>
      <c r="AJ1470" s="14" t="s">
        <v>79</v>
      </c>
      <c r="AK1470" s="14" t="s">
        <v>79</v>
      </c>
      <c r="AL1470" s="14" t="s">
        <v>79</v>
      </c>
      <c r="AM1470" s="14" t="s">
        <v>79</v>
      </c>
      <c r="AN1470" s="14" t="s">
        <v>79</v>
      </c>
      <c r="AO1470" s="14"/>
      <c r="AP1470" s="14">
        <v>0.14917890599148401</v>
      </c>
      <c r="AQ1470" s="14">
        <v>9.4576512921531394E-2</v>
      </c>
      <c r="AR1470" s="14">
        <v>0.176797764004719</v>
      </c>
      <c r="AS1470" s="14"/>
      <c r="AT1470" s="14">
        <v>7.2924847212187102E-2</v>
      </c>
      <c r="AU1470" s="14">
        <v>8.4848282598650696E-2</v>
      </c>
      <c r="AV1470" s="14">
        <v>0.112548941534827</v>
      </c>
      <c r="AW1470" s="14">
        <v>0.17170701597190299</v>
      </c>
      <c r="AX1470" s="14">
        <v>0.133216220050134</v>
      </c>
    </row>
    <row r="1471" spans="2:50" x14ac:dyDescent="0.25">
      <c r="B1471" t="s">
        <v>513</v>
      </c>
      <c r="C1471" s="14">
        <v>0.21445190499358499</v>
      </c>
      <c r="D1471" s="14">
        <v>0.23029306855608001</v>
      </c>
      <c r="E1471" s="14">
        <v>0.199397145567277</v>
      </c>
      <c r="F1471" s="14"/>
      <c r="G1471" s="14">
        <v>0.21956688213280101</v>
      </c>
      <c r="H1471" s="14">
        <v>0.20553676200586701</v>
      </c>
      <c r="I1471" s="14">
        <v>0.26778346075070503</v>
      </c>
      <c r="J1471" s="14">
        <v>0.213097389233493</v>
      </c>
      <c r="K1471" s="14">
        <v>0.159761014424359</v>
      </c>
      <c r="L1471" s="14">
        <v>0.20838563046512401</v>
      </c>
      <c r="M1471" s="14"/>
      <c r="N1471" s="14">
        <v>0.17825812856957499</v>
      </c>
      <c r="O1471" s="14">
        <v>0.229252321587956</v>
      </c>
      <c r="P1471" s="14">
        <v>0.208879364450202</v>
      </c>
      <c r="Q1471" s="14">
        <v>0.243811927172155</v>
      </c>
      <c r="R1471" s="14"/>
      <c r="S1471" s="14">
        <v>0.203810507511162</v>
      </c>
      <c r="T1471" s="14">
        <v>0.14711131063123101</v>
      </c>
      <c r="U1471" s="14">
        <v>0.16516292180028699</v>
      </c>
      <c r="V1471" s="14">
        <v>0.17783602126192299</v>
      </c>
      <c r="W1471" s="14">
        <v>0.25939714440594902</v>
      </c>
      <c r="X1471" s="14">
        <v>0.23196188006961099</v>
      </c>
      <c r="Y1471" s="14">
        <v>0.22378692900845901</v>
      </c>
      <c r="Z1471" s="14">
        <v>0.23640068931953301</v>
      </c>
      <c r="AA1471" s="14">
        <v>0.22097506607198</v>
      </c>
      <c r="AB1471" s="14">
        <v>0.29115633395773599</v>
      </c>
      <c r="AC1471" s="14">
        <v>0.17860198703788799</v>
      </c>
      <c r="AD1471" s="14">
        <v>0.32681640462388101</v>
      </c>
      <c r="AE1471" s="14"/>
      <c r="AF1471" s="14">
        <v>0.22225171929340401</v>
      </c>
      <c r="AG1471" s="14">
        <v>0.20837310751805299</v>
      </c>
      <c r="AH1471" s="14">
        <v>0.22776761984220401</v>
      </c>
      <c r="AI1471" s="14"/>
      <c r="AJ1471" s="14" t="s">
        <v>79</v>
      </c>
      <c r="AK1471" s="14" t="s">
        <v>79</v>
      </c>
      <c r="AL1471" s="14" t="s">
        <v>79</v>
      </c>
      <c r="AM1471" s="14" t="s">
        <v>79</v>
      </c>
      <c r="AN1471" s="14" t="s">
        <v>79</v>
      </c>
      <c r="AO1471" s="14"/>
      <c r="AP1471" s="14">
        <v>0.29225055446309101</v>
      </c>
      <c r="AQ1471" s="14">
        <v>0.18440105494407699</v>
      </c>
      <c r="AR1471" s="14">
        <v>0.30842523728624899</v>
      </c>
      <c r="AS1471" s="14"/>
      <c r="AT1471" s="14">
        <v>0.22403112995575</v>
      </c>
      <c r="AU1471" s="14">
        <v>0.199185423559121</v>
      </c>
      <c r="AV1471" s="14">
        <v>0.214784276197102</v>
      </c>
      <c r="AW1471" s="14">
        <v>0.22370430358917301</v>
      </c>
      <c r="AX1471" s="14">
        <v>0.33113013189066098</v>
      </c>
    </row>
    <row r="1472" spans="2:50" x14ac:dyDescent="0.25">
      <c r="B1472" t="s">
        <v>514</v>
      </c>
      <c r="C1472" s="14">
        <v>0.305970587480274</v>
      </c>
      <c r="D1472" s="14">
        <v>0.29380232767711201</v>
      </c>
      <c r="E1472" s="14">
        <v>0.32114625481548797</v>
      </c>
      <c r="F1472" s="14"/>
      <c r="G1472" s="14">
        <v>0.246003041008409</v>
      </c>
      <c r="H1472" s="14">
        <v>0.238051773559316</v>
      </c>
      <c r="I1472" s="14">
        <v>0.27186519101044598</v>
      </c>
      <c r="J1472" s="14">
        <v>0.310331182500234</v>
      </c>
      <c r="K1472" s="14">
        <v>0.37705835453721298</v>
      </c>
      <c r="L1472" s="14">
        <v>0.38960545982339201</v>
      </c>
      <c r="M1472" s="14"/>
      <c r="N1472" s="14">
        <v>0.27581759213393398</v>
      </c>
      <c r="O1472" s="14">
        <v>0.34189873983166702</v>
      </c>
      <c r="P1472" s="14">
        <v>0.31868485927757501</v>
      </c>
      <c r="Q1472" s="14">
        <v>0.29488765056553301</v>
      </c>
      <c r="R1472" s="14"/>
      <c r="S1472" s="14">
        <v>0.26494721088934098</v>
      </c>
      <c r="T1472" s="14">
        <v>0.268576894156278</v>
      </c>
      <c r="U1472" s="14">
        <v>0.29481933145248401</v>
      </c>
      <c r="V1472" s="14">
        <v>0.31172144958059</v>
      </c>
      <c r="W1472" s="14">
        <v>0.29716535810460598</v>
      </c>
      <c r="X1472" s="14">
        <v>0.36611395150332998</v>
      </c>
      <c r="Y1472" s="14">
        <v>0.33314741086689098</v>
      </c>
      <c r="Z1472" s="14">
        <v>0.43024563460044701</v>
      </c>
      <c r="AA1472" s="14">
        <v>0.37703780891127098</v>
      </c>
      <c r="AB1472" s="14">
        <v>0.29203841028810201</v>
      </c>
      <c r="AC1472" s="14">
        <v>0.34529642534872701</v>
      </c>
      <c r="AD1472" s="14">
        <v>8.2296678271304602E-2</v>
      </c>
      <c r="AE1472" s="14"/>
      <c r="AF1472" s="14">
        <v>0.35067943395416501</v>
      </c>
      <c r="AG1472" s="14">
        <v>0.285796771802312</v>
      </c>
      <c r="AH1472" s="14">
        <v>0.26715905049685401</v>
      </c>
      <c r="AI1472" s="14"/>
      <c r="AJ1472" s="14" t="s">
        <v>79</v>
      </c>
      <c r="AK1472" s="14" t="s">
        <v>79</v>
      </c>
      <c r="AL1472" s="14" t="s">
        <v>79</v>
      </c>
      <c r="AM1472" s="14" t="s">
        <v>79</v>
      </c>
      <c r="AN1472" s="14" t="s">
        <v>79</v>
      </c>
      <c r="AO1472" s="14"/>
      <c r="AP1472" s="14">
        <v>0.34827564388242099</v>
      </c>
      <c r="AQ1472" s="14">
        <v>0.29695884690895502</v>
      </c>
      <c r="AR1472" s="14">
        <v>0.27001188619817901</v>
      </c>
      <c r="AS1472" s="14"/>
      <c r="AT1472" s="14">
        <v>0.34180885666472499</v>
      </c>
      <c r="AU1472" s="14">
        <v>0.330780536387832</v>
      </c>
      <c r="AV1472" s="14">
        <v>0.287803847531721</v>
      </c>
      <c r="AW1472" s="14">
        <v>0.27260402496900799</v>
      </c>
      <c r="AX1472" s="14">
        <v>0.169889803344208</v>
      </c>
    </row>
    <row r="1473" spans="2:50" x14ac:dyDescent="0.25">
      <c r="B1473" t="s">
        <v>515</v>
      </c>
      <c r="C1473" s="14">
        <v>0.17432360024026899</v>
      </c>
      <c r="D1473" s="14">
        <v>0.17667833377824699</v>
      </c>
      <c r="E1473" s="14">
        <v>0.171982090229543</v>
      </c>
      <c r="F1473" s="14"/>
      <c r="G1473" s="14">
        <v>0.16330552412239799</v>
      </c>
      <c r="H1473" s="14">
        <v>0.17420808352287201</v>
      </c>
      <c r="I1473" s="14">
        <v>0.171305134638816</v>
      </c>
      <c r="J1473" s="14">
        <v>0.193522873488228</v>
      </c>
      <c r="K1473" s="14">
        <v>0.16396842205044099</v>
      </c>
      <c r="L1473" s="14">
        <v>0.17543399484080099</v>
      </c>
      <c r="M1473" s="14"/>
      <c r="N1473" s="14">
        <v>0.21613471321896599</v>
      </c>
      <c r="O1473" s="14">
        <v>0.17875091318144501</v>
      </c>
      <c r="P1473" s="14">
        <v>0.148541087080717</v>
      </c>
      <c r="Q1473" s="14">
        <v>0.15036320320244401</v>
      </c>
      <c r="R1473" s="14"/>
      <c r="S1473" s="14">
        <v>0.12844574941091899</v>
      </c>
      <c r="T1473" s="14">
        <v>0.19306328566749401</v>
      </c>
      <c r="U1473" s="14">
        <v>0.16418401862757301</v>
      </c>
      <c r="V1473" s="14">
        <v>0.13080459799453401</v>
      </c>
      <c r="W1473" s="14">
        <v>0.19071867190112399</v>
      </c>
      <c r="X1473" s="14">
        <v>0.13662915237340001</v>
      </c>
      <c r="Y1473" s="14">
        <v>0.25736274541723497</v>
      </c>
      <c r="Z1473" s="14">
        <v>0.10575164951829499</v>
      </c>
      <c r="AA1473" s="14">
        <v>0.19623637110633499</v>
      </c>
      <c r="AB1473" s="14">
        <v>0.15833201246473</v>
      </c>
      <c r="AC1473" s="14">
        <v>0.25438646969331502</v>
      </c>
      <c r="AD1473" s="14">
        <v>0.22986079247868799</v>
      </c>
      <c r="AE1473" s="14"/>
      <c r="AF1473" s="14">
        <v>0.17833126244922601</v>
      </c>
      <c r="AG1473" s="14">
        <v>0.16536863155224699</v>
      </c>
      <c r="AH1473" s="14">
        <v>0.17476181305491501</v>
      </c>
      <c r="AI1473" s="14"/>
      <c r="AJ1473" s="14" t="s">
        <v>79</v>
      </c>
      <c r="AK1473" s="14" t="s">
        <v>79</v>
      </c>
      <c r="AL1473" s="14" t="s">
        <v>79</v>
      </c>
      <c r="AM1473" s="14" t="s">
        <v>79</v>
      </c>
      <c r="AN1473" s="14" t="s">
        <v>79</v>
      </c>
      <c r="AO1473" s="14"/>
      <c r="AP1473" s="14">
        <v>0.112468478048387</v>
      </c>
      <c r="AQ1473" s="14">
        <v>0.218299020701228</v>
      </c>
      <c r="AR1473" s="14">
        <v>0.11090471192370401</v>
      </c>
      <c r="AS1473" s="14"/>
      <c r="AT1473" s="14">
        <v>0.15635555919378999</v>
      </c>
      <c r="AU1473" s="14">
        <v>0.18861046385175301</v>
      </c>
      <c r="AV1473" s="14">
        <v>0.18578838691107999</v>
      </c>
      <c r="AW1473" s="14">
        <v>0.14110509502864499</v>
      </c>
      <c r="AX1473" s="14">
        <v>0.157559299618555</v>
      </c>
    </row>
    <row r="1474" spans="2:50" x14ac:dyDescent="0.25">
      <c r="B1474" t="s">
        <v>516</v>
      </c>
      <c r="C1474" s="14">
        <v>8.19195637119845E-2</v>
      </c>
      <c r="D1474" s="14">
        <v>7.8784655497853795E-2</v>
      </c>
      <c r="E1474" s="14">
        <v>8.2506873363600797E-2</v>
      </c>
      <c r="F1474" s="14"/>
      <c r="G1474" s="14">
        <v>7.6816894661107096E-2</v>
      </c>
      <c r="H1474" s="14">
        <v>6.2254376382673199E-2</v>
      </c>
      <c r="I1474" s="14">
        <v>5.5929404009533203E-2</v>
      </c>
      <c r="J1474" s="14">
        <v>0.12203072837534699</v>
      </c>
      <c r="K1474" s="14">
        <v>0.13148465098346901</v>
      </c>
      <c r="L1474" s="14">
        <v>6.1274393527553997E-2</v>
      </c>
      <c r="M1474" s="14"/>
      <c r="N1474" s="14">
        <v>8.4955956075450603E-2</v>
      </c>
      <c r="O1474" s="14">
        <v>6.8889204364011705E-2</v>
      </c>
      <c r="P1474" s="14">
        <v>7.9511688963657595E-2</v>
      </c>
      <c r="Q1474" s="14">
        <v>9.4476498791391694E-2</v>
      </c>
      <c r="R1474" s="14"/>
      <c r="S1474" s="14">
        <v>7.2549045849577595E-2</v>
      </c>
      <c r="T1474" s="14">
        <v>0.13121236380297599</v>
      </c>
      <c r="U1474" s="14">
        <v>6.47177203120049E-2</v>
      </c>
      <c r="V1474" s="14">
        <v>0.13406671973373699</v>
      </c>
      <c r="W1474" s="14">
        <v>2.7538952477961499E-2</v>
      </c>
      <c r="X1474" s="14">
        <v>7.41369979351644E-2</v>
      </c>
      <c r="Y1474" s="14">
        <v>6.1378824483530103E-2</v>
      </c>
      <c r="Z1474" s="14">
        <v>3.8249729827024001E-2</v>
      </c>
      <c r="AA1474" s="14">
        <v>5.0472104665664798E-2</v>
      </c>
      <c r="AB1474" s="14">
        <v>8.7039760756977502E-2</v>
      </c>
      <c r="AC1474" s="14">
        <v>9.1093774963622198E-2</v>
      </c>
      <c r="AD1474" s="14">
        <v>0.12405662198551801</v>
      </c>
      <c r="AE1474" s="14"/>
      <c r="AF1474" s="14">
        <v>6.3361599690150497E-2</v>
      </c>
      <c r="AG1474" s="14">
        <v>0.100457282673085</v>
      </c>
      <c r="AH1474" s="14">
        <v>6.7683370238190599E-2</v>
      </c>
      <c r="AI1474" s="14"/>
      <c r="AJ1474" s="14" t="s">
        <v>79</v>
      </c>
      <c r="AK1474" s="14" t="s">
        <v>79</v>
      </c>
      <c r="AL1474" s="14" t="s">
        <v>79</v>
      </c>
      <c r="AM1474" s="14" t="s">
        <v>79</v>
      </c>
      <c r="AN1474" s="14" t="s">
        <v>79</v>
      </c>
      <c r="AO1474" s="14"/>
      <c r="AP1474" s="14">
        <v>2.4044039429794901E-2</v>
      </c>
      <c r="AQ1474" s="14">
        <v>0.11308532158319699</v>
      </c>
      <c r="AR1474" s="14">
        <v>4.7537498042144799E-2</v>
      </c>
      <c r="AS1474" s="14"/>
      <c r="AT1474" s="14">
        <v>6.4597510369964306E-2</v>
      </c>
      <c r="AU1474" s="14">
        <v>8.0958613487603498E-2</v>
      </c>
      <c r="AV1474" s="14">
        <v>8.71334917659813E-2</v>
      </c>
      <c r="AW1474" s="14">
        <v>9.4992154665010806E-2</v>
      </c>
      <c r="AX1474" s="14">
        <v>0.115072250093286</v>
      </c>
    </row>
    <row r="1475" spans="2:50" x14ac:dyDescent="0.25">
      <c r="B1475" t="s">
        <v>103</v>
      </c>
      <c r="C1475" s="14">
        <v>0.12957031383555301</v>
      </c>
      <c r="D1475" s="14">
        <v>9.8511430489532495E-2</v>
      </c>
      <c r="E1475" s="14">
        <v>0.161478383959724</v>
      </c>
      <c r="F1475" s="14"/>
      <c r="G1475" s="14">
        <v>0.12375929115393999</v>
      </c>
      <c r="H1475" s="14">
        <v>0.16688505573081699</v>
      </c>
      <c r="I1475" s="14">
        <v>0.13939794869137001</v>
      </c>
      <c r="J1475" s="14">
        <v>0.12059081243797801</v>
      </c>
      <c r="K1475" s="14">
        <v>9.2669929284029298E-2</v>
      </c>
      <c r="L1475" s="14">
        <v>0.12253586689054199</v>
      </c>
      <c r="M1475" s="14"/>
      <c r="N1475" s="14">
        <v>0.116258706331319</v>
      </c>
      <c r="O1475" s="14">
        <v>0.121691941383369</v>
      </c>
      <c r="P1475" s="14">
        <v>0.154658782989085</v>
      </c>
      <c r="Q1475" s="14">
        <v>0.12608398328589099</v>
      </c>
      <c r="R1475" s="14"/>
      <c r="S1475" s="14">
        <v>0.15250014173003401</v>
      </c>
      <c r="T1475" s="14">
        <v>0.113784068403512</v>
      </c>
      <c r="U1475" s="14">
        <v>0.22407281028741799</v>
      </c>
      <c r="V1475" s="14">
        <v>0.17271319811761099</v>
      </c>
      <c r="W1475" s="14">
        <v>0.130841880916437</v>
      </c>
      <c r="X1475" s="14">
        <v>0.1119820627615</v>
      </c>
      <c r="Y1475" s="14">
        <v>6.6567206757536301E-2</v>
      </c>
      <c r="Z1475" s="14">
        <v>0.14373840264891199</v>
      </c>
      <c r="AA1475" s="14">
        <v>0.121868738806796</v>
      </c>
      <c r="AB1475" s="14">
        <v>0.103470169544486</v>
      </c>
      <c r="AC1475" s="14">
        <v>0.108662762755489</v>
      </c>
      <c r="AD1475" s="14">
        <v>9.2089564999382895E-2</v>
      </c>
      <c r="AE1475" s="14"/>
      <c r="AF1475" s="14">
        <v>0.11920359990805</v>
      </c>
      <c r="AG1475" s="14">
        <v>0.12565175979717699</v>
      </c>
      <c r="AH1475" s="14">
        <v>0.15584817769932299</v>
      </c>
      <c r="AI1475" s="14"/>
      <c r="AJ1475" s="14" t="s">
        <v>79</v>
      </c>
      <c r="AK1475" s="14" t="s">
        <v>79</v>
      </c>
      <c r="AL1475" s="14" t="s">
        <v>79</v>
      </c>
      <c r="AM1475" s="14" t="s">
        <v>79</v>
      </c>
      <c r="AN1475" s="14" t="s">
        <v>79</v>
      </c>
      <c r="AO1475" s="14"/>
      <c r="AP1475" s="14">
        <v>7.3782378184822098E-2</v>
      </c>
      <c r="AQ1475" s="14">
        <v>9.26792429410115E-2</v>
      </c>
      <c r="AR1475" s="14">
        <v>8.6322902545004507E-2</v>
      </c>
      <c r="AS1475" s="14"/>
      <c r="AT1475" s="14">
        <v>0.14028209660358401</v>
      </c>
      <c r="AU1475" s="14">
        <v>0.115616680115041</v>
      </c>
      <c r="AV1475" s="14">
        <v>0.111941056059289</v>
      </c>
      <c r="AW1475" s="14">
        <v>9.5887405776259399E-2</v>
      </c>
      <c r="AX1475" s="14">
        <v>9.3132295003155799E-2</v>
      </c>
    </row>
    <row r="1476" spans="2:50" x14ac:dyDescent="0.25">
      <c r="C1476" s="14"/>
      <c r="D1476" s="14"/>
      <c r="E1476" s="14"/>
      <c r="F1476" s="14"/>
      <c r="G1476" s="14"/>
      <c r="H1476" s="14"/>
      <c r="I1476" s="14"/>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4"/>
      <c r="AF1476" s="14"/>
      <c r="AG1476" s="14"/>
      <c r="AH1476" s="14"/>
      <c r="AI1476" s="14"/>
      <c r="AJ1476" s="14"/>
      <c r="AK1476" s="14"/>
      <c r="AL1476" s="14"/>
      <c r="AM1476" s="14"/>
      <c r="AN1476" s="14"/>
      <c r="AO1476" s="14"/>
      <c r="AP1476" s="14"/>
      <c r="AQ1476" s="14"/>
      <c r="AR1476" s="14"/>
      <c r="AS1476" s="14"/>
      <c r="AT1476" s="14"/>
      <c r="AU1476" s="14"/>
      <c r="AV1476" s="14"/>
      <c r="AW1476" s="14"/>
      <c r="AX1476" s="14"/>
    </row>
    <row r="1477" spans="2:50" x14ac:dyDescent="0.25">
      <c r="B1477" s="6" t="s">
        <v>527</v>
      </c>
      <c r="C1477" s="14"/>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4"/>
    </row>
    <row r="1478" spans="2:50" x14ac:dyDescent="0.25">
      <c r="B1478" s="24" t="s">
        <v>105</v>
      </c>
      <c r="C1478" s="14"/>
      <c r="D1478" s="14"/>
      <c r="E1478" s="14"/>
      <c r="F1478" s="14"/>
      <c r="G1478" s="14"/>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4"/>
      <c r="AF1478" s="14"/>
      <c r="AG1478" s="14"/>
      <c r="AH1478" s="14"/>
      <c r="AI1478" s="14"/>
      <c r="AJ1478" s="14"/>
      <c r="AK1478" s="14"/>
      <c r="AL1478" s="14"/>
      <c r="AM1478" s="14"/>
      <c r="AN1478" s="14"/>
      <c r="AO1478" s="14"/>
      <c r="AP1478" s="14"/>
      <c r="AQ1478" s="14"/>
      <c r="AR1478" s="14"/>
      <c r="AS1478" s="14"/>
      <c r="AT1478" s="14"/>
      <c r="AU1478" s="14"/>
      <c r="AV1478" s="14"/>
      <c r="AW1478" s="14"/>
      <c r="AX1478" s="14"/>
    </row>
    <row r="1479" spans="2:50" x14ac:dyDescent="0.25">
      <c r="B1479" t="s">
        <v>512</v>
      </c>
      <c r="C1479" s="14">
        <v>9.4363532571031694E-2</v>
      </c>
      <c r="D1479" s="14">
        <v>0.12529147281007799</v>
      </c>
      <c r="E1479" s="14">
        <v>6.4931208700002199E-2</v>
      </c>
      <c r="F1479" s="14"/>
      <c r="G1479" s="14">
        <v>0.15356188208629101</v>
      </c>
      <c r="H1479" s="14">
        <v>0.110819319095559</v>
      </c>
      <c r="I1479" s="14">
        <v>6.7545399881215495E-2</v>
      </c>
      <c r="J1479" s="14">
        <v>7.2305964632697298E-2</v>
      </c>
      <c r="K1479" s="14">
        <v>0.125603967243028</v>
      </c>
      <c r="L1479" s="14">
        <v>5.9765379311214402E-2</v>
      </c>
      <c r="M1479" s="14"/>
      <c r="N1479" s="14">
        <v>0.103105883151014</v>
      </c>
      <c r="O1479" s="14">
        <v>8.0312655105689898E-2</v>
      </c>
      <c r="P1479" s="14">
        <v>9.1719725372929897E-2</v>
      </c>
      <c r="Q1479" s="14">
        <v>0.10204892496455099</v>
      </c>
      <c r="R1479" s="14"/>
      <c r="S1479" s="14">
        <v>0.13050603647898501</v>
      </c>
      <c r="T1479" s="14">
        <v>9.59000549992408E-2</v>
      </c>
      <c r="U1479" s="14">
        <v>0.118230203433751</v>
      </c>
      <c r="V1479" s="14">
        <v>4.2951544569819901E-2</v>
      </c>
      <c r="W1479" s="14">
        <v>9.7728316261528003E-2</v>
      </c>
      <c r="X1479" s="14">
        <v>0.14169263125001999</v>
      </c>
      <c r="Y1479" s="14">
        <v>5.58275186118821E-2</v>
      </c>
      <c r="Z1479" s="14">
        <v>0</v>
      </c>
      <c r="AA1479" s="14">
        <v>7.7454857741629399E-2</v>
      </c>
      <c r="AB1479" s="14">
        <v>9.7467620564437404E-2</v>
      </c>
      <c r="AC1479" s="14">
        <v>6.6337826773431405E-2</v>
      </c>
      <c r="AD1479" s="14">
        <v>0.122869294490536</v>
      </c>
      <c r="AE1479" s="14"/>
      <c r="AF1479" s="14">
        <v>7.8877068274630993E-2</v>
      </c>
      <c r="AG1479" s="14">
        <v>0.101175046621179</v>
      </c>
      <c r="AH1479" s="14">
        <v>0.10739222582536199</v>
      </c>
      <c r="AI1479" s="14"/>
      <c r="AJ1479" s="14" t="s">
        <v>79</v>
      </c>
      <c r="AK1479" s="14" t="s">
        <v>79</v>
      </c>
      <c r="AL1479" s="14" t="s">
        <v>79</v>
      </c>
      <c r="AM1479" s="14" t="s">
        <v>79</v>
      </c>
      <c r="AN1479" s="14" t="s">
        <v>79</v>
      </c>
      <c r="AO1479" s="14"/>
      <c r="AP1479" s="14">
        <v>0.150352942639016</v>
      </c>
      <c r="AQ1479" s="14">
        <v>9.1162390314065297E-2</v>
      </c>
      <c r="AR1479" s="14">
        <v>0.14698492314565401</v>
      </c>
      <c r="AS1479" s="14"/>
      <c r="AT1479" s="14">
        <v>9.2452437225725104E-2</v>
      </c>
      <c r="AU1479" s="14">
        <v>0.106706504188601</v>
      </c>
      <c r="AV1479" s="14">
        <v>9.1252838129838407E-2</v>
      </c>
      <c r="AW1479" s="14">
        <v>0.10135121354813301</v>
      </c>
      <c r="AX1479" s="14">
        <v>0.155461780063257</v>
      </c>
    </row>
    <row r="1480" spans="2:50" x14ac:dyDescent="0.25">
      <c r="B1480" t="s">
        <v>513</v>
      </c>
      <c r="C1480" s="14">
        <v>0.27235554936976603</v>
      </c>
      <c r="D1480" s="14">
        <v>0.288197896359838</v>
      </c>
      <c r="E1480" s="14">
        <v>0.25790648749491402</v>
      </c>
      <c r="F1480" s="14"/>
      <c r="G1480" s="14">
        <v>0.31090976961423</v>
      </c>
      <c r="H1480" s="14">
        <v>0.30430351449188198</v>
      </c>
      <c r="I1480" s="14">
        <v>0.33698290986963603</v>
      </c>
      <c r="J1480" s="14">
        <v>0.21588402268434401</v>
      </c>
      <c r="K1480" s="14">
        <v>0.18465482289614199</v>
      </c>
      <c r="L1480" s="14">
        <v>0.262789334113816</v>
      </c>
      <c r="M1480" s="14"/>
      <c r="N1480" s="14">
        <v>0.25181647376305599</v>
      </c>
      <c r="O1480" s="14">
        <v>0.29027165258003701</v>
      </c>
      <c r="P1480" s="14">
        <v>0.26575210741621402</v>
      </c>
      <c r="Q1480" s="14">
        <v>0.28619417959193899</v>
      </c>
      <c r="R1480" s="14"/>
      <c r="S1480" s="14">
        <v>0.24695309705896501</v>
      </c>
      <c r="T1480" s="14">
        <v>0.236892557395223</v>
      </c>
      <c r="U1480" s="14">
        <v>0.151434440068618</v>
      </c>
      <c r="V1480" s="14">
        <v>0.27728706539588999</v>
      </c>
      <c r="W1480" s="14">
        <v>0.33900683672687099</v>
      </c>
      <c r="X1480" s="14">
        <v>0.28289334043006598</v>
      </c>
      <c r="Y1480" s="14">
        <v>0.23461332304925001</v>
      </c>
      <c r="Z1480" s="14">
        <v>0.315120756475117</v>
      </c>
      <c r="AA1480" s="14">
        <v>0.292752329780056</v>
      </c>
      <c r="AB1480" s="14">
        <v>0.35759040345564003</v>
      </c>
      <c r="AC1480" s="14">
        <v>0.256091802857633</v>
      </c>
      <c r="AD1480" s="14">
        <v>0.38170230969049801</v>
      </c>
      <c r="AE1480" s="14"/>
      <c r="AF1480" s="14">
        <v>0.30734319833803297</v>
      </c>
      <c r="AG1480" s="14">
        <v>0.24768115867201401</v>
      </c>
      <c r="AH1480" s="14">
        <v>0.254621183748586</v>
      </c>
      <c r="AI1480" s="14"/>
      <c r="AJ1480" s="14" t="s">
        <v>79</v>
      </c>
      <c r="AK1480" s="14" t="s">
        <v>79</v>
      </c>
      <c r="AL1480" s="14" t="s">
        <v>79</v>
      </c>
      <c r="AM1480" s="14" t="s">
        <v>79</v>
      </c>
      <c r="AN1480" s="14" t="s">
        <v>79</v>
      </c>
      <c r="AO1480" s="14"/>
      <c r="AP1480" s="14">
        <v>0.36886276590295602</v>
      </c>
      <c r="AQ1480" s="14">
        <v>0.24994973362984499</v>
      </c>
      <c r="AR1480" s="14">
        <v>0.236861791049643</v>
      </c>
      <c r="AS1480" s="14"/>
      <c r="AT1480" s="14">
        <v>0.269578177358891</v>
      </c>
      <c r="AU1480" s="14">
        <v>0.27956475323763502</v>
      </c>
      <c r="AV1480" s="14">
        <v>0.29363972992251097</v>
      </c>
      <c r="AW1480" s="14">
        <v>0.32555160645625397</v>
      </c>
      <c r="AX1480" s="14">
        <v>0.37217494126946599</v>
      </c>
    </row>
    <row r="1481" spans="2:50" x14ac:dyDescent="0.25">
      <c r="B1481" t="s">
        <v>514</v>
      </c>
      <c r="C1481" s="14">
        <v>0.30338523233908898</v>
      </c>
      <c r="D1481" s="14">
        <v>0.30226208042464497</v>
      </c>
      <c r="E1481" s="14">
        <v>0.30076210546526899</v>
      </c>
      <c r="F1481" s="14"/>
      <c r="G1481" s="14">
        <v>0.225451383196416</v>
      </c>
      <c r="H1481" s="14">
        <v>0.26788808941832698</v>
      </c>
      <c r="I1481" s="14">
        <v>0.28360277422323998</v>
      </c>
      <c r="J1481" s="14">
        <v>0.34672722256919503</v>
      </c>
      <c r="K1481" s="14">
        <v>0.37636520980698601</v>
      </c>
      <c r="L1481" s="14">
        <v>0.32533514063173702</v>
      </c>
      <c r="M1481" s="14"/>
      <c r="N1481" s="14">
        <v>0.30312326327849398</v>
      </c>
      <c r="O1481" s="14">
        <v>0.28834530584588203</v>
      </c>
      <c r="P1481" s="14">
        <v>0.33784286471880198</v>
      </c>
      <c r="Q1481" s="14">
        <v>0.28924299203292098</v>
      </c>
      <c r="R1481" s="14"/>
      <c r="S1481" s="14">
        <v>0.27782415823642398</v>
      </c>
      <c r="T1481" s="14">
        <v>0.29156678222319998</v>
      </c>
      <c r="U1481" s="14">
        <v>0.35003254202172202</v>
      </c>
      <c r="V1481" s="14">
        <v>0.281282483818865</v>
      </c>
      <c r="W1481" s="14">
        <v>0.26185099768996201</v>
      </c>
      <c r="X1481" s="14">
        <v>0.33877852951166498</v>
      </c>
      <c r="Y1481" s="14">
        <v>0.42652403563639602</v>
      </c>
      <c r="Z1481" s="14">
        <v>0.25302662453438202</v>
      </c>
      <c r="AA1481" s="14">
        <v>0.31595179474560198</v>
      </c>
      <c r="AB1481" s="14">
        <v>0.23507023629089399</v>
      </c>
      <c r="AC1481" s="14">
        <v>0.25731423407688098</v>
      </c>
      <c r="AD1481" s="14">
        <v>0.32109334774926501</v>
      </c>
      <c r="AE1481" s="14"/>
      <c r="AF1481" s="14">
        <v>0.31202344680801503</v>
      </c>
      <c r="AG1481" s="14">
        <v>0.29828093634814701</v>
      </c>
      <c r="AH1481" s="14">
        <v>0.32869165637860398</v>
      </c>
      <c r="AI1481" s="14"/>
      <c r="AJ1481" s="14" t="s">
        <v>79</v>
      </c>
      <c r="AK1481" s="14" t="s">
        <v>79</v>
      </c>
      <c r="AL1481" s="14" t="s">
        <v>79</v>
      </c>
      <c r="AM1481" s="14" t="s">
        <v>79</v>
      </c>
      <c r="AN1481" s="14" t="s">
        <v>79</v>
      </c>
      <c r="AO1481" s="14"/>
      <c r="AP1481" s="14">
        <v>0.29888413005876202</v>
      </c>
      <c r="AQ1481" s="14">
        <v>0.308263107738381</v>
      </c>
      <c r="AR1481" s="14">
        <v>0.35605656369419603</v>
      </c>
      <c r="AS1481" s="14"/>
      <c r="AT1481" s="14">
        <v>0.27720311743758702</v>
      </c>
      <c r="AU1481" s="14">
        <v>0.29550306815675098</v>
      </c>
      <c r="AV1481" s="14">
        <v>0.306503694948284</v>
      </c>
      <c r="AW1481" s="14">
        <v>0.248936395822281</v>
      </c>
      <c r="AX1481" s="14">
        <v>0.18628923648478901</v>
      </c>
    </row>
    <row r="1482" spans="2:50" x14ac:dyDescent="0.25">
      <c r="B1482" t="s">
        <v>515</v>
      </c>
      <c r="C1482" s="14">
        <v>0.13553997052613401</v>
      </c>
      <c r="D1482" s="14">
        <v>0.14495307831066401</v>
      </c>
      <c r="E1482" s="14">
        <v>0.12770159270878001</v>
      </c>
      <c r="F1482" s="14"/>
      <c r="G1482" s="14">
        <v>0.14703279362913399</v>
      </c>
      <c r="H1482" s="14">
        <v>9.4189731776284494E-2</v>
      </c>
      <c r="I1482" s="14">
        <v>0.123328012877709</v>
      </c>
      <c r="J1482" s="14">
        <v>0.18093754774454199</v>
      </c>
      <c r="K1482" s="14">
        <v>0.145417705014011</v>
      </c>
      <c r="L1482" s="14">
        <v>0.13115508112639099</v>
      </c>
      <c r="M1482" s="14"/>
      <c r="N1482" s="14">
        <v>0.14423618122887399</v>
      </c>
      <c r="O1482" s="14">
        <v>0.15896840250157299</v>
      </c>
      <c r="P1482" s="14">
        <v>8.3141572003057898E-2</v>
      </c>
      <c r="Q1482" s="14">
        <v>0.150575842697631</v>
      </c>
      <c r="R1482" s="14"/>
      <c r="S1482" s="14">
        <v>0.143996072582213</v>
      </c>
      <c r="T1482" s="14">
        <v>0.14011781292422801</v>
      </c>
      <c r="U1482" s="14">
        <v>0.10755958578597399</v>
      </c>
      <c r="V1482" s="14">
        <v>0.163315912040814</v>
      </c>
      <c r="W1482" s="14">
        <v>9.2481006157097798E-2</v>
      </c>
      <c r="X1482" s="14">
        <v>0.103513541949544</v>
      </c>
      <c r="Y1482" s="14">
        <v>0.15247361555661501</v>
      </c>
      <c r="Z1482" s="14">
        <v>0.22732340968201301</v>
      </c>
      <c r="AA1482" s="14">
        <v>0.14169386563019701</v>
      </c>
      <c r="AB1482" s="14">
        <v>0.102228916862026</v>
      </c>
      <c r="AC1482" s="14">
        <v>0.230396488197954</v>
      </c>
      <c r="AD1482" s="14">
        <v>8.2855314408510794E-2</v>
      </c>
      <c r="AE1482" s="14"/>
      <c r="AF1482" s="14">
        <v>0.14899453338316601</v>
      </c>
      <c r="AG1482" s="14">
        <v>0.13142469337526799</v>
      </c>
      <c r="AH1482" s="14">
        <v>9.2764231500926705E-2</v>
      </c>
      <c r="AI1482" s="14"/>
      <c r="AJ1482" s="14" t="s">
        <v>79</v>
      </c>
      <c r="AK1482" s="14" t="s">
        <v>79</v>
      </c>
      <c r="AL1482" s="14" t="s">
        <v>79</v>
      </c>
      <c r="AM1482" s="14" t="s">
        <v>79</v>
      </c>
      <c r="AN1482" s="14" t="s">
        <v>79</v>
      </c>
      <c r="AO1482" s="14"/>
      <c r="AP1482" s="14">
        <v>8.8894948529391699E-2</v>
      </c>
      <c r="AQ1482" s="14">
        <v>0.17815334806223601</v>
      </c>
      <c r="AR1482" s="14">
        <v>9.7670713506612106E-2</v>
      </c>
      <c r="AS1482" s="14"/>
      <c r="AT1482" s="14">
        <v>0.16079258099055599</v>
      </c>
      <c r="AU1482" s="14">
        <v>0.15921518533601201</v>
      </c>
      <c r="AV1482" s="14">
        <v>0.111945083673628</v>
      </c>
      <c r="AW1482" s="14">
        <v>0.123901055568005</v>
      </c>
      <c r="AX1482" s="14">
        <v>7.7869497086046804E-2</v>
      </c>
    </row>
    <row r="1483" spans="2:50" x14ac:dyDescent="0.25">
      <c r="B1483" t="s">
        <v>516</v>
      </c>
      <c r="C1483" s="14">
        <v>5.4099263035636197E-2</v>
      </c>
      <c r="D1483" s="14">
        <v>5.0482679214255297E-2</v>
      </c>
      <c r="E1483" s="14">
        <v>5.6371237061247602E-2</v>
      </c>
      <c r="F1483" s="14"/>
      <c r="G1483" s="14">
        <v>3.8239505305540197E-2</v>
      </c>
      <c r="H1483" s="14">
        <v>6.3321131287238902E-2</v>
      </c>
      <c r="I1483" s="14">
        <v>4.2535385018887401E-2</v>
      </c>
      <c r="J1483" s="14">
        <v>7.5365656744385501E-2</v>
      </c>
      <c r="K1483" s="14">
        <v>7.4740550321367796E-2</v>
      </c>
      <c r="L1483" s="14">
        <v>3.6564982712458498E-2</v>
      </c>
      <c r="M1483" s="14"/>
      <c r="N1483" s="14">
        <v>6.9797670320847605E-2</v>
      </c>
      <c r="O1483" s="14">
        <v>3.5284381690479101E-2</v>
      </c>
      <c r="P1483" s="14">
        <v>6.3096320753707094E-2</v>
      </c>
      <c r="Q1483" s="14">
        <v>4.7543430866517099E-2</v>
      </c>
      <c r="R1483" s="14"/>
      <c r="S1483" s="14">
        <v>6.7761504316325799E-2</v>
      </c>
      <c r="T1483" s="14">
        <v>9.22854437072953E-2</v>
      </c>
      <c r="U1483" s="14">
        <v>5.1112349301382601E-2</v>
      </c>
      <c r="V1483" s="14">
        <v>5.16080073651956E-2</v>
      </c>
      <c r="W1483" s="14">
        <v>1.55609175670852E-2</v>
      </c>
      <c r="X1483" s="14">
        <v>1.33734209134121E-2</v>
      </c>
      <c r="Y1483" s="14">
        <v>5.1923255785538899E-2</v>
      </c>
      <c r="Z1483" s="14">
        <v>0</v>
      </c>
      <c r="AA1483" s="14">
        <v>3.6324413489911798E-2</v>
      </c>
      <c r="AB1483" s="14">
        <v>9.2432530128867305E-2</v>
      </c>
      <c r="AC1483" s="14">
        <v>7.1557161022508295E-2</v>
      </c>
      <c r="AD1483" s="14">
        <v>4.1201307577006699E-2</v>
      </c>
      <c r="AE1483" s="14"/>
      <c r="AF1483" s="14">
        <v>2.8518549426602799E-2</v>
      </c>
      <c r="AG1483" s="14">
        <v>7.6620254139004307E-2</v>
      </c>
      <c r="AH1483" s="14">
        <v>5.9688027053618399E-2</v>
      </c>
      <c r="AI1483" s="14"/>
      <c r="AJ1483" s="14" t="s">
        <v>79</v>
      </c>
      <c r="AK1483" s="14" t="s">
        <v>79</v>
      </c>
      <c r="AL1483" s="14" t="s">
        <v>79</v>
      </c>
      <c r="AM1483" s="14" t="s">
        <v>79</v>
      </c>
      <c r="AN1483" s="14" t="s">
        <v>79</v>
      </c>
      <c r="AO1483" s="14"/>
      <c r="AP1483" s="14">
        <v>1.2594521125510801E-2</v>
      </c>
      <c r="AQ1483" s="14">
        <v>6.9013213979147406E-2</v>
      </c>
      <c r="AR1483" s="14">
        <v>5.1728209723941203E-2</v>
      </c>
      <c r="AS1483" s="14"/>
      <c r="AT1483" s="14">
        <v>4.40104862382752E-2</v>
      </c>
      <c r="AU1483" s="14">
        <v>4.2288477794550798E-2</v>
      </c>
      <c r="AV1483" s="14">
        <v>7.3367093493344193E-2</v>
      </c>
      <c r="AW1483" s="14">
        <v>6.02718948572981E-2</v>
      </c>
      <c r="AX1483" s="14">
        <v>0.115072250093286</v>
      </c>
    </row>
    <row r="1484" spans="2:50" x14ac:dyDescent="0.25">
      <c r="B1484" t="s">
        <v>103</v>
      </c>
      <c r="C1484" s="14">
        <v>0.14025645215834401</v>
      </c>
      <c r="D1484" s="14">
        <v>8.8812792880519201E-2</v>
      </c>
      <c r="E1484" s="14">
        <v>0.19232736856978699</v>
      </c>
      <c r="F1484" s="14"/>
      <c r="G1484" s="14">
        <v>0.12480466616838901</v>
      </c>
      <c r="H1484" s="14">
        <v>0.15947821393070899</v>
      </c>
      <c r="I1484" s="14">
        <v>0.14600551812931201</v>
      </c>
      <c r="J1484" s="14">
        <v>0.108779585624836</v>
      </c>
      <c r="K1484" s="14">
        <v>9.3217744718466097E-2</v>
      </c>
      <c r="L1484" s="14">
        <v>0.18439008210438301</v>
      </c>
      <c r="M1484" s="14"/>
      <c r="N1484" s="14">
        <v>0.12792052825771399</v>
      </c>
      <c r="O1484" s="14">
        <v>0.146817602276339</v>
      </c>
      <c r="P1484" s="14">
        <v>0.15844740973529001</v>
      </c>
      <c r="Q1484" s="14">
        <v>0.12439462984644099</v>
      </c>
      <c r="R1484" s="14"/>
      <c r="S1484" s="14">
        <v>0.132959131327088</v>
      </c>
      <c r="T1484" s="14">
        <v>0.14323734875081301</v>
      </c>
      <c r="U1484" s="14">
        <v>0.221630879388553</v>
      </c>
      <c r="V1484" s="14">
        <v>0.18355498680941501</v>
      </c>
      <c r="W1484" s="14">
        <v>0.193371925597456</v>
      </c>
      <c r="X1484" s="14">
        <v>0.119748535945293</v>
      </c>
      <c r="Y1484" s="14">
        <v>7.8638251360319295E-2</v>
      </c>
      <c r="Z1484" s="14">
        <v>0.204529209308488</v>
      </c>
      <c r="AA1484" s="14">
        <v>0.13582273861260299</v>
      </c>
      <c r="AB1484" s="14">
        <v>0.115210292698135</v>
      </c>
      <c r="AC1484" s="14">
        <v>0.11830248707159199</v>
      </c>
      <c r="AD1484" s="14">
        <v>5.0278426084183502E-2</v>
      </c>
      <c r="AE1484" s="14"/>
      <c r="AF1484" s="14">
        <v>0.124243203769551</v>
      </c>
      <c r="AG1484" s="14">
        <v>0.144817910844388</v>
      </c>
      <c r="AH1484" s="14">
        <v>0.15684267549290201</v>
      </c>
      <c r="AI1484" s="14"/>
      <c r="AJ1484" s="14" t="s">
        <v>79</v>
      </c>
      <c r="AK1484" s="14" t="s">
        <v>79</v>
      </c>
      <c r="AL1484" s="14" t="s">
        <v>79</v>
      </c>
      <c r="AM1484" s="14" t="s">
        <v>79</v>
      </c>
      <c r="AN1484" s="14" t="s">
        <v>79</v>
      </c>
      <c r="AO1484" s="14"/>
      <c r="AP1484" s="14">
        <v>8.0410691744364299E-2</v>
      </c>
      <c r="AQ1484" s="14">
        <v>0.103458206276325</v>
      </c>
      <c r="AR1484" s="14">
        <v>0.110697798879954</v>
      </c>
      <c r="AS1484" s="14"/>
      <c r="AT1484" s="14">
        <v>0.155963200748967</v>
      </c>
      <c r="AU1484" s="14">
        <v>0.116722011286451</v>
      </c>
      <c r="AV1484" s="14">
        <v>0.123291559832395</v>
      </c>
      <c r="AW1484" s="14">
        <v>0.13998783374803001</v>
      </c>
      <c r="AX1484" s="14">
        <v>9.3132295003155799E-2</v>
      </c>
    </row>
    <row r="1485" spans="2:50" x14ac:dyDescent="0.25">
      <c r="C1485" s="14"/>
      <c r="D1485" s="14"/>
      <c r="E1485" s="14"/>
      <c r="F1485" s="14"/>
      <c r="G1485" s="14"/>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c r="AM1485" s="14"/>
      <c r="AN1485" s="14"/>
      <c r="AO1485" s="14"/>
      <c r="AP1485" s="14"/>
      <c r="AQ1485" s="14"/>
      <c r="AR1485" s="14"/>
      <c r="AS1485" s="14"/>
      <c r="AT1485" s="14"/>
      <c r="AU1485" s="14"/>
      <c r="AV1485" s="14"/>
      <c r="AW1485" s="14"/>
      <c r="AX1485" s="14"/>
    </row>
    <row r="1486" spans="2:50" x14ac:dyDescent="0.25">
      <c r="B1486" s="6" t="s">
        <v>528</v>
      </c>
      <c r="C1486" s="14"/>
      <c r="D1486" s="14"/>
      <c r="E1486" s="14"/>
      <c r="F1486" s="14"/>
      <c r="G1486" s="14"/>
      <c r="H1486" s="14"/>
      <c r="I1486" s="14"/>
      <c r="J1486" s="14"/>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4"/>
    </row>
    <row r="1487" spans="2:50" x14ac:dyDescent="0.25">
      <c r="B1487" s="24" t="s">
        <v>105</v>
      </c>
      <c r="C1487" s="14"/>
      <c r="D1487" s="14"/>
      <c r="E1487" s="14"/>
      <c r="F1487" s="14"/>
      <c r="G1487" s="14"/>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4"/>
    </row>
    <row r="1488" spans="2:50" x14ac:dyDescent="0.25">
      <c r="B1488" t="s">
        <v>512</v>
      </c>
      <c r="C1488" s="14">
        <v>0.152152670034572</v>
      </c>
      <c r="D1488" s="14">
        <v>0.158162123536572</v>
      </c>
      <c r="E1488" s="14">
        <v>0.14611563613874101</v>
      </c>
      <c r="F1488" s="14"/>
      <c r="G1488" s="14">
        <v>0.20707997006920001</v>
      </c>
      <c r="H1488" s="14">
        <v>0.164688723000668</v>
      </c>
      <c r="I1488" s="14">
        <v>0.17356726682246901</v>
      </c>
      <c r="J1488" s="14">
        <v>8.6505846861718097E-2</v>
      </c>
      <c r="K1488" s="14">
        <v>0.17366700671340099</v>
      </c>
      <c r="L1488" s="14">
        <v>0.124635940431503</v>
      </c>
      <c r="M1488" s="14"/>
      <c r="N1488" s="14">
        <v>0.16401886378709099</v>
      </c>
      <c r="O1488" s="14">
        <v>0.11857533293747501</v>
      </c>
      <c r="P1488" s="14">
        <v>0.15466596748361899</v>
      </c>
      <c r="Q1488" s="14">
        <v>0.171325236955331</v>
      </c>
      <c r="R1488" s="14"/>
      <c r="S1488" s="14">
        <v>0.197318856235671</v>
      </c>
      <c r="T1488" s="14">
        <v>0.18425944691516</v>
      </c>
      <c r="U1488" s="14">
        <v>0.15933673599286799</v>
      </c>
      <c r="V1488" s="14">
        <v>0.111853571395459</v>
      </c>
      <c r="W1488" s="14">
        <v>7.6050568462542198E-2</v>
      </c>
      <c r="X1488" s="14">
        <v>0.13707688222245301</v>
      </c>
      <c r="Y1488" s="14">
        <v>0.156743250712823</v>
      </c>
      <c r="Z1488" s="14">
        <v>0.12795364878329701</v>
      </c>
      <c r="AA1488" s="14">
        <v>0.11345094729515801</v>
      </c>
      <c r="AB1488" s="14">
        <v>0.19894328563789301</v>
      </c>
      <c r="AC1488" s="14">
        <v>0.18895861417825199</v>
      </c>
      <c r="AD1488" s="14">
        <v>6.9761916909698907E-2</v>
      </c>
      <c r="AE1488" s="14"/>
      <c r="AF1488" s="14">
        <v>0.123905782170688</v>
      </c>
      <c r="AG1488" s="14">
        <v>0.17970979500436601</v>
      </c>
      <c r="AH1488" s="14">
        <v>0.11550846602809201</v>
      </c>
      <c r="AI1488" s="14"/>
      <c r="AJ1488" s="14" t="s">
        <v>79</v>
      </c>
      <c r="AK1488" s="14" t="s">
        <v>79</v>
      </c>
      <c r="AL1488" s="14" t="s">
        <v>79</v>
      </c>
      <c r="AM1488" s="14" t="s">
        <v>79</v>
      </c>
      <c r="AN1488" s="14" t="s">
        <v>79</v>
      </c>
      <c r="AO1488" s="14"/>
      <c r="AP1488" s="14">
        <v>0.189491065913832</v>
      </c>
      <c r="AQ1488" s="14">
        <v>0.12484553276179899</v>
      </c>
      <c r="AR1488" s="14">
        <v>0.27483367591163199</v>
      </c>
      <c r="AS1488" s="14"/>
      <c r="AT1488" s="14">
        <v>0.14246215377496099</v>
      </c>
      <c r="AU1488" s="14">
        <v>0.13416338670501499</v>
      </c>
      <c r="AV1488" s="14">
        <v>0.14777889205907499</v>
      </c>
      <c r="AW1488" s="14">
        <v>0.17801765334351599</v>
      </c>
      <c r="AX1488" s="14">
        <v>0.324432658771861</v>
      </c>
    </row>
    <row r="1489" spans="2:50" x14ac:dyDescent="0.25">
      <c r="B1489" t="s">
        <v>513</v>
      </c>
      <c r="C1489" s="14">
        <v>0.261707577775524</v>
      </c>
      <c r="D1489" s="14">
        <v>0.24043303533581301</v>
      </c>
      <c r="E1489" s="14">
        <v>0.28373152786040501</v>
      </c>
      <c r="F1489" s="14"/>
      <c r="G1489" s="14">
        <v>0.24268711016842501</v>
      </c>
      <c r="H1489" s="14">
        <v>0.24551946133000399</v>
      </c>
      <c r="I1489" s="14">
        <v>0.25567832482480801</v>
      </c>
      <c r="J1489" s="14">
        <v>0.28080476410580502</v>
      </c>
      <c r="K1489" s="14">
        <v>0.23967028905009499</v>
      </c>
      <c r="L1489" s="14">
        <v>0.29267661208220602</v>
      </c>
      <c r="M1489" s="14"/>
      <c r="N1489" s="14">
        <v>0.25776402039350299</v>
      </c>
      <c r="O1489" s="14">
        <v>0.288163102852729</v>
      </c>
      <c r="P1489" s="14">
        <v>0.21309673720000799</v>
      </c>
      <c r="Q1489" s="14">
        <v>0.288344994027325</v>
      </c>
      <c r="R1489" s="14"/>
      <c r="S1489" s="14">
        <v>0.25815932626166399</v>
      </c>
      <c r="T1489" s="14">
        <v>0.28448518656011901</v>
      </c>
      <c r="U1489" s="14">
        <v>0.24797907546911299</v>
      </c>
      <c r="V1489" s="14">
        <v>0.22836091416031301</v>
      </c>
      <c r="W1489" s="14">
        <v>0.29466131554073699</v>
      </c>
      <c r="X1489" s="14">
        <v>0.26301757882732701</v>
      </c>
      <c r="Y1489" s="14">
        <v>0.28811357721324699</v>
      </c>
      <c r="Z1489" s="14">
        <v>0.15215342151566599</v>
      </c>
      <c r="AA1489" s="14">
        <v>0.29182499887712998</v>
      </c>
      <c r="AB1489" s="14">
        <v>0.30630342010535899</v>
      </c>
      <c r="AC1489" s="14">
        <v>0.21101977161361199</v>
      </c>
      <c r="AD1489" s="14">
        <v>0.153406704400638</v>
      </c>
      <c r="AE1489" s="14"/>
      <c r="AF1489" s="14">
        <v>0.28731743773506102</v>
      </c>
      <c r="AG1489" s="14">
        <v>0.254989745591988</v>
      </c>
      <c r="AH1489" s="14">
        <v>0.28053009179354099</v>
      </c>
      <c r="AI1489" s="14"/>
      <c r="AJ1489" s="14" t="s">
        <v>79</v>
      </c>
      <c r="AK1489" s="14" t="s">
        <v>79</v>
      </c>
      <c r="AL1489" s="14" t="s">
        <v>79</v>
      </c>
      <c r="AM1489" s="14" t="s">
        <v>79</v>
      </c>
      <c r="AN1489" s="14" t="s">
        <v>79</v>
      </c>
      <c r="AO1489" s="14"/>
      <c r="AP1489" s="14">
        <v>0.33946857700787297</v>
      </c>
      <c r="AQ1489" s="14">
        <v>0.24587408581700401</v>
      </c>
      <c r="AR1489" s="14">
        <v>0.329668374874451</v>
      </c>
      <c r="AS1489" s="14"/>
      <c r="AT1489" s="14">
        <v>0.31151450123652002</v>
      </c>
      <c r="AU1489" s="14">
        <v>0.246276092367751</v>
      </c>
      <c r="AV1489" s="14">
        <v>0.24706360083371401</v>
      </c>
      <c r="AW1489" s="14">
        <v>0.26195343390470599</v>
      </c>
      <c r="AX1489" s="14">
        <v>0.20320406256086199</v>
      </c>
    </row>
    <row r="1490" spans="2:50" x14ac:dyDescent="0.25">
      <c r="B1490" t="s">
        <v>514</v>
      </c>
      <c r="C1490" s="14">
        <v>0.240808678635891</v>
      </c>
      <c r="D1490" s="14">
        <v>0.25006338407026402</v>
      </c>
      <c r="E1490" s="14">
        <v>0.23422938150152001</v>
      </c>
      <c r="F1490" s="14"/>
      <c r="G1490" s="14">
        <v>0.207133232786189</v>
      </c>
      <c r="H1490" s="14">
        <v>0.19809811518835099</v>
      </c>
      <c r="I1490" s="14">
        <v>0.26283920250742299</v>
      </c>
      <c r="J1490" s="14">
        <v>0.223222073002976</v>
      </c>
      <c r="K1490" s="14">
        <v>0.27468122344889401</v>
      </c>
      <c r="L1490" s="14">
        <v>0.276807676248565</v>
      </c>
      <c r="M1490" s="14"/>
      <c r="N1490" s="14">
        <v>0.190866135787679</v>
      </c>
      <c r="O1490" s="14">
        <v>0.24564428253704801</v>
      </c>
      <c r="P1490" s="14">
        <v>0.28662467428911398</v>
      </c>
      <c r="Q1490" s="14">
        <v>0.24703319970138601</v>
      </c>
      <c r="R1490" s="14"/>
      <c r="S1490" s="14">
        <v>0.23357000387430099</v>
      </c>
      <c r="T1490" s="14">
        <v>0.18322772805609699</v>
      </c>
      <c r="U1490" s="14">
        <v>0.19771731997706801</v>
      </c>
      <c r="V1490" s="14">
        <v>0.28450981846908802</v>
      </c>
      <c r="W1490" s="14">
        <v>0.26507497944534197</v>
      </c>
      <c r="X1490" s="14">
        <v>0.26129822321379698</v>
      </c>
      <c r="Y1490" s="14">
        <v>0.30312620133485602</v>
      </c>
      <c r="Z1490" s="14">
        <v>0.21851519664781599</v>
      </c>
      <c r="AA1490" s="14">
        <v>0.24021478401170901</v>
      </c>
      <c r="AB1490" s="14">
        <v>0.18990498855246399</v>
      </c>
      <c r="AC1490" s="14">
        <v>0.26491019319398501</v>
      </c>
      <c r="AD1490" s="14">
        <v>0.34300475645209899</v>
      </c>
      <c r="AE1490" s="14"/>
      <c r="AF1490" s="14">
        <v>0.29698053257658902</v>
      </c>
      <c r="AG1490" s="14">
        <v>0.20438113345879899</v>
      </c>
      <c r="AH1490" s="14">
        <v>0.22878372460157601</v>
      </c>
      <c r="AI1490" s="14"/>
      <c r="AJ1490" s="14" t="s">
        <v>79</v>
      </c>
      <c r="AK1490" s="14" t="s">
        <v>79</v>
      </c>
      <c r="AL1490" s="14" t="s">
        <v>79</v>
      </c>
      <c r="AM1490" s="14" t="s">
        <v>79</v>
      </c>
      <c r="AN1490" s="14" t="s">
        <v>79</v>
      </c>
      <c r="AO1490" s="14"/>
      <c r="AP1490" s="14">
        <v>0.29817622875834499</v>
      </c>
      <c r="AQ1490" s="14">
        <v>0.220869446908907</v>
      </c>
      <c r="AR1490" s="14">
        <v>0.14592076696819301</v>
      </c>
      <c r="AS1490" s="14"/>
      <c r="AT1490" s="14">
        <v>0.24609968841613999</v>
      </c>
      <c r="AU1490" s="14">
        <v>0.25986624094285299</v>
      </c>
      <c r="AV1490" s="14">
        <v>0.233947131966909</v>
      </c>
      <c r="AW1490" s="14">
        <v>0.192188697328154</v>
      </c>
      <c r="AX1490" s="14">
        <v>0</v>
      </c>
    </row>
    <row r="1491" spans="2:50" x14ac:dyDescent="0.25">
      <c r="B1491" t="s">
        <v>515</v>
      </c>
      <c r="C1491" s="14">
        <v>0.152163102141912</v>
      </c>
      <c r="D1491" s="14">
        <v>0.188960282989693</v>
      </c>
      <c r="E1491" s="14">
        <v>0.11585357495358301</v>
      </c>
      <c r="F1491" s="14"/>
      <c r="G1491" s="14">
        <v>0.15107860125936301</v>
      </c>
      <c r="H1491" s="14">
        <v>0.16217636922667</v>
      </c>
      <c r="I1491" s="14">
        <v>0.113431686004385</v>
      </c>
      <c r="J1491" s="14">
        <v>0.18262148249001101</v>
      </c>
      <c r="K1491" s="14">
        <v>0.15782179327975199</v>
      </c>
      <c r="L1491" s="14">
        <v>0.14862987751960299</v>
      </c>
      <c r="M1491" s="14"/>
      <c r="N1491" s="14">
        <v>0.177787375797652</v>
      </c>
      <c r="O1491" s="14">
        <v>0.17282288168241799</v>
      </c>
      <c r="P1491" s="14">
        <v>0.113662878243752</v>
      </c>
      <c r="Q1491" s="14">
        <v>0.14163732716650501</v>
      </c>
      <c r="R1491" s="14"/>
      <c r="S1491" s="14">
        <v>0.125618089855773</v>
      </c>
      <c r="T1491" s="14">
        <v>0.14867266692357201</v>
      </c>
      <c r="U1491" s="14">
        <v>0.15361816025966801</v>
      </c>
      <c r="V1491" s="14">
        <v>8.8546618884270498E-2</v>
      </c>
      <c r="W1491" s="14">
        <v>0.15867217923468199</v>
      </c>
      <c r="X1491" s="14">
        <v>0.15677352011927301</v>
      </c>
      <c r="Y1491" s="14">
        <v>0.175234545190604</v>
      </c>
      <c r="Z1491" s="14">
        <v>0.248791316322826</v>
      </c>
      <c r="AA1491" s="14">
        <v>0.17937069477686099</v>
      </c>
      <c r="AB1491" s="14">
        <v>0.15071852276555001</v>
      </c>
      <c r="AC1491" s="14">
        <v>6.7964486012984507E-2</v>
      </c>
      <c r="AD1491" s="14">
        <v>0.25918607474490801</v>
      </c>
      <c r="AE1491" s="14"/>
      <c r="AF1491" s="14">
        <v>0.132622327318134</v>
      </c>
      <c r="AG1491" s="14">
        <v>0.15941178387045399</v>
      </c>
      <c r="AH1491" s="14">
        <v>0.14067825236157</v>
      </c>
      <c r="AI1491" s="14"/>
      <c r="AJ1491" s="14" t="s">
        <v>79</v>
      </c>
      <c r="AK1491" s="14" t="s">
        <v>79</v>
      </c>
      <c r="AL1491" s="14" t="s">
        <v>79</v>
      </c>
      <c r="AM1491" s="14" t="s">
        <v>79</v>
      </c>
      <c r="AN1491" s="14" t="s">
        <v>79</v>
      </c>
      <c r="AO1491" s="14"/>
      <c r="AP1491" s="14">
        <v>8.7265336245708397E-2</v>
      </c>
      <c r="AQ1491" s="14">
        <v>0.227599797628526</v>
      </c>
      <c r="AR1491" s="14">
        <v>9.1322408662408802E-2</v>
      </c>
      <c r="AS1491" s="14"/>
      <c r="AT1491" s="14">
        <v>0.11174470217964901</v>
      </c>
      <c r="AU1491" s="14">
        <v>0.18314520257386799</v>
      </c>
      <c r="AV1491" s="14">
        <v>0.171594733221163</v>
      </c>
      <c r="AW1491" s="14">
        <v>0.13767025178280601</v>
      </c>
      <c r="AX1491" s="14">
        <v>0.26415873357083602</v>
      </c>
    </row>
    <row r="1492" spans="2:50" x14ac:dyDescent="0.25">
      <c r="B1492" t="s">
        <v>516</v>
      </c>
      <c r="C1492" s="14">
        <v>9.6725081218371006E-2</v>
      </c>
      <c r="D1492" s="14">
        <v>9.7903476582235596E-2</v>
      </c>
      <c r="E1492" s="14">
        <v>9.11746496236229E-2</v>
      </c>
      <c r="F1492" s="14"/>
      <c r="G1492" s="14">
        <v>7.5877012197586205E-2</v>
      </c>
      <c r="H1492" s="14">
        <v>9.32260168717646E-2</v>
      </c>
      <c r="I1492" s="14">
        <v>9.5855093109806402E-2</v>
      </c>
      <c r="J1492" s="14">
        <v>0.14002700842482699</v>
      </c>
      <c r="K1492" s="14">
        <v>0.10627681026958601</v>
      </c>
      <c r="L1492" s="14">
        <v>7.3642693610195598E-2</v>
      </c>
      <c r="M1492" s="14"/>
      <c r="N1492" s="14">
        <v>0.13418639000792301</v>
      </c>
      <c r="O1492" s="14">
        <v>9.2909060484388101E-2</v>
      </c>
      <c r="P1492" s="14">
        <v>0.102197997131298</v>
      </c>
      <c r="Q1492" s="14">
        <v>5.19486994507583E-2</v>
      </c>
      <c r="R1492" s="14"/>
      <c r="S1492" s="14">
        <v>9.9507981413705496E-2</v>
      </c>
      <c r="T1492" s="14">
        <v>0.120009874322103</v>
      </c>
      <c r="U1492" s="14">
        <v>4.9187487734776603E-2</v>
      </c>
      <c r="V1492" s="14">
        <v>0.14430050547400999</v>
      </c>
      <c r="W1492" s="14">
        <v>7.4699076400259801E-2</v>
      </c>
      <c r="X1492" s="14">
        <v>7.1648213896132504E-2</v>
      </c>
      <c r="Y1492" s="14">
        <v>5.6237143070555003E-2</v>
      </c>
      <c r="Z1492" s="14">
        <v>0.11303666899204499</v>
      </c>
      <c r="AA1492" s="14">
        <v>6.8301702690669305E-2</v>
      </c>
      <c r="AB1492" s="14">
        <v>0.111202922690137</v>
      </c>
      <c r="AC1492" s="14">
        <v>0.17938677677897399</v>
      </c>
      <c r="AD1492" s="14">
        <v>0.124362121408472</v>
      </c>
      <c r="AE1492" s="14"/>
      <c r="AF1492" s="14">
        <v>7.4434221428238106E-2</v>
      </c>
      <c r="AG1492" s="14">
        <v>0.11195719039711299</v>
      </c>
      <c r="AH1492" s="14">
        <v>0.109364939473046</v>
      </c>
      <c r="AI1492" s="14"/>
      <c r="AJ1492" s="14" t="s">
        <v>79</v>
      </c>
      <c r="AK1492" s="14" t="s">
        <v>79</v>
      </c>
      <c r="AL1492" s="14" t="s">
        <v>79</v>
      </c>
      <c r="AM1492" s="14" t="s">
        <v>79</v>
      </c>
      <c r="AN1492" s="14" t="s">
        <v>79</v>
      </c>
      <c r="AO1492" s="14"/>
      <c r="AP1492" s="14">
        <v>3.6586398265339701E-2</v>
      </c>
      <c r="AQ1492" s="14">
        <v>0.117072952266447</v>
      </c>
      <c r="AR1492" s="14">
        <v>9.9760286486221095E-2</v>
      </c>
      <c r="AS1492" s="14"/>
      <c r="AT1492" s="14">
        <v>8.1400989236663002E-2</v>
      </c>
      <c r="AU1492" s="14">
        <v>9.5168143184637594E-2</v>
      </c>
      <c r="AV1492" s="14">
        <v>0.114938168389998</v>
      </c>
      <c r="AW1492" s="14">
        <v>0.114930792824331</v>
      </c>
      <c r="AX1492" s="14">
        <v>0.115072250093286</v>
      </c>
    </row>
    <row r="1493" spans="2:50" x14ac:dyDescent="0.25">
      <c r="B1493" t="s">
        <v>103</v>
      </c>
      <c r="C1493" s="14">
        <v>9.6442890193730396E-2</v>
      </c>
      <c r="D1493" s="14">
        <v>6.4477697485421995E-2</v>
      </c>
      <c r="E1493" s="14">
        <v>0.12889522992212801</v>
      </c>
      <c r="F1493" s="14"/>
      <c r="G1493" s="14">
        <v>0.116144073519237</v>
      </c>
      <c r="H1493" s="14">
        <v>0.136291314382541</v>
      </c>
      <c r="I1493" s="14">
        <v>9.8628426731108901E-2</v>
      </c>
      <c r="J1493" s="14">
        <v>8.6818825114663795E-2</v>
      </c>
      <c r="K1493" s="14">
        <v>4.7882877238272399E-2</v>
      </c>
      <c r="L1493" s="14">
        <v>8.3607200107926494E-2</v>
      </c>
      <c r="M1493" s="14"/>
      <c r="N1493" s="14">
        <v>7.5377214226150804E-2</v>
      </c>
      <c r="O1493" s="14">
        <v>8.1885339505941707E-2</v>
      </c>
      <c r="P1493" s="14">
        <v>0.12975174565220801</v>
      </c>
      <c r="Q1493" s="14">
        <v>9.9710542698694601E-2</v>
      </c>
      <c r="R1493" s="14"/>
      <c r="S1493" s="14">
        <v>8.5825742358885806E-2</v>
      </c>
      <c r="T1493" s="14">
        <v>7.9345097222948205E-2</v>
      </c>
      <c r="U1493" s="14">
        <v>0.192161220566506</v>
      </c>
      <c r="V1493" s="14">
        <v>0.14242857161686001</v>
      </c>
      <c r="W1493" s="14">
        <v>0.130841880916437</v>
      </c>
      <c r="X1493" s="14">
        <v>0.110185581721018</v>
      </c>
      <c r="Y1493" s="14">
        <v>2.05452824779148E-2</v>
      </c>
      <c r="Z1493" s="14">
        <v>0.13954974773834899</v>
      </c>
      <c r="AA1493" s="14">
        <v>0.106836872348473</v>
      </c>
      <c r="AB1493" s="14">
        <v>4.2926860248596599E-2</v>
      </c>
      <c r="AC1493" s="14">
        <v>8.7760158222193102E-2</v>
      </c>
      <c r="AD1493" s="14">
        <v>5.0278426084183502E-2</v>
      </c>
      <c r="AE1493" s="14"/>
      <c r="AF1493" s="14">
        <v>8.4739698771289895E-2</v>
      </c>
      <c r="AG1493" s="14">
        <v>8.9550351677281106E-2</v>
      </c>
      <c r="AH1493" s="14">
        <v>0.12513452574217501</v>
      </c>
      <c r="AI1493" s="14"/>
      <c r="AJ1493" s="14" t="s">
        <v>79</v>
      </c>
      <c r="AK1493" s="14" t="s">
        <v>79</v>
      </c>
      <c r="AL1493" s="14" t="s">
        <v>79</v>
      </c>
      <c r="AM1493" s="14" t="s">
        <v>79</v>
      </c>
      <c r="AN1493" s="14" t="s">
        <v>79</v>
      </c>
      <c r="AO1493" s="14"/>
      <c r="AP1493" s="14">
        <v>4.9012393808902502E-2</v>
      </c>
      <c r="AQ1493" s="14">
        <v>6.3738184617316396E-2</v>
      </c>
      <c r="AR1493" s="14">
        <v>5.8494487097094303E-2</v>
      </c>
      <c r="AS1493" s="14"/>
      <c r="AT1493" s="14">
        <v>0.106777965156067</v>
      </c>
      <c r="AU1493" s="14">
        <v>8.1380934225876403E-2</v>
      </c>
      <c r="AV1493" s="14">
        <v>8.46774735291414E-2</v>
      </c>
      <c r="AW1493" s="14">
        <v>0.115239170816487</v>
      </c>
      <c r="AX1493" s="14">
        <v>9.3132295003155799E-2</v>
      </c>
    </row>
    <row r="1494" spans="2:50" x14ac:dyDescent="0.25">
      <c r="C1494" s="14"/>
      <c r="D1494" s="14"/>
      <c r="E1494" s="14"/>
      <c r="F1494" s="14"/>
      <c r="G1494" s="14"/>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C1494" s="14"/>
      <c r="AD1494" s="14"/>
      <c r="AE1494" s="14"/>
      <c r="AF1494" s="14"/>
      <c r="AG1494" s="14"/>
      <c r="AH1494" s="14"/>
      <c r="AI1494" s="14"/>
      <c r="AJ1494" s="14"/>
      <c r="AK1494" s="14"/>
      <c r="AL1494" s="14"/>
      <c r="AM1494" s="14"/>
      <c r="AN1494" s="14"/>
      <c r="AO1494" s="14"/>
      <c r="AP1494" s="14"/>
      <c r="AQ1494" s="14"/>
      <c r="AR1494" s="14"/>
      <c r="AS1494" s="14"/>
      <c r="AT1494" s="14"/>
      <c r="AU1494" s="14"/>
      <c r="AV1494" s="14"/>
      <c r="AW1494" s="14"/>
      <c r="AX1494" s="14"/>
    </row>
    <row r="1495" spans="2:50" x14ac:dyDescent="0.25">
      <c r="B1495" s="6" t="s">
        <v>529</v>
      </c>
      <c r="C1495" s="14"/>
      <c r="D1495" s="14"/>
      <c r="E1495" s="14"/>
      <c r="F1495" s="14"/>
      <c r="G1495" s="14"/>
      <c r="H1495" s="14"/>
      <c r="I1495" s="14"/>
      <c r="J1495" s="14"/>
      <c r="K1495" s="14"/>
      <c r="L1495" s="14"/>
      <c r="M1495" s="14"/>
      <c r="N1495" s="14"/>
      <c r="O1495" s="14"/>
      <c r="P1495" s="14"/>
      <c r="Q1495" s="14"/>
      <c r="R1495" s="14"/>
      <c r="S1495" s="14"/>
      <c r="T1495" s="14"/>
      <c r="U1495" s="14"/>
      <c r="V1495" s="14"/>
      <c r="W1495" s="14"/>
      <c r="X1495" s="14"/>
      <c r="Y1495" s="14"/>
      <c r="Z1495" s="14"/>
      <c r="AA1495" s="14"/>
      <c r="AB1495" s="14"/>
      <c r="AC1495" s="14"/>
      <c r="AD1495" s="14"/>
      <c r="AE1495" s="14"/>
      <c r="AF1495" s="14"/>
      <c r="AG1495" s="14"/>
      <c r="AH1495" s="14"/>
      <c r="AI1495" s="14"/>
      <c r="AJ1495" s="14"/>
      <c r="AK1495" s="14"/>
      <c r="AL1495" s="14"/>
      <c r="AM1495" s="14"/>
      <c r="AN1495" s="14"/>
      <c r="AO1495" s="14"/>
      <c r="AP1495" s="14"/>
      <c r="AQ1495" s="14"/>
      <c r="AR1495" s="14"/>
      <c r="AS1495" s="14"/>
      <c r="AT1495" s="14"/>
      <c r="AU1495" s="14"/>
      <c r="AV1495" s="14"/>
      <c r="AW1495" s="14"/>
      <c r="AX1495" s="14"/>
    </row>
    <row r="1496" spans="2:50" x14ac:dyDescent="0.25">
      <c r="B1496" s="24" t="s">
        <v>105</v>
      </c>
      <c r="C1496" s="14"/>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4"/>
    </row>
    <row r="1497" spans="2:50" x14ac:dyDescent="0.25">
      <c r="B1497" t="s">
        <v>512</v>
      </c>
      <c r="C1497" s="14">
        <v>9.72383038021334E-2</v>
      </c>
      <c r="D1497" s="14">
        <v>9.88163881824662E-2</v>
      </c>
      <c r="E1497" s="14">
        <v>9.6705180420594797E-2</v>
      </c>
      <c r="F1497" s="14"/>
      <c r="G1497" s="14">
        <v>0.131039391858006</v>
      </c>
      <c r="H1497" s="14">
        <v>0.121811822270311</v>
      </c>
      <c r="I1497" s="14">
        <v>8.5719266699359295E-2</v>
      </c>
      <c r="J1497" s="14">
        <v>7.7406082538536494E-2</v>
      </c>
      <c r="K1497" s="14">
        <v>7.8247844090833296E-2</v>
      </c>
      <c r="L1497" s="14">
        <v>8.9721713018986904E-2</v>
      </c>
      <c r="M1497" s="14"/>
      <c r="N1497" s="14">
        <v>0.108597278855788</v>
      </c>
      <c r="O1497" s="14">
        <v>9.0407828445501007E-2</v>
      </c>
      <c r="P1497" s="14">
        <v>8.7399494462531799E-2</v>
      </c>
      <c r="Q1497" s="14">
        <v>9.8029835706264307E-2</v>
      </c>
      <c r="R1497" s="14"/>
      <c r="S1497" s="14">
        <v>0.138602209467692</v>
      </c>
      <c r="T1497" s="14">
        <v>0.118270855014853</v>
      </c>
      <c r="U1497" s="14">
        <v>8.3148463191021094E-2</v>
      </c>
      <c r="V1497" s="14">
        <v>0.10735796924065399</v>
      </c>
      <c r="W1497" s="14">
        <v>0.123704094759352</v>
      </c>
      <c r="X1497" s="14">
        <v>4.9939656791193603E-2</v>
      </c>
      <c r="Y1497" s="14">
        <v>0.14190043910397801</v>
      </c>
      <c r="Z1497" s="14">
        <v>0.122073956671183</v>
      </c>
      <c r="AA1497" s="14">
        <v>4.9675564011152598E-2</v>
      </c>
      <c r="AB1497" s="14">
        <v>9.7857779575206499E-2</v>
      </c>
      <c r="AC1497" s="14">
        <v>4.1495194142072901E-2</v>
      </c>
      <c r="AD1497" s="14">
        <v>4.7860549462094698E-2</v>
      </c>
      <c r="AE1497" s="14"/>
      <c r="AF1497" s="14">
        <v>9.4881247297683005E-2</v>
      </c>
      <c r="AG1497" s="14">
        <v>9.7316479526036698E-2</v>
      </c>
      <c r="AH1497" s="14">
        <v>0.103992736294595</v>
      </c>
      <c r="AI1497" s="14"/>
      <c r="AJ1497" s="14" t="s">
        <v>79</v>
      </c>
      <c r="AK1497" s="14" t="s">
        <v>79</v>
      </c>
      <c r="AL1497" s="14" t="s">
        <v>79</v>
      </c>
      <c r="AM1497" s="14" t="s">
        <v>79</v>
      </c>
      <c r="AN1497" s="14" t="s">
        <v>79</v>
      </c>
      <c r="AO1497" s="14"/>
      <c r="AP1497" s="14">
        <v>0.18617716138389701</v>
      </c>
      <c r="AQ1497" s="14">
        <v>8.7741971697593596E-2</v>
      </c>
      <c r="AR1497" s="14">
        <v>0.11003025906712301</v>
      </c>
      <c r="AS1497" s="14"/>
      <c r="AT1497" s="14">
        <v>0.12164110919380799</v>
      </c>
      <c r="AU1497" s="14">
        <v>6.8289034800464193E-2</v>
      </c>
      <c r="AV1497" s="14">
        <v>0.104266284220228</v>
      </c>
      <c r="AW1497" s="14">
        <v>0.15483258267264099</v>
      </c>
      <c r="AX1497" s="14">
        <v>0.133216220050134</v>
      </c>
    </row>
    <row r="1498" spans="2:50" x14ac:dyDescent="0.25">
      <c r="B1498" t="s">
        <v>513</v>
      </c>
      <c r="C1498" s="14">
        <v>0.28471191482604202</v>
      </c>
      <c r="D1498" s="14">
        <v>0.31828290108690199</v>
      </c>
      <c r="E1498" s="14">
        <v>0.252954130674377</v>
      </c>
      <c r="F1498" s="14"/>
      <c r="G1498" s="14">
        <v>0.29672858128655499</v>
      </c>
      <c r="H1498" s="14">
        <v>0.30410529190909702</v>
      </c>
      <c r="I1498" s="14">
        <v>0.33066129662133897</v>
      </c>
      <c r="J1498" s="14">
        <v>0.24719803021671</v>
      </c>
      <c r="K1498" s="14">
        <v>0.27824353384141998</v>
      </c>
      <c r="L1498" s="14">
        <v>0.25457481711274099</v>
      </c>
      <c r="M1498" s="14"/>
      <c r="N1498" s="14">
        <v>0.28385478733866998</v>
      </c>
      <c r="O1498" s="14">
        <v>0.27122065661681999</v>
      </c>
      <c r="P1498" s="14">
        <v>0.290869910560066</v>
      </c>
      <c r="Q1498" s="14">
        <v>0.29299514218161399</v>
      </c>
      <c r="R1498" s="14"/>
      <c r="S1498" s="14">
        <v>0.29452117029710201</v>
      </c>
      <c r="T1498" s="14">
        <v>0.26755604058966798</v>
      </c>
      <c r="U1498" s="14">
        <v>0.241212874135007</v>
      </c>
      <c r="V1498" s="14">
        <v>0.27972889359525699</v>
      </c>
      <c r="W1498" s="14">
        <v>0.29404389545079102</v>
      </c>
      <c r="X1498" s="14">
        <v>0.30924237565477702</v>
      </c>
      <c r="Y1498" s="14">
        <v>0.23804913732771801</v>
      </c>
      <c r="Z1498" s="14">
        <v>0.180552299914677</v>
      </c>
      <c r="AA1498" s="14">
        <v>0.29023922658398599</v>
      </c>
      <c r="AB1498" s="14">
        <v>0.36064786507924601</v>
      </c>
      <c r="AC1498" s="14">
        <v>0.23612802929542301</v>
      </c>
      <c r="AD1498" s="14">
        <v>0.36689998432397902</v>
      </c>
      <c r="AE1498" s="14"/>
      <c r="AF1498" s="14">
        <v>0.30356434225071699</v>
      </c>
      <c r="AG1498" s="14">
        <v>0.28227666781178001</v>
      </c>
      <c r="AH1498" s="14">
        <v>0.22677772546660599</v>
      </c>
      <c r="AI1498" s="14"/>
      <c r="AJ1498" s="14" t="s">
        <v>79</v>
      </c>
      <c r="AK1498" s="14" t="s">
        <v>79</v>
      </c>
      <c r="AL1498" s="14" t="s">
        <v>79</v>
      </c>
      <c r="AM1498" s="14" t="s">
        <v>79</v>
      </c>
      <c r="AN1498" s="14" t="s">
        <v>79</v>
      </c>
      <c r="AO1498" s="14"/>
      <c r="AP1498" s="14">
        <v>0.37040865056633798</v>
      </c>
      <c r="AQ1498" s="14">
        <v>0.26057749232623101</v>
      </c>
      <c r="AR1498" s="14">
        <v>0.27211438253334902</v>
      </c>
      <c r="AS1498" s="14"/>
      <c r="AT1498" s="14">
        <v>0.257733445351577</v>
      </c>
      <c r="AU1498" s="14">
        <v>0.28522215115896798</v>
      </c>
      <c r="AV1498" s="14">
        <v>0.30555272655459098</v>
      </c>
      <c r="AW1498" s="14">
        <v>0.25335920765762598</v>
      </c>
      <c r="AX1498" s="14">
        <v>0.39442050128258899</v>
      </c>
    </row>
    <row r="1499" spans="2:50" x14ac:dyDescent="0.25">
      <c r="B1499" t="s">
        <v>514</v>
      </c>
      <c r="C1499" s="14">
        <v>0.29173797008821101</v>
      </c>
      <c r="D1499" s="14">
        <v>0.27912101378505</v>
      </c>
      <c r="E1499" s="14">
        <v>0.30365310278737301</v>
      </c>
      <c r="F1499" s="14"/>
      <c r="G1499" s="14">
        <v>0.21597251204015</v>
      </c>
      <c r="H1499" s="14">
        <v>0.278569147352701</v>
      </c>
      <c r="I1499" s="14">
        <v>0.247649861183209</v>
      </c>
      <c r="J1499" s="14">
        <v>0.273129429789914</v>
      </c>
      <c r="K1499" s="14">
        <v>0.34462646849645501</v>
      </c>
      <c r="L1499" s="14">
        <v>0.37665188800617799</v>
      </c>
      <c r="M1499" s="14"/>
      <c r="N1499" s="14">
        <v>0.28824416429604699</v>
      </c>
      <c r="O1499" s="14">
        <v>0.32295757080487603</v>
      </c>
      <c r="P1499" s="14">
        <v>0.27562949766372602</v>
      </c>
      <c r="Q1499" s="14">
        <v>0.28306780563491701</v>
      </c>
      <c r="R1499" s="14"/>
      <c r="S1499" s="14">
        <v>0.223038902956991</v>
      </c>
      <c r="T1499" s="14">
        <v>0.24853418457099299</v>
      </c>
      <c r="U1499" s="14">
        <v>0.296388294981072</v>
      </c>
      <c r="V1499" s="14">
        <v>0.27961685772755301</v>
      </c>
      <c r="W1499" s="14">
        <v>0.34501656661825603</v>
      </c>
      <c r="X1499" s="14">
        <v>0.36091860327662501</v>
      </c>
      <c r="Y1499" s="14">
        <v>0.34525152849366803</v>
      </c>
      <c r="Z1499" s="14">
        <v>0.310669948684696</v>
      </c>
      <c r="AA1499" s="14">
        <v>0.31097585183460702</v>
      </c>
      <c r="AB1499" s="14">
        <v>0.27854225967097002</v>
      </c>
      <c r="AC1499" s="14">
        <v>0.28165189934483797</v>
      </c>
      <c r="AD1499" s="14">
        <v>0.29182662679911803</v>
      </c>
      <c r="AE1499" s="14"/>
      <c r="AF1499" s="14">
        <v>0.30058754963754197</v>
      </c>
      <c r="AG1499" s="14">
        <v>0.28400656426215198</v>
      </c>
      <c r="AH1499" s="14">
        <v>0.34408357488727098</v>
      </c>
      <c r="AI1499" s="14"/>
      <c r="AJ1499" s="14" t="s">
        <v>79</v>
      </c>
      <c r="AK1499" s="14" t="s">
        <v>79</v>
      </c>
      <c r="AL1499" s="14" t="s">
        <v>79</v>
      </c>
      <c r="AM1499" s="14" t="s">
        <v>79</v>
      </c>
      <c r="AN1499" s="14" t="s">
        <v>79</v>
      </c>
      <c r="AO1499" s="14"/>
      <c r="AP1499" s="14">
        <v>0.32913936353994799</v>
      </c>
      <c r="AQ1499" s="14">
        <v>0.27274915357315699</v>
      </c>
      <c r="AR1499" s="14">
        <v>0.34955082512079899</v>
      </c>
      <c r="AS1499" s="14"/>
      <c r="AT1499" s="14">
        <v>0.311664649702386</v>
      </c>
      <c r="AU1499" s="14">
        <v>0.308750887851517</v>
      </c>
      <c r="AV1499" s="14">
        <v>0.27365303116353901</v>
      </c>
      <c r="AW1499" s="14">
        <v>0.27792047021501998</v>
      </c>
      <c r="AX1499" s="14">
        <v>0.26415873357083602</v>
      </c>
    </row>
    <row r="1500" spans="2:50" x14ac:dyDescent="0.25">
      <c r="B1500" t="s">
        <v>515</v>
      </c>
      <c r="C1500" s="14">
        <v>0.14600050238774201</v>
      </c>
      <c r="D1500" s="14">
        <v>0.16186244931506699</v>
      </c>
      <c r="E1500" s="14">
        <v>0.13028362878887201</v>
      </c>
      <c r="F1500" s="14"/>
      <c r="G1500" s="14">
        <v>0.16329599480955201</v>
      </c>
      <c r="H1500" s="14">
        <v>0.11426590475577</v>
      </c>
      <c r="I1500" s="14">
        <v>0.13703919116425201</v>
      </c>
      <c r="J1500" s="14">
        <v>0.17882655061120001</v>
      </c>
      <c r="K1500" s="14">
        <v>0.14947446420650801</v>
      </c>
      <c r="L1500" s="14">
        <v>0.14055528313582599</v>
      </c>
      <c r="M1500" s="14"/>
      <c r="N1500" s="14">
        <v>0.140420244228906</v>
      </c>
      <c r="O1500" s="14">
        <v>0.15448434746707601</v>
      </c>
      <c r="P1500" s="14">
        <v>0.149817446188063</v>
      </c>
      <c r="Q1500" s="14">
        <v>0.14170202846576399</v>
      </c>
      <c r="R1500" s="14"/>
      <c r="S1500" s="14">
        <v>0.13182760255731499</v>
      </c>
      <c r="T1500" s="14">
        <v>0.17061181007916101</v>
      </c>
      <c r="U1500" s="14">
        <v>0.13241246495066</v>
      </c>
      <c r="V1500" s="14">
        <v>8.6518596510804596E-2</v>
      </c>
      <c r="W1500" s="14">
        <v>7.6089786976835702E-2</v>
      </c>
      <c r="X1500" s="14">
        <v>9.3935152370803798E-2</v>
      </c>
      <c r="Y1500" s="14">
        <v>0.17919326100080299</v>
      </c>
      <c r="Z1500" s="14">
        <v>0.17798593051039399</v>
      </c>
      <c r="AA1500" s="14">
        <v>0.193234684289259</v>
      </c>
      <c r="AB1500" s="14">
        <v>0.11586717104406299</v>
      </c>
      <c r="AC1500" s="14">
        <v>0.28302285220698897</v>
      </c>
      <c r="AD1500" s="14">
        <v>0.201933105753618</v>
      </c>
      <c r="AE1500" s="14"/>
      <c r="AF1500" s="14">
        <v>0.14964715664373501</v>
      </c>
      <c r="AG1500" s="14">
        <v>0.14888563926558199</v>
      </c>
      <c r="AH1500" s="14">
        <v>0.121461082888461</v>
      </c>
      <c r="AI1500" s="14"/>
      <c r="AJ1500" s="14" t="s">
        <v>79</v>
      </c>
      <c r="AK1500" s="14" t="s">
        <v>79</v>
      </c>
      <c r="AL1500" s="14" t="s">
        <v>79</v>
      </c>
      <c r="AM1500" s="14" t="s">
        <v>79</v>
      </c>
      <c r="AN1500" s="14" t="s">
        <v>79</v>
      </c>
      <c r="AO1500" s="14"/>
      <c r="AP1500" s="14">
        <v>6.0061488601583203E-2</v>
      </c>
      <c r="AQ1500" s="14">
        <v>0.209347615807884</v>
      </c>
      <c r="AR1500" s="14">
        <v>8.5781037393152404E-2</v>
      </c>
      <c r="AS1500" s="14"/>
      <c r="AT1500" s="14">
        <v>0.12610122193781201</v>
      </c>
      <c r="AU1500" s="14">
        <v>0.182819304073089</v>
      </c>
      <c r="AV1500" s="14">
        <v>0.13442602742874399</v>
      </c>
      <c r="AW1500" s="14">
        <v>0.113783046543323</v>
      </c>
      <c r="AX1500" s="14">
        <v>0</v>
      </c>
    </row>
    <row r="1501" spans="2:50" x14ac:dyDescent="0.25">
      <c r="B1501" t="s">
        <v>516</v>
      </c>
      <c r="C1501" s="14">
        <v>5.2707504555725898E-2</v>
      </c>
      <c r="D1501" s="14">
        <v>5.1554803286574802E-2</v>
      </c>
      <c r="E1501" s="14">
        <v>5.2541370886883002E-2</v>
      </c>
      <c r="F1501" s="14"/>
      <c r="G1501" s="14">
        <v>5.44595097797759E-2</v>
      </c>
      <c r="H1501" s="14">
        <v>4.0005675608632503E-2</v>
      </c>
      <c r="I1501" s="14">
        <v>5.5785574541777301E-2</v>
      </c>
      <c r="J1501" s="14">
        <v>0.10734341520356</v>
      </c>
      <c r="K1501" s="14">
        <v>4.9806423754259699E-2</v>
      </c>
      <c r="L1501" s="14">
        <v>1.7010054456846599E-2</v>
      </c>
      <c r="M1501" s="14"/>
      <c r="N1501" s="14">
        <v>6.6229286894511005E-2</v>
      </c>
      <c r="O1501" s="14">
        <v>3.7560968601928299E-2</v>
      </c>
      <c r="P1501" s="14">
        <v>5.5131436346172E-2</v>
      </c>
      <c r="Q1501" s="14">
        <v>5.10765784253117E-2</v>
      </c>
      <c r="R1501" s="14"/>
      <c r="S1501" s="14">
        <v>6.4746101039882098E-2</v>
      </c>
      <c r="T1501" s="14">
        <v>8.5240371070018306E-2</v>
      </c>
      <c r="U1501" s="14">
        <v>1.02647275175352E-2</v>
      </c>
      <c r="V1501" s="14">
        <v>6.1138456810704303E-2</v>
      </c>
      <c r="W1501" s="14">
        <v>3.0303775278328199E-2</v>
      </c>
      <c r="X1501" s="14">
        <v>7.0591102768966699E-2</v>
      </c>
      <c r="Y1501" s="14">
        <v>3.2132520485957397E-2</v>
      </c>
      <c r="Z1501" s="14">
        <v>0</v>
      </c>
      <c r="AA1501" s="14">
        <v>3.4434240151012603E-2</v>
      </c>
      <c r="AB1501" s="14">
        <v>5.6778765095118602E-2</v>
      </c>
      <c r="AC1501" s="14">
        <v>9.4181355071796799E-2</v>
      </c>
      <c r="AD1501" s="14">
        <v>4.1201307577006699E-2</v>
      </c>
      <c r="AE1501" s="14"/>
      <c r="AF1501" s="14">
        <v>2.9670764426932301E-2</v>
      </c>
      <c r="AG1501" s="14">
        <v>7.1891007687378605E-2</v>
      </c>
      <c r="AH1501" s="14">
        <v>5.3978010535699998E-2</v>
      </c>
      <c r="AI1501" s="14"/>
      <c r="AJ1501" s="14" t="s">
        <v>79</v>
      </c>
      <c r="AK1501" s="14" t="s">
        <v>79</v>
      </c>
      <c r="AL1501" s="14" t="s">
        <v>79</v>
      </c>
      <c r="AM1501" s="14" t="s">
        <v>79</v>
      </c>
      <c r="AN1501" s="14" t="s">
        <v>79</v>
      </c>
      <c r="AO1501" s="14"/>
      <c r="AP1501" s="14">
        <v>8.36356269589098E-3</v>
      </c>
      <c r="AQ1501" s="14">
        <v>7.0319127199034603E-2</v>
      </c>
      <c r="AR1501" s="14">
        <v>5.5787661246309503E-2</v>
      </c>
      <c r="AS1501" s="14"/>
      <c r="AT1501" s="14">
        <v>4.5321578285122101E-2</v>
      </c>
      <c r="AU1501" s="14">
        <v>5.8789479072641003E-2</v>
      </c>
      <c r="AV1501" s="14">
        <v>5.3485069500808599E-2</v>
      </c>
      <c r="AW1501" s="14">
        <v>6.9276075083106098E-2</v>
      </c>
      <c r="AX1501" s="14">
        <v>0.115072250093286</v>
      </c>
    </row>
    <row r="1502" spans="2:50" x14ac:dyDescent="0.25">
      <c r="B1502" t="s">
        <v>103</v>
      </c>
      <c r="C1502" s="14">
        <v>0.12760380434014601</v>
      </c>
      <c r="D1502" s="14">
        <v>9.0362444343940099E-2</v>
      </c>
      <c r="E1502" s="14">
        <v>0.16386258644189899</v>
      </c>
      <c r="F1502" s="14"/>
      <c r="G1502" s="14">
        <v>0.13850401022596001</v>
      </c>
      <c r="H1502" s="14">
        <v>0.141242158103489</v>
      </c>
      <c r="I1502" s="14">
        <v>0.143144809790063</v>
      </c>
      <c r="J1502" s="14">
        <v>0.11609649164008</v>
      </c>
      <c r="K1502" s="14">
        <v>9.9601265610524597E-2</v>
      </c>
      <c r="L1502" s="14">
        <v>0.12148624426942201</v>
      </c>
      <c r="M1502" s="14"/>
      <c r="N1502" s="14">
        <v>0.11265423838607801</v>
      </c>
      <c r="O1502" s="14">
        <v>0.123368628063798</v>
      </c>
      <c r="P1502" s="14">
        <v>0.14115221477944101</v>
      </c>
      <c r="Q1502" s="14">
        <v>0.13312860958612899</v>
      </c>
      <c r="R1502" s="14"/>
      <c r="S1502" s="14">
        <v>0.14726401368101899</v>
      </c>
      <c r="T1502" s="14">
        <v>0.109786738675308</v>
      </c>
      <c r="U1502" s="14">
        <v>0.236573175224705</v>
      </c>
      <c r="V1502" s="14">
        <v>0.18563922611502701</v>
      </c>
      <c r="W1502" s="14">
        <v>0.130841880916437</v>
      </c>
      <c r="X1502" s="14">
        <v>0.115373109137634</v>
      </c>
      <c r="Y1502" s="14">
        <v>6.3473113587875399E-2</v>
      </c>
      <c r="Z1502" s="14">
        <v>0.20871786421905</v>
      </c>
      <c r="AA1502" s="14">
        <v>0.121440433129983</v>
      </c>
      <c r="AB1502" s="14">
        <v>9.0306159535394906E-2</v>
      </c>
      <c r="AC1502" s="14">
        <v>6.3520669938880198E-2</v>
      </c>
      <c r="AD1502" s="14">
        <v>5.0278426084183502E-2</v>
      </c>
      <c r="AE1502" s="14"/>
      <c r="AF1502" s="14">
        <v>0.12164893974339</v>
      </c>
      <c r="AG1502" s="14">
        <v>0.11562364144707001</v>
      </c>
      <c r="AH1502" s="14">
        <v>0.14970686992736701</v>
      </c>
      <c r="AI1502" s="14"/>
      <c r="AJ1502" s="14" t="s">
        <v>79</v>
      </c>
      <c r="AK1502" s="14" t="s">
        <v>79</v>
      </c>
      <c r="AL1502" s="14" t="s">
        <v>79</v>
      </c>
      <c r="AM1502" s="14" t="s">
        <v>79</v>
      </c>
      <c r="AN1502" s="14" t="s">
        <v>79</v>
      </c>
      <c r="AO1502" s="14"/>
      <c r="AP1502" s="14">
        <v>4.5849773212342598E-2</v>
      </c>
      <c r="AQ1502" s="14">
        <v>9.9264639396099696E-2</v>
      </c>
      <c r="AR1502" s="14">
        <v>0.12673583463926599</v>
      </c>
      <c r="AS1502" s="14"/>
      <c r="AT1502" s="14">
        <v>0.13753799552929499</v>
      </c>
      <c r="AU1502" s="14">
        <v>9.6129143043321194E-2</v>
      </c>
      <c r="AV1502" s="14">
        <v>0.12861686113209</v>
      </c>
      <c r="AW1502" s="14">
        <v>0.13082861782828401</v>
      </c>
      <c r="AX1502" s="14">
        <v>9.3132295003155799E-2</v>
      </c>
    </row>
    <row r="1503" spans="2:50" x14ac:dyDescent="0.25">
      <c r="C1503" s="14"/>
      <c r="D1503" s="14"/>
      <c r="E1503" s="14"/>
      <c r="F1503" s="14"/>
      <c r="G1503" s="14"/>
      <c r="H1503" s="14"/>
      <c r="I1503" s="14"/>
      <c r="J1503" s="14"/>
      <c r="K1503" s="14"/>
      <c r="L1503" s="14"/>
      <c r="M1503" s="14"/>
      <c r="N1503" s="14"/>
      <c r="O1503" s="14"/>
      <c r="P1503" s="14"/>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c r="AM1503" s="14"/>
      <c r="AN1503" s="14"/>
      <c r="AO1503" s="14"/>
      <c r="AP1503" s="14"/>
      <c r="AQ1503" s="14"/>
      <c r="AR1503" s="14"/>
      <c r="AS1503" s="14"/>
      <c r="AT1503" s="14"/>
      <c r="AU1503" s="14"/>
      <c r="AV1503" s="14"/>
      <c r="AW1503" s="14"/>
      <c r="AX1503" s="14"/>
    </row>
    <row r="1504" spans="2:50" x14ac:dyDescent="0.25">
      <c r="B1504" s="6" t="s">
        <v>530</v>
      </c>
      <c r="C1504" s="14"/>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c r="AM1504" s="14"/>
      <c r="AN1504" s="14"/>
      <c r="AO1504" s="14"/>
      <c r="AP1504" s="14"/>
      <c r="AQ1504" s="14"/>
      <c r="AR1504" s="14"/>
      <c r="AS1504" s="14"/>
      <c r="AT1504" s="14"/>
      <c r="AU1504" s="14"/>
      <c r="AV1504" s="14"/>
      <c r="AW1504" s="14"/>
      <c r="AX1504" s="14"/>
    </row>
    <row r="1505" spans="2:50" x14ac:dyDescent="0.25">
      <c r="B1505" s="24" t="s">
        <v>105</v>
      </c>
      <c r="C1505" s="14"/>
      <c r="D1505" s="14"/>
      <c r="E1505" s="14"/>
      <c r="F1505" s="14"/>
      <c r="G1505" s="14"/>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c r="AM1505" s="14"/>
      <c r="AN1505" s="14"/>
      <c r="AO1505" s="14"/>
      <c r="AP1505" s="14"/>
      <c r="AQ1505" s="14"/>
      <c r="AR1505" s="14"/>
      <c r="AS1505" s="14"/>
      <c r="AT1505" s="14"/>
      <c r="AU1505" s="14"/>
      <c r="AV1505" s="14"/>
      <c r="AW1505" s="14"/>
      <c r="AX1505" s="14"/>
    </row>
    <row r="1506" spans="2:50" x14ac:dyDescent="0.25">
      <c r="B1506" t="s">
        <v>512</v>
      </c>
      <c r="C1506" s="14">
        <v>0.155625304585088</v>
      </c>
      <c r="D1506" s="14">
        <v>0.15768952155111701</v>
      </c>
      <c r="E1506" s="14">
        <v>0.15522593946134799</v>
      </c>
      <c r="F1506" s="14"/>
      <c r="G1506" s="14">
        <v>0.214465045481912</v>
      </c>
      <c r="H1506" s="14">
        <v>0.17020818283164299</v>
      </c>
      <c r="I1506" s="14">
        <v>0.107943149286506</v>
      </c>
      <c r="J1506" s="14">
        <v>0.119735356637759</v>
      </c>
      <c r="K1506" s="14">
        <v>0.18669708297721199</v>
      </c>
      <c r="L1506" s="14">
        <v>0.15229503753879201</v>
      </c>
      <c r="M1506" s="14"/>
      <c r="N1506" s="14">
        <v>0.17187047480038101</v>
      </c>
      <c r="O1506" s="14">
        <v>0.11350992162571499</v>
      </c>
      <c r="P1506" s="14">
        <v>0.176482578902454</v>
      </c>
      <c r="Q1506" s="14">
        <v>0.157493035744416</v>
      </c>
      <c r="R1506" s="14"/>
      <c r="S1506" s="14">
        <v>0.18625314198010001</v>
      </c>
      <c r="T1506" s="14">
        <v>0.18098904001612401</v>
      </c>
      <c r="U1506" s="14">
        <v>0.17526580334497999</v>
      </c>
      <c r="V1506" s="14">
        <v>0.124954190369087</v>
      </c>
      <c r="W1506" s="14">
        <v>0.152395316613398</v>
      </c>
      <c r="X1506" s="14">
        <v>0.13544965122269401</v>
      </c>
      <c r="Y1506" s="14">
        <v>0.100007239409414</v>
      </c>
      <c r="Z1506" s="14">
        <v>0.17580820733524699</v>
      </c>
      <c r="AA1506" s="14">
        <v>0.147500845822262</v>
      </c>
      <c r="AB1506" s="14">
        <v>0.22057428405334401</v>
      </c>
      <c r="AC1506" s="14">
        <v>6.1628579259611398E-2</v>
      </c>
      <c r="AD1506" s="14">
        <v>0.118240030120181</v>
      </c>
      <c r="AE1506" s="14"/>
      <c r="AF1506" s="14">
        <v>0.14195857259761599</v>
      </c>
      <c r="AG1506" s="14">
        <v>0.155095228108977</v>
      </c>
      <c r="AH1506" s="14">
        <v>0.19202447195599301</v>
      </c>
      <c r="AI1506" s="14"/>
      <c r="AJ1506" s="14" t="s">
        <v>79</v>
      </c>
      <c r="AK1506" s="14" t="s">
        <v>79</v>
      </c>
      <c r="AL1506" s="14" t="s">
        <v>79</v>
      </c>
      <c r="AM1506" s="14" t="s">
        <v>79</v>
      </c>
      <c r="AN1506" s="14" t="s">
        <v>79</v>
      </c>
      <c r="AO1506" s="14"/>
      <c r="AP1506" s="14">
        <v>0.237858757460777</v>
      </c>
      <c r="AQ1506" s="14">
        <v>0.13081829429511699</v>
      </c>
      <c r="AR1506" s="14">
        <v>0.19454201538599</v>
      </c>
      <c r="AS1506" s="14"/>
      <c r="AT1506" s="14">
        <v>0.17011940528708799</v>
      </c>
      <c r="AU1506" s="14">
        <v>0.14926772429355301</v>
      </c>
      <c r="AV1506" s="14">
        <v>0.12752140965129899</v>
      </c>
      <c r="AW1506" s="14">
        <v>0.14781370376303499</v>
      </c>
      <c r="AX1506" s="14">
        <v>0.200575158059772</v>
      </c>
    </row>
    <row r="1507" spans="2:50" x14ac:dyDescent="0.25">
      <c r="B1507" t="s">
        <v>513</v>
      </c>
      <c r="C1507" s="14">
        <v>0.31053228166607399</v>
      </c>
      <c r="D1507" s="14">
        <v>0.32993954112010598</v>
      </c>
      <c r="E1507" s="14">
        <v>0.29297681756698901</v>
      </c>
      <c r="F1507" s="14"/>
      <c r="G1507" s="14">
        <v>0.26241116986482899</v>
      </c>
      <c r="H1507" s="14">
        <v>0.26438312312951701</v>
      </c>
      <c r="I1507" s="14">
        <v>0.37146549949395502</v>
      </c>
      <c r="J1507" s="14">
        <v>0.30324834340193202</v>
      </c>
      <c r="K1507" s="14">
        <v>0.26504691555151899</v>
      </c>
      <c r="L1507" s="14">
        <v>0.36752839893087902</v>
      </c>
      <c r="M1507" s="14"/>
      <c r="N1507" s="14">
        <v>0.269764381156679</v>
      </c>
      <c r="O1507" s="14">
        <v>0.35018733298408999</v>
      </c>
      <c r="P1507" s="14">
        <v>0.30780898282561903</v>
      </c>
      <c r="Q1507" s="14">
        <v>0.32188535562895898</v>
      </c>
      <c r="R1507" s="14"/>
      <c r="S1507" s="14">
        <v>0.25415446512578199</v>
      </c>
      <c r="T1507" s="14">
        <v>0.26867432560009002</v>
      </c>
      <c r="U1507" s="14">
        <v>0.32665110625500099</v>
      </c>
      <c r="V1507" s="14">
        <v>0.356675726910894</v>
      </c>
      <c r="W1507" s="14">
        <v>0.37903617576368598</v>
      </c>
      <c r="X1507" s="14">
        <v>0.309505171255679</v>
      </c>
      <c r="Y1507" s="14">
        <v>0.32337358718138698</v>
      </c>
      <c r="Z1507" s="14">
        <v>0.26301837043299597</v>
      </c>
      <c r="AA1507" s="14">
        <v>0.285203346540295</v>
      </c>
      <c r="AB1507" s="14">
        <v>0.32964280207904001</v>
      </c>
      <c r="AC1507" s="14">
        <v>0.36172754086365499</v>
      </c>
      <c r="AD1507" s="14">
        <v>0.386587905204125</v>
      </c>
      <c r="AE1507" s="14"/>
      <c r="AF1507" s="14">
        <v>0.36795701174993201</v>
      </c>
      <c r="AG1507" s="14">
        <v>0.30085235805801103</v>
      </c>
      <c r="AH1507" s="14">
        <v>0.20821580902383599</v>
      </c>
      <c r="AI1507" s="14"/>
      <c r="AJ1507" s="14" t="s">
        <v>79</v>
      </c>
      <c r="AK1507" s="14" t="s">
        <v>79</v>
      </c>
      <c r="AL1507" s="14" t="s">
        <v>79</v>
      </c>
      <c r="AM1507" s="14" t="s">
        <v>79</v>
      </c>
      <c r="AN1507" s="14" t="s">
        <v>79</v>
      </c>
      <c r="AO1507" s="14"/>
      <c r="AP1507" s="14">
        <v>0.42403421978343198</v>
      </c>
      <c r="AQ1507" s="14">
        <v>0.27750559937251101</v>
      </c>
      <c r="AR1507" s="14">
        <v>0.33161405104775699</v>
      </c>
      <c r="AS1507" s="14"/>
      <c r="AT1507" s="14">
        <v>0.31224432143431002</v>
      </c>
      <c r="AU1507" s="14">
        <v>0.31243538818230399</v>
      </c>
      <c r="AV1507" s="14">
        <v>0.319465156863316</v>
      </c>
      <c r="AW1507" s="14">
        <v>0.33826280395962099</v>
      </c>
      <c r="AX1507" s="14">
        <v>0.26377119388102399</v>
      </c>
    </row>
    <row r="1508" spans="2:50" x14ac:dyDescent="0.25">
      <c r="B1508" t="s">
        <v>514</v>
      </c>
      <c r="C1508" s="14">
        <v>0.24249640179663701</v>
      </c>
      <c r="D1508" s="14">
        <v>0.24721757840595299</v>
      </c>
      <c r="E1508" s="14">
        <v>0.23703925070694901</v>
      </c>
      <c r="F1508" s="14"/>
      <c r="G1508" s="14">
        <v>0.217662179484925</v>
      </c>
      <c r="H1508" s="14">
        <v>0.23663980364047901</v>
      </c>
      <c r="I1508" s="14">
        <v>0.19761691804958401</v>
      </c>
      <c r="J1508" s="14">
        <v>0.239423995337916</v>
      </c>
      <c r="K1508" s="14">
        <v>0.29278647013613901</v>
      </c>
      <c r="L1508" s="14">
        <v>0.27467915491984302</v>
      </c>
      <c r="M1508" s="14"/>
      <c r="N1508" s="14">
        <v>0.241263361952505</v>
      </c>
      <c r="O1508" s="14">
        <v>0.26956021858541002</v>
      </c>
      <c r="P1508" s="14">
        <v>0.18554827100197599</v>
      </c>
      <c r="Q1508" s="14">
        <v>0.27016321532544002</v>
      </c>
      <c r="R1508" s="14"/>
      <c r="S1508" s="14">
        <v>0.231148086811333</v>
      </c>
      <c r="T1508" s="14">
        <v>0.17120216608281599</v>
      </c>
      <c r="U1508" s="14">
        <v>0.18379090916737301</v>
      </c>
      <c r="V1508" s="14">
        <v>0.208933260132142</v>
      </c>
      <c r="W1508" s="14">
        <v>0.233298449536329</v>
      </c>
      <c r="X1508" s="14">
        <v>0.30890191023367197</v>
      </c>
      <c r="Y1508" s="14">
        <v>0.32955378876747898</v>
      </c>
      <c r="Z1508" s="14">
        <v>0.24640719091865301</v>
      </c>
      <c r="AA1508" s="14">
        <v>0.30285439403457698</v>
      </c>
      <c r="AB1508" s="14">
        <v>0.21761942132298701</v>
      </c>
      <c r="AC1508" s="14">
        <v>0.257063414027693</v>
      </c>
      <c r="AD1508" s="14">
        <v>0.24070252907110301</v>
      </c>
      <c r="AE1508" s="14"/>
      <c r="AF1508" s="14">
        <v>0.24371239606143399</v>
      </c>
      <c r="AG1508" s="14">
        <v>0.23335298647069599</v>
      </c>
      <c r="AH1508" s="14">
        <v>0.286420544532968</v>
      </c>
      <c r="AI1508" s="14"/>
      <c r="AJ1508" s="14" t="s">
        <v>79</v>
      </c>
      <c r="AK1508" s="14" t="s">
        <v>79</v>
      </c>
      <c r="AL1508" s="14" t="s">
        <v>79</v>
      </c>
      <c r="AM1508" s="14" t="s">
        <v>79</v>
      </c>
      <c r="AN1508" s="14" t="s">
        <v>79</v>
      </c>
      <c r="AO1508" s="14"/>
      <c r="AP1508" s="14">
        <v>0.241550346041909</v>
      </c>
      <c r="AQ1508" s="14">
        <v>0.26566759896290199</v>
      </c>
      <c r="AR1508" s="14">
        <v>0.20628526193416699</v>
      </c>
      <c r="AS1508" s="14"/>
      <c r="AT1508" s="14">
        <v>0.26271389801068001</v>
      </c>
      <c r="AU1508" s="14">
        <v>0.24257919681141701</v>
      </c>
      <c r="AV1508" s="14">
        <v>0.25542473614054001</v>
      </c>
      <c r="AW1508" s="14">
        <v>0.167487974610559</v>
      </c>
      <c r="AX1508" s="14">
        <v>0.26415873357083602</v>
      </c>
    </row>
    <row r="1509" spans="2:50" x14ac:dyDescent="0.25">
      <c r="B1509" t="s">
        <v>515</v>
      </c>
      <c r="C1509" s="14">
        <v>0.125362033150346</v>
      </c>
      <c r="D1509" s="14">
        <v>0.14107932919842001</v>
      </c>
      <c r="E1509" s="14">
        <v>0.105810995638894</v>
      </c>
      <c r="F1509" s="14"/>
      <c r="G1509" s="14">
        <v>0.14145441978408499</v>
      </c>
      <c r="H1509" s="14">
        <v>0.12802830118457301</v>
      </c>
      <c r="I1509" s="14">
        <v>0.12984847489182899</v>
      </c>
      <c r="J1509" s="14">
        <v>0.15242347135237</v>
      </c>
      <c r="K1509" s="14">
        <v>0.114636123093713</v>
      </c>
      <c r="L1509" s="14">
        <v>9.2302563874910398E-2</v>
      </c>
      <c r="M1509" s="14"/>
      <c r="N1509" s="14">
        <v>0.160427765366674</v>
      </c>
      <c r="O1509" s="14">
        <v>0.119675353924018</v>
      </c>
      <c r="P1509" s="14">
        <v>0.119378200061294</v>
      </c>
      <c r="Q1509" s="14">
        <v>9.9604548038442903E-2</v>
      </c>
      <c r="R1509" s="14"/>
      <c r="S1509" s="14">
        <v>0.14275079815805899</v>
      </c>
      <c r="T1509" s="14">
        <v>0.16271852805241199</v>
      </c>
      <c r="U1509" s="14">
        <v>9.2195532748654704E-2</v>
      </c>
      <c r="V1509" s="14">
        <v>0.113424955927229</v>
      </c>
      <c r="W1509" s="14">
        <v>6.8284530412546396E-2</v>
      </c>
      <c r="X1509" s="14">
        <v>7.8421384637133704E-2</v>
      </c>
      <c r="Y1509" s="14">
        <v>0.16846641652198499</v>
      </c>
      <c r="Z1509" s="14">
        <v>0.13277809883716901</v>
      </c>
      <c r="AA1509" s="14">
        <v>0.13869114646814901</v>
      </c>
      <c r="AB1509" s="14">
        <v>0.117269933423232</v>
      </c>
      <c r="AC1509" s="14">
        <v>0.155305320192166</v>
      </c>
      <c r="AD1509" s="14">
        <v>9.7447368949261495E-2</v>
      </c>
      <c r="AE1509" s="14"/>
      <c r="AF1509" s="14">
        <v>0.11460061975151099</v>
      </c>
      <c r="AG1509" s="14">
        <v>0.13564007583840601</v>
      </c>
      <c r="AH1509" s="14">
        <v>0.105183604251203</v>
      </c>
      <c r="AI1509" s="14"/>
      <c r="AJ1509" s="14" t="s">
        <v>79</v>
      </c>
      <c r="AK1509" s="14" t="s">
        <v>79</v>
      </c>
      <c r="AL1509" s="14" t="s">
        <v>79</v>
      </c>
      <c r="AM1509" s="14" t="s">
        <v>79</v>
      </c>
      <c r="AN1509" s="14" t="s">
        <v>79</v>
      </c>
      <c r="AO1509" s="14"/>
      <c r="AP1509" s="14">
        <v>3.9524217861366201E-2</v>
      </c>
      <c r="AQ1509" s="14">
        <v>0.17712497500298699</v>
      </c>
      <c r="AR1509" s="14">
        <v>0.14311815926929899</v>
      </c>
      <c r="AS1509" s="14"/>
      <c r="AT1509" s="14">
        <v>0.10600223949687999</v>
      </c>
      <c r="AU1509" s="14">
        <v>0.144328849600908</v>
      </c>
      <c r="AV1509" s="14">
        <v>0.140321845411948</v>
      </c>
      <c r="AW1509" s="14">
        <v>0.13405194853781099</v>
      </c>
      <c r="AX1509" s="14">
        <v>6.3290369391927198E-2</v>
      </c>
    </row>
    <row r="1510" spans="2:50" x14ac:dyDescent="0.25">
      <c r="B1510" t="s">
        <v>516</v>
      </c>
      <c r="C1510" s="14">
        <v>4.9695364727266503E-2</v>
      </c>
      <c r="D1510" s="14">
        <v>4.4705927323050398E-2</v>
      </c>
      <c r="E1510" s="14">
        <v>5.5123903756463401E-2</v>
      </c>
      <c r="F1510" s="14"/>
      <c r="G1510" s="14">
        <v>5.9544348906595698E-2</v>
      </c>
      <c r="H1510" s="14">
        <v>3.6168142261416798E-2</v>
      </c>
      <c r="I1510" s="14">
        <v>7.2207177162468897E-2</v>
      </c>
      <c r="J1510" s="14">
        <v>7.6018485495426502E-2</v>
      </c>
      <c r="K1510" s="14">
        <v>4.4771409579546E-2</v>
      </c>
      <c r="L1510" s="14">
        <v>1.69417316785496E-2</v>
      </c>
      <c r="M1510" s="14"/>
      <c r="N1510" s="14">
        <v>5.7560819768099902E-2</v>
      </c>
      <c r="O1510" s="14">
        <v>3.8556961725344799E-2</v>
      </c>
      <c r="P1510" s="14">
        <v>7.5863015908382597E-2</v>
      </c>
      <c r="Q1510" s="14">
        <v>2.8021801937987201E-2</v>
      </c>
      <c r="R1510" s="14"/>
      <c r="S1510" s="14">
        <v>5.0519381768771798E-2</v>
      </c>
      <c r="T1510" s="14">
        <v>0.105268908801643</v>
      </c>
      <c r="U1510" s="14">
        <v>1.02647275175352E-2</v>
      </c>
      <c r="V1510" s="14">
        <v>5.4984726643666403E-2</v>
      </c>
      <c r="W1510" s="14">
        <v>2.1536357705830501E-2</v>
      </c>
      <c r="X1510" s="14">
        <v>4.1403041962741902E-2</v>
      </c>
      <c r="Y1510" s="14">
        <v>3.2979970077807598E-2</v>
      </c>
      <c r="Z1510" s="14">
        <v>6.7985839590804495E-2</v>
      </c>
      <c r="AA1510" s="14">
        <v>1.8585236575151699E-2</v>
      </c>
      <c r="AB1510" s="14">
        <v>3.7477964625104498E-2</v>
      </c>
      <c r="AC1510" s="14">
        <v>7.1557161022508295E-2</v>
      </c>
      <c r="AD1510" s="14">
        <v>0.10674374057114699</v>
      </c>
      <c r="AE1510" s="14"/>
      <c r="AF1510" s="14">
        <v>3.34462193424927E-2</v>
      </c>
      <c r="AG1510" s="14">
        <v>6.1782496964357399E-2</v>
      </c>
      <c r="AH1510" s="14">
        <v>4.9594485873396599E-2</v>
      </c>
      <c r="AI1510" s="14"/>
      <c r="AJ1510" s="14" t="s">
        <v>79</v>
      </c>
      <c r="AK1510" s="14" t="s">
        <v>79</v>
      </c>
      <c r="AL1510" s="14" t="s">
        <v>79</v>
      </c>
      <c r="AM1510" s="14" t="s">
        <v>79</v>
      </c>
      <c r="AN1510" s="14" t="s">
        <v>79</v>
      </c>
      <c r="AO1510" s="14"/>
      <c r="AP1510" s="14">
        <v>1.6661559289237401E-2</v>
      </c>
      <c r="AQ1510" s="14">
        <v>6.5939107092671007E-2</v>
      </c>
      <c r="AR1510" s="14">
        <v>3.7414330869590298E-2</v>
      </c>
      <c r="AS1510" s="14"/>
      <c r="AT1510" s="14">
        <v>3.2688314247347097E-2</v>
      </c>
      <c r="AU1510" s="14">
        <v>5.0950032296510003E-2</v>
      </c>
      <c r="AV1510" s="14">
        <v>5.2983452072541098E-2</v>
      </c>
      <c r="AW1510" s="14">
        <v>5.9629134518897502E-2</v>
      </c>
      <c r="AX1510" s="14">
        <v>0.115072250093286</v>
      </c>
    </row>
    <row r="1511" spans="2:50" x14ac:dyDescent="0.25">
      <c r="B1511" t="s">
        <v>103</v>
      </c>
      <c r="C1511" s="14">
        <v>0.116288614074588</v>
      </c>
      <c r="D1511" s="14">
        <v>7.9368102401353904E-2</v>
      </c>
      <c r="E1511" s="14">
        <v>0.153823092869356</v>
      </c>
      <c r="F1511" s="14"/>
      <c r="G1511" s="14">
        <v>0.104462836477653</v>
      </c>
      <c r="H1511" s="14">
        <v>0.16457244695237</v>
      </c>
      <c r="I1511" s="14">
        <v>0.120918781115657</v>
      </c>
      <c r="J1511" s="14">
        <v>0.10915034777459599</v>
      </c>
      <c r="K1511" s="14">
        <v>9.6061998661870193E-2</v>
      </c>
      <c r="L1511" s="14">
        <v>9.6253113057026093E-2</v>
      </c>
      <c r="M1511" s="14"/>
      <c r="N1511" s="14">
        <v>9.9113196955660302E-2</v>
      </c>
      <c r="O1511" s="14">
        <v>0.108510211155422</v>
      </c>
      <c r="P1511" s="14">
        <v>0.13491895130027501</v>
      </c>
      <c r="Q1511" s="14">
        <v>0.122832043324755</v>
      </c>
      <c r="R1511" s="14"/>
      <c r="S1511" s="14">
        <v>0.13517412615595401</v>
      </c>
      <c r="T1511" s="14">
        <v>0.111147031446916</v>
      </c>
      <c r="U1511" s="14">
        <v>0.211831920966457</v>
      </c>
      <c r="V1511" s="14">
        <v>0.14102714001698199</v>
      </c>
      <c r="W1511" s="14">
        <v>0.14544916996821</v>
      </c>
      <c r="X1511" s="14">
        <v>0.12631884068808</v>
      </c>
      <c r="Y1511" s="14">
        <v>4.56189980419274E-2</v>
      </c>
      <c r="Z1511" s="14">
        <v>0.114002292885131</v>
      </c>
      <c r="AA1511" s="14">
        <v>0.107165030559565</v>
      </c>
      <c r="AB1511" s="14">
        <v>7.7415594496292206E-2</v>
      </c>
      <c r="AC1511" s="14">
        <v>9.2717984634366896E-2</v>
      </c>
      <c r="AD1511" s="14">
        <v>5.0278426084183502E-2</v>
      </c>
      <c r="AE1511" s="14"/>
      <c r="AF1511" s="14">
        <v>9.8325180497013998E-2</v>
      </c>
      <c r="AG1511" s="14">
        <v>0.113276854559554</v>
      </c>
      <c r="AH1511" s="14">
        <v>0.158561084362602</v>
      </c>
      <c r="AI1511" s="14"/>
      <c r="AJ1511" s="14" t="s">
        <v>79</v>
      </c>
      <c r="AK1511" s="14" t="s">
        <v>79</v>
      </c>
      <c r="AL1511" s="14" t="s">
        <v>79</v>
      </c>
      <c r="AM1511" s="14" t="s">
        <v>79</v>
      </c>
      <c r="AN1511" s="14" t="s">
        <v>79</v>
      </c>
      <c r="AO1511" s="14"/>
      <c r="AP1511" s="14">
        <v>4.0370899563278002E-2</v>
      </c>
      <c r="AQ1511" s="14">
        <v>8.2944425273811198E-2</v>
      </c>
      <c r="AR1511" s="14">
        <v>8.7026181493196103E-2</v>
      </c>
      <c r="AS1511" s="14"/>
      <c r="AT1511" s="14">
        <v>0.116231821523696</v>
      </c>
      <c r="AU1511" s="14">
        <v>0.10043880881530801</v>
      </c>
      <c r="AV1511" s="14">
        <v>0.10428339986035499</v>
      </c>
      <c r="AW1511" s="14">
        <v>0.15275443461007801</v>
      </c>
      <c r="AX1511" s="14">
        <v>9.3132295003155799E-2</v>
      </c>
    </row>
    <row r="1512" spans="2:50" x14ac:dyDescent="0.25">
      <c r="C1512" s="14"/>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c r="AM1512" s="14"/>
      <c r="AN1512" s="14"/>
      <c r="AO1512" s="14"/>
      <c r="AP1512" s="14"/>
      <c r="AQ1512" s="14"/>
      <c r="AR1512" s="14"/>
      <c r="AS1512" s="14"/>
      <c r="AT1512" s="14"/>
      <c r="AU1512" s="14"/>
      <c r="AV1512" s="14"/>
      <c r="AW1512" s="14"/>
      <c r="AX1512" s="14"/>
    </row>
    <row r="1513" spans="2:50" x14ac:dyDescent="0.25">
      <c r="B1513" s="6" t="s">
        <v>531</v>
      </c>
      <c r="C1513" s="14"/>
      <c r="D1513" s="14"/>
      <c r="E1513" s="14"/>
      <c r="F1513" s="14"/>
      <c r="G1513" s="14"/>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c r="AM1513" s="14"/>
      <c r="AN1513" s="14"/>
      <c r="AO1513" s="14"/>
      <c r="AP1513" s="14"/>
      <c r="AQ1513" s="14"/>
      <c r="AR1513" s="14"/>
      <c r="AS1513" s="14"/>
      <c r="AT1513" s="14"/>
      <c r="AU1513" s="14"/>
      <c r="AV1513" s="14"/>
      <c r="AW1513" s="14"/>
      <c r="AX1513" s="14"/>
    </row>
    <row r="1514" spans="2:50" x14ac:dyDescent="0.25">
      <c r="B1514" s="24" t="s">
        <v>105</v>
      </c>
      <c r="C1514" s="14"/>
      <c r="D1514" s="14"/>
      <c r="E1514" s="14"/>
      <c r="F1514" s="14"/>
      <c r="G1514" s="14"/>
      <c r="H1514" s="14"/>
      <c r="I1514" s="14"/>
      <c r="J1514" s="14"/>
      <c r="K1514" s="14"/>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c r="AG1514" s="14"/>
      <c r="AH1514" s="14"/>
      <c r="AI1514" s="14"/>
      <c r="AJ1514" s="14"/>
      <c r="AK1514" s="14"/>
      <c r="AL1514" s="14"/>
      <c r="AM1514" s="14"/>
      <c r="AN1514" s="14"/>
      <c r="AO1514" s="14"/>
      <c r="AP1514" s="14"/>
      <c r="AQ1514" s="14"/>
      <c r="AR1514" s="14"/>
      <c r="AS1514" s="14"/>
      <c r="AT1514" s="14"/>
      <c r="AU1514" s="14"/>
      <c r="AV1514" s="14"/>
      <c r="AW1514" s="14"/>
      <c r="AX1514" s="14"/>
    </row>
    <row r="1515" spans="2:50" x14ac:dyDescent="0.25">
      <c r="B1515" t="s">
        <v>512</v>
      </c>
      <c r="C1515" s="14">
        <v>0.28670344774702999</v>
      </c>
      <c r="D1515" s="14">
        <v>0.275930569189407</v>
      </c>
      <c r="E1515" s="14">
        <v>0.29503128162620901</v>
      </c>
      <c r="F1515" s="14"/>
      <c r="G1515" s="14">
        <v>0.28700149293431798</v>
      </c>
      <c r="H1515" s="14">
        <v>0.27298970019998298</v>
      </c>
      <c r="I1515" s="14">
        <v>0.29049351970507897</v>
      </c>
      <c r="J1515" s="14">
        <v>0.30139564288994902</v>
      </c>
      <c r="K1515" s="14">
        <v>0.29220914129833703</v>
      </c>
      <c r="L1515" s="14">
        <v>0.27990565280313001</v>
      </c>
      <c r="M1515" s="14"/>
      <c r="N1515" s="14">
        <v>0.26072687587009102</v>
      </c>
      <c r="O1515" s="14">
        <v>0.23155274112242699</v>
      </c>
      <c r="P1515" s="14">
        <v>0.32658447568594001</v>
      </c>
      <c r="Q1515" s="14">
        <v>0.33089719292716502</v>
      </c>
      <c r="R1515" s="14"/>
      <c r="S1515" s="14">
        <v>0.29134117028724899</v>
      </c>
      <c r="T1515" s="14">
        <v>0.263020758778999</v>
      </c>
      <c r="U1515" s="14">
        <v>0.22822145117085499</v>
      </c>
      <c r="V1515" s="14">
        <v>0.20427097858388099</v>
      </c>
      <c r="W1515" s="14">
        <v>0.30877469643501998</v>
      </c>
      <c r="X1515" s="14">
        <v>0.28404841174981699</v>
      </c>
      <c r="Y1515" s="14">
        <v>0.37335373680700501</v>
      </c>
      <c r="Z1515" s="14">
        <v>0.274915754043838</v>
      </c>
      <c r="AA1515" s="14">
        <v>0.27228997947962302</v>
      </c>
      <c r="AB1515" s="14">
        <v>0.36347137684187097</v>
      </c>
      <c r="AC1515" s="14">
        <v>0.27480785316624501</v>
      </c>
      <c r="AD1515" s="14">
        <v>0.29955973773999001</v>
      </c>
      <c r="AE1515" s="14"/>
      <c r="AF1515" s="14">
        <v>0.31770973817544002</v>
      </c>
      <c r="AG1515" s="14">
        <v>0.25024101008572902</v>
      </c>
      <c r="AH1515" s="14">
        <v>0.29746680289962102</v>
      </c>
      <c r="AI1515" s="14"/>
      <c r="AJ1515" s="14" t="s">
        <v>79</v>
      </c>
      <c r="AK1515" s="14" t="s">
        <v>79</v>
      </c>
      <c r="AL1515" s="14" t="s">
        <v>79</v>
      </c>
      <c r="AM1515" s="14" t="s">
        <v>79</v>
      </c>
      <c r="AN1515" s="14" t="s">
        <v>79</v>
      </c>
      <c r="AO1515" s="14"/>
      <c r="AP1515" s="14">
        <v>0.39029183951341201</v>
      </c>
      <c r="AQ1515" s="14">
        <v>0.223023506002376</v>
      </c>
      <c r="AR1515" s="14">
        <v>0.374681206650334</v>
      </c>
      <c r="AS1515" s="14"/>
      <c r="AT1515" s="14">
        <v>0.30929693773404499</v>
      </c>
      <c r="AU1515" s="14">
        <v>0.33297963366560002</v>
      </c>
      <c r="AV1515" s="14">
        <v>0.24591484010164899</v>
      </c>
      <c r="AW1515" s="14">
        <v>0.18014439058191101</v>
      </c>
      <c r="AX1515" s="14">
        <v>0.26759978671281498</v>
      </c>
    </row>
    <row r="1516" spans="2:50" x14ac:dyDescent="0.25">
      <c r="B1516" t="s">
        <v>513</v>
      </c>
      <c r="C1516" s="14">
        <v>0.27500577445829399</v>
      </c>
      <c r="D1516" s="14">
        <v>0.30112168238044701</v>
      </c>
      <c r="E1516" s="14">
        <v>0.250554956794874</v>
      </c>
      <c r="F1516" s="14"/>
      <c r="G1516" s="14">
        <v>0.26497701711830601</v>
      </c>
      <c r="H1516" s="14">
        <v>0.236319923978659</v>
      </c>
      <c r="I1516" s="14">
        <v>0.231211129399856</v>
      </c>
      <c r="J1516" s="14">
        <v>0.20630677680494899</v>
      </c>
      <c r="K1516" s="14">
        <v>0.341667697547274</v>
      </c>
      <c r="L1516" s="14">
        <v>0.36875020207978798</v>
      </c>
      <c r="M1516" s="14"/>
      <c r="N1516" s="14">
        <v>0.28588530791516198</v>
      </c>
      <c r="O1516" s="14">
        <v>0.29991916545632002</v>
      </c>
      <c r="P1516" s="14">
        <v>0.248171643777337</v>
      </c>
      <c r="Q1516" s="14">
        <v>0.26368768575047902</v>
      </c>
      <c r="R1516" s="14"/>
      <c r="S1516" s="14">
        <v>0.23765544013064399</v>
      </c>
      <c r="T1516" s="14">
        <v>0.27647965245181999</v>
      </c>
      <c r="U1516" s="14">
        <v>0.31648625053399299</v>
      </c>
      <c r="V1516" s="14">
        <v>0.33589847617465202</v>
      </c>
      <c r="W1516" s="14">
        <v>0.26695040694484701</v>
      </c>
      <c r="X1516" s="14">
        <v>0.29275474085824998</v>
      </c>
      <c r="Y1516" s="14">
        <v>0.28557145788110699</v>
      </c>
      <c r="Z1516" s="14">
        <v>0.27471111819525801</v>
      </c>
      <c r="AA1516" s="14">
        <v>0.33362207505740998</v>
      </c>
      <c r="AB1516" s="14">
        <v>0.225505894803403</v>
      </c>
      <c r="AC1516" s="14">
        <v>0.23846250655302501</v>
      </c>
      <c r="AD1516" s="14">
        <v>0.146186964691433</v>
      </c>
      <c r="AE1516" s="14"/>
      <c r="AF1516" s="14">
        <v>0.32006417209038801</v>
      </c>
      <c r="AG1516" s="14">
        <v>0.27491834164695</v>
      </c>
      <c r="AH1516" s="14">
        <v>0.194791881400668</v>
      </c>
      <c r="AI1516" s="14"/>
      <c r="AJ1516" s="14" t="s">
        <v>79</v>
      </c>
      <c r="AK1516" s="14" t="s">
        <v>79</v>
      </c>
      <c r="AL1516" s="14" t="s">
        <v>79</v>
      </c>
      <c r="AM1516" s="14" t="s">
        <v>79</v>
      </c>
      <c r="AN1516" s="14" t="s">
        <v>79</v>
      </c>
      <c r="AO1516" s="14"/>
      <c r="AP1516" s="14">
        <v>0.41711928703499801</v>
      </c>
      <c r="AQ1516" s="14">
        <v>0.23491828269495399</v>
      </c>
      <c r="AR1516" s="14">
        <v>0.29009416703735602</v>
      </c>
      <c r="AS1516" s="14"/>
      <c r="AT1516" s="14">
        <v>0.29773702725662199</v>
      </c>
      <c r="AU1516" s="14">
        <v>0.27722882411933097</v>
      </c>
      <c r="AV1516" s="14">
        <v>0.27055015077773698</v>
      </c>
      <c r="AW1516" s="14">
        <v>0.32580770975998402</v>
      </c>
      <c r="AX1516" s="14">
        <v>0.26003693461990801</v>
      </c>
    </row>
    <row r="1517" spans="2:50" x14ac:dyDescent="0.25">
      <c r="B1517" t="s">
        <v>514</v>
      </c>
      <c r="C1517" s="14">
        <v>0.16280924105097999</v>
      </c>
      <c r="D1517" s="14">
        <v>0.181988820569008</v>
      </c>
      <c r="E1517" s="14">
        <v>0.14565017432765501</v>
      </c>
      <c r="F1517" s="14"/>
      <c r="G1517" s="14">
        <v>0.14446807985218699</v>
      </c>
      <c r="H1517" s="14">
        <v>0.18844985933102701</v>
      </c>
      <c r="I1517" s="14">
        <v>0.18212814690648499</v>
      </c>
      <c r="J1517" s="14">
        <v>0.136080214707782</v>
      </c>
      <c r="K1517" s="14">
        <v>0.119784270595056</v>
      </c>
      <c r="L1517" s="14">
        <v>0.18523356157832699</v>
      </c>
      <c r="M1517" s="14"/>
      <c r="N1517" s="14">
        <v>0.16141426828015501</v>
      </c>
      <c r="O1517" s="14">
        <v>0.20204817023869701</v>
      </c>
      <c r="P1517" s="14">
        <v>0.116860049742513</v>
      </c>
      <c r="Q1517" s="14">
        <v>0.17062974694917701</v>
      </c>
      <c r="R1517" s="14"/>
      <c r="S1517" s="14">
        <v>0.14650611996657401</v>
      </c>
      <c r="T1517" s="14">
        <v>0.15794778968449</v>
      </c>
      <c r="U1517" s="14">
        <v>0.20053555325841199</v>
      </c>
      <c r="V1517" s="14">
        <v>0.18712742508949201</v>
      </c>
      <c r="W1517" s="14">
        <v>0.14775369403909699</v>
      </c>
      <c r="X1517" s="14">
        <v>0.185800797111629</v>
      </c>
      <c r="Y1517" s="14">
        <v>0.117722144703721</v>
      </c>
      <c r="Z1517" s="14">
        <v>4.3487304965116998E-2</v>
      </c>
      <c r="AA1517" s="14">
        <v>0.14937607757869401</v>
      </c>
      <c r="AB1517" s="14">
        <v>0.14812174820711299</v>
      </c>
      <c r="AC1517" s="14">
        <v>0.142645758398913</v>
      </c>
      <c r="AD1517" s="14">
        <v>0.35830651789093698</v>
      </c>
      <c r="AE1517" s="14"/>
      <c r="AF1517" s="14">
        <v>0.151434207546356</v>
      </c>
      <c r="AG1517" s="14">
        <v>0.17912484265188</v>
      </c>
      <c r="AH1517" s="14">
        <v>0.18370268627594</v>
      </c>
      <c r="AI1517" s="14"/>
      <c r="AJ1517" s="14" t="s">
        <v>79</v>
      </c>
      <c r="AK1517" s="14" t="s">
        <v>79</v>
      </c>
      <c r="AL1517" s="14" t="s">
        <v>79</v>
      </c>
      <c r="AM1517" s="14" t="s">
        <v>79</v>
      </c>
      <c r="AN1517" s="14" t="s">
        <v>79</v>
      </c>
      <c r="AO1517" s="14"/>
      <c r="AP1517" s="14">
        <v>0.129803004698063</v>
      </c>
      <c r="AQ1517" s="14">
        <v>0.207700144752646</v>
      </c>
      <c r="AR1517" s="14">
        <v>0.102517424280807</v>
      </c>
      <c r="AS1517" s="14"/>
      <c r="AT1517" s="14">
        <v>0.13707711812499199</v>
      </c>
      <c r="AU1517" s="14">
        <v>0.13633257050848199</v>
      </c>
      <c r="AV1517" s="14">
        <v>0.20840551211383301</v>
      </c>
      <c r="AW1517" s="14">
        <v>0.182067741530969</v>
      </c>
      <c r="AX1517" s="14">
        <v>7.9689802532508403E-2</v>
      </c>
    </row>
    <row r="1518" spans="2:50" x14ac:dyDescent="0.25">
      <c r="B1518" t="s">
        <v>515</v>
      </c>
      <c r="C1518" s="14">
        <v>0.105036969964687</v>
      </c>
      <c r="D1518" s="14">
        <v>0.10886800181777199</v>
      </c>
      <c r="E1518" s="14">
        <v>0.100659660762086</v>
      </c>
      <c r="F1518" s="14"/>
      <c r="G1518" s="14">
        <v>9.2327813466149197E-2</v>
      </c>
      <c r="H1518" s="14">
        <v>9.6627296223711398E-2</v>
      </c>
      <c r="I1518" s="14">
        <v>0.104162062978921</v>
      </c>
      <c r="J1518" s="14">
        <v>0.183182410486039</v>
      </c>
      <c r="K1518" s="14">
        <v>0.115922996971183</v>
      </c>
      <c r="L1518" s="14">
        <v>5.1120849330226599E-2</v>
      </c>
      <c r="M1518" s="14"/>
      <c r="N1518" s="14">
        <v>9.8695482221240499E-2</v>
      </c>
      <c r="O1518" s="14">
        <v>0.136631591246827</v>
      </c>
      <c r="P1518" s="14">
        <v>9.7539324141192693E-2</v>
      </c>
      <c r="Q1518" s="14">
        <v>8.9108156793784907E-2</v>
      </c>
      <c r="R1518" s="14"/>
      <c r="S1518" s="14">
        <v>0.13491684316598801</v>
      </c>
      <c r="T1518" s="14">
        <v>0.101619450578758</v>
      </c>
      <c r="U1518" s="14">
        <v>4.3681755582357103E-2</v>
      </c>
      <c r="V1518" s="14">
        <v>6.9183440988035402E-2</v>
      </c>
      <c r="W1518" s="14">
        <v>0.116277714475415</v>
      </c>
      <c r="X1518" s="14">
        <v>8.6828814351057201E-2</v>
      </c>
      <c r="Y1518" s="14">
        <v>0.127019053613349</v>
      </c>
      <c r="Z1518" s="14">
        <v>0.227670103893333</v>
      </c>
      <c r="AA1518" s="14">
        <v>0.120445502142619</v>
      </c>
      <c r="AB1518" s="14">
        <v>8.4158135851235397E-2</v>
      </c>
      <c r="AC1518" s="14">
        <v>0.116120920402707</v>
      </c>
      <c r="AD1518" s="14">
        <v>8.9203039106492604E-2</v>
      </c>
      <c r="AE1518" s="14"/>
      <c r="AF1518" s="14">
        <v>8.3036401421205205E-2</v>
      </c>
      <c r="AG1518" s="14">
        <v>0.11414705976945499</v>
      </c>
      <c r="AH1518" s="14">
        <v>0.13089646841140801</v>
      </c>
      <c r="AI1518" s="14"/>
      <c r="AJ1518" s="14" t="s">
        <v>79</v>
      </c>
      <c r="AK1518" s="14" t="s">
        <v>79</v>
      </c>
      <c r="AL1518" s="14" t="s">
        <v>79</v>
      </c>
      <c r="AM1518" s="14" t="s">
        <v>79</v>
      </c>
      <c r="AN1518" s="14" t="s">
        <v>79</v>
      </c>
      <c r="AO1518" s="14"/>
      <c r="AP1518" s="14">
        <v>1.7569030622763701E-2</v>
      </c>
      <c r="AQ1518" s="14">
        <v>0.15674916336844799</v>
      </c>
      <c r="AR1518" s="14">
        <v>9.5051355342672506E-2</v>
      </c>
      <c r="AS1518" s="14"/>
      <c r="AT1518" s="14">
        <v>9.9202382627575497E-2</v>
      </c>
      <c r="AU1518" s="14">
        <v>9.3007695658215594E-2</v>
      </c>
      <c r="AV1518" s="14">
        <v>0.11059300414779601</v>
      </c>
      <c r="AW1518" s="14">
        <v>0.135551025065589</v>
      </c>
      <c r="AX1518" s="14">
        <v>0.106599433952281</v>
      </c>
    </row>
    <row r="1519" spans="2:50" x14ac:dyDescent="0.25">
      <c r="B1519" t="s">
        <v>516</v>
      </c>
      <c r="C1519" s="14">
        <v>8.4136590462666902E-2</v>
      </c>
      <c r="D1519" s="14">
        <v>7.4071302522333599E-2</v>
      </c>
      <c r="E1519" s="14">
        <v>9.3066438867247303E-2</v>
      </c>
      <c r="F1519" s="14"/>
      <c r="G1519" s="14">
        <v>0.117202580810455</v>
      </c>
      <c r="H1519" s="14">
        <v>8.7991485890675403E-2</v>
      </c>
      <c r="I1519" s="14">
        <v>0.100501378115363</v>
      </c>
      <c r="J1519" s="14">
        <v>9.9082142198578901E-2</v>
      </c>
      <c r="K1519" s="14">
        <v>7.7012790790075003E-2</v>
      </c>
      <c r="L1519" s="14">
        <v>3.56379031515884E-2</v>
      </c>
      <c r="M1519" s="14"/>
      <c r="N1519" s="14">
        <v>0.118951749417969</v>
      </c>
      <c r="O1519" s="14">
        <v>6.0886424069305299E-2</v>
      </c>
      <c r="P1519" s="14">
        <v>9.9635250320041294E-2</v>
      </c>
      <c r="Q1519" s="14">
        <v>5.5301116973298599E-2</v>
      </c>
      <c r="R1519" s="14"/>
      <c r="S1519" s="14">
        <v>8.7520083458031805E-2</v>
      </c>
      <c r="T1519" s="14">
        <v>0.121897677964406</v>
      </c>
      <c r="U1519" s="14">
        <v>4.34789299908225E-2</v>
      </c>
      <c r="V1519" s="14">
        <v>8.5342785427295204E-2</v>
      </c>
      <c r="W1519" s="14">
        <v>2.9401607189184002E-2</v>
      </c>
      <c r="X1519" s="14">
        <v>6.7689812513721997E-2</v>
      </c>
      <c r="Y1519" s="14">
        <v>7.5788324516903399E-2</v>
      </c>
      <c r="Z1519" s="14">
        <v>9.3533294444022794E-2</v>
      </c>
      <c r="AA1519" s="14">
        <v>5.89837415609289E-2</v>
      </c>
      <c r="AB1519" s="14">
        <v>9.74368792444327E-2</v>
      </c>
      <c r="AC1519" s="14">
        <v>0.16444229154022899</v>
      </c>
      <c r="AD1519" s="14">
        <v>0.10674374057114699</v>
      </c>
      <c r="AE1519" s="14"/>
      <c r="AF1519" s="14">
        <v>5.4320618264217302E-2</v>
      </c>
      <c r="AG1519" s="14">
        <v>0.107768472404301</v>
      </c>
      <c r="AH1519" s="14">
        <v>5.70796481983172E-2</v>
      </c>
      <c r="AI1519" s="14"/>
      <c r="AJ1519" s="14" t="s">
        <v>79</v>
      </c>
      <c r="AK1519" s="14" t="s">
        <v>79</v>
      </c>
      <c r="AL1519" s="14" t="s">
        <v>79</v>
      </c>
      <c r="AM1519" s="14" t="s">
        <v>79</v>
      </c>
      <c r="AN1519" s="14" t="s">
        <v>79</v>
      </c>
      <c r="AO1519" s="14"/>
      <c r="AP1519" s="14">
        <v>5.0391963414310901E-3</v>
      </c>
      <c r="AQ1519" s="14">
        <v>0.115366450119328</v>
      </c>
      <c r="AR1519" s="14">
        <v>7.8550878027351306E-2</v>
      </c>
      <c r="AS1519" s="14"/>
      <c r="AT1519" s="14">
        <v>8.2623229539999704E-2</v>
      </c>
      <c r="AU1519" s="14">
        <v>8.2435641175137103E-2</v>
      </c>
      <c r="AV1519" s="14">
        <v>7.8048372490434503E-2</v>
      </c>
      <c r="AW1519" s="14">
        <v>9.8797317222476297E-2</v>
      </c>
      <c r="AX1519" s="14">
        <v>0.19294174717933199</v>
      </c>
    </row>
    <row r="1520" spans="2:50" x14ac:dyDescent="0.25">
      <c r="B1520" t="s">
        <v>103</v>
      </c>
      <c r="C1520" s="14">
        <v>8.6307976316341406E-2</v>
      </c>
      <c r="D1520" s="14">
        <v>5.8019623521033098E-2</v>
      </c>
      <c r="E1520" s="14">
        <v>0.11503748762193</v>
      </c>
      <c r="F1520" s="14"/>
      <c r="G1520" s="14">
        <v>9.4023015818585201E-2</v>
      </c>
      <c r="H1520" s="14">
        <v>0.117621734375944</v>
      </c>
      <c r="I1520" s="14">
        <v>9.15037628942975E-2</v>
      </c>
      <c r="J1520" s="14">
        <v>7.3952812912702295E-2</v>
      </c>
      <c r="K1520" s="14">
        <v>5.34031027980746E-2</v>
      </c>
      <c r="L1520" s="14">
        <v>7.9351831056940506E-2</v>
      </c>
      <c r="M1520" s="14"/>
      <c r="N1520" s="14">
        <v>7.4326316295381903E-2</v>
      </c>
      <c r="O1520" s="14">
        <v>6.8961907866423797E-2</v>
      </c>
      <c r="P1520" s="14">
        <v>0.111209256332976</v>
      </c>
      <c r="Q1520" s="14">
        <v>9.0376100606095494E-2</v>
      </c>
      <c r="R1520" s="14"/>
      <c r="S1520" s="14">
        <v>0.102060342991513</v>
      </c>
      <c r="T1520" s="14">
        <v>7.9034670541526006E-2</v>
      </c>
      <c r="U1520" s="14">
        <v>0.16759605946355999</v>
      </c>
      <c r="V1520" s="14">
        <v>0.118176893736645</v>
      </c>
      <c r="W1520" s="14">
        <v>0.130841880916437</v>
      </c>
      <c r="X1520" s="14">
        <v>8.2877423415524898E-2</v>
      </c>
      <c r="Y1520" s="14">
        <v>2.05452824779148E-2</v>
      </c>
      <c r="Z1520" s="14">
        <v>8.5682424458431994E-2</v>
      </c>
      <c r="AA1520" s="14">
        <v>6.5282624180724294E-2</v>
      </c>
      <c r="AB1520" s="14">
        <v>8.1305965051945095E-2</v>
      </c>
      <c r="AC1520" s="14">
        <v>6.3520669938880198E-2</v>
      </c>
      <c r="AD1520" s="14">
        <v>0</v>
      </c>
      <c r="AE1520" s="14"/>
      <c r="AF1520" s="14">
        <v>7.34348625023937E-2</v>
      </c>
      <c r="AG1520" s="14">
        <v>7.3800273441685701E-2</v>
      </c>
      <c r="AH1520" s="14">
        <v>0.13606251281404599</v>
      </c>
      <c r="AI1520" s="14"/>
      <c r="AJ1520" s="14" t="s">
        <v>79</v>
      </c>
      <c r="AK1520" s="14" t="s">
        <v>79</v>
      </c>
      <c r="AL1520" s="14" t="s">
        <v>79</v>
      </c>
      <c r="AM1520" s="14" t="s">
        <v>79</v>
      </c>
      <c r="AN1520" s="14" t="s">
        <v>79</v>
      </c>
      <c r="AO1520" s="14"/>
      <c r="AP1520" s="14">
        <v>4.01776417893316E-2</v>
      </c>
      <c r="AQ1520" s="14">
        <v>6.2242453062246503E-2</v>
      </c>
      <c r="AR1520" s="14">
        <v>5.91049686614794E-2</v>
      </c>
      <c r="AS1520" s="14"/>
      <c r="AT1520" s="14">
        <v>7.4063304716766296E-2</v>
      </c>
      <c r="AU1520" s="14">
        <v>7.8015634873234402E-2</v>
      </c>
      <c r="AV1520" s="14">
        <v>8.6488120368551205E-2</v>
      </c>
      <c r="AW1520" s="14">
        <v>7.7631815839070806E-2</v>
      </c>
      <c r="AX1520" s="14">
        <v>9.3132295003155799E-2</v>
      </c>
    </row>
    <row r="1521" spans="2:50" x14ac:dyDescent="0.25">
      <c r="C1521" s="14"/>
      <c r="D1521" s="14"/>
      <c r="E1521" s="14"/>
      <c r="F1521" s="14"/>
      <c r="G1521" s="14"/>
      <c r="H1521" s="14"/>
      <c r="I1521" s="14"/>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row>
    <row r="1522" spans="2:50" x14ac:dyDescent="0.25">
      <c r="B1522" s="6" t="s">
        <v>532</v>
      </c>
      <c r="C1522" s="14"/>
      <c r="D1522" s="14"/>
      <c r="E1522" s="14"/>
      <c r="F1522" s="14"/>
      <c r="G1522" s="14"/>
      <c r="H1522" s="14"/>
      <c r="I1522" s="14"/>
      <c r="J1522" s="14"/>
      <c r="K1522" s="14"/>
      <c r="L1522" s="14"/>
      <c r="M1522" s="14"/>
      <c r="N1522" s="14"/>
      <c r="O1522" s="14"/>
      <c r="P1522" s="14"/>
      <c r="Q1522" s="14"/>
      <c r="R1522" s="14"/>
      <c r="S1522" s="14"/>
      <c r="T1522" s="14"/>
      <c r="U1522" s="14"/>
      <c r="V1522" s="14"/>
      <c r="W1522" s="14"/>
      <c r="X1522" s="14"/>
      <c r="Y1522" s="14"/>
      <c r="Z1522" s="14"/>
      <c r="AA1522" s="14"/>
      <c r="AB1522" s="14"/>
      <c r="AC1522" s="14"/>
      <c r="AD1522" s="14"/>
      <c r="AE1522" s="14"/>
      <c r="AF1522" s="14"/>
      <c r="AG1522" s="14"/>
      <c r="AH1522" s="14"/>
      <c r="AI1522" s="14"/>
      <c r="AJ1522" s="14"/>
      <c r="AK1522" s="14"/>
      <c r="AL1522" s="14"/>
      <c r="AM1522" s="14"/>
      <c r="AN1522" s="14"/>
      <c r="AO1522" s="14"/>
      <c r="AP1522" s="14"/>
      <c r="AQ1522" s="14"/>
      <c r="AR1522" s="14"/>
      <c r="AS1522" s="14"/>
      <c r="AT1522" s="14"/>
      <c r="AU1522" s="14"/>
      <c r="AV1522" s="14"/>
      <c r="AW1522" s="14"/>
      <c r="AX1522" s="14"/>
    </row>
    <row r="1523" spans="2:50" x14ac:dyDescent="0.25">
      <c r="B1523" s="24" t="s">
        <v>105</v>
      </c>
      <c r="C1523" s="14"/>
      <c r="D1523" s="14"/>
      <c r="E1523" s="14"/>
      <c r="F1523" s="14"/>
      <c r="G1523" s="14"/>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c r="AS1523" s="14"/>
      <c r="AT1523" s="14"/>
      <c r="AU1523" s="14"/>
      <c r="AV1523" s="14"/>
      <c r="AW1523" s="14"/>
      <c r="AX1523" s="14"/>
    </row>
    <row r="1524" spans="2:50" x14ac:dyDescent="0.25">
      <c r="B1524" t="s">
        <v>512</v>
      </c>
      <c r="C1524" s="14">
        <v>0.25918686572402699</v>
      </c>
      <c r="D1524" s="14">
        <v>0.233046717279694</v>
      </c>
      <c r="E1524" s="14">
        <v>0.28241758371849002</v>
      </c>
      <c r="F1524" s="14"/>
      <c r="G1524" s="14">
        <v>0.25613867641559601</v>
      </c>
      <c r="H1524" s="14">
        <v>0.23690609150511199</v>
      </c>
      <c r="I1524" s="14">
        <v>0.26644759591195799</v>
      </c>
      <c r="J1524" s="14">
        <v>0.24127246247001299</v>
      </c>
      <c r="K1524" s="14">
        <v>0.337317985735054</v>
      </c>
      <c r="L1524" s="14">
        <v>0.240795874642178</v>
      </c>
      <c r="M1524" s="14"/>
      <c r="N1524" s="14">
        <v>0.216579269153473</v>
      </c>
      <c r="O1524" s="14">
        <v>0.20266653079893299</v>
      </c>
      <c r="P1524" s="14">
        <v>0.32225331764778697</v>
      </c>
      <c r="Q1524" s="14">
        <v>0.29729951245742497</v>
      </c>
      <c r="R1524" s="14"/>
      <c r="S1524" s="14">
        <v>0.29313440091466197</v>
      </c>
      <c r="T1524" s="14">
        <v>0.248984318100236</v>
      </c>
      <c r="U1524" s="14">
        <v>0.28667497162503502</v>
      </c>
      <c r="V1524" s="14">
        <v>0.22376985903355101</v>
      </c>
      <c r="W1524" s="14">
        <v>0.240931857746251</v>
      </c>
      <c r="X1524" s="14">
        <v>0.26591991567330803</v>
      </c>
      <c r="Y1524" s="14">
        <v>0.30974526772275202</v>
      </c>
      <c r="Z1524" s="14">
        <v>0.20448185798245999</v>
      </c>
      <c r="AA1524" s="14">
        <v>0.21664645291908399</v>
      </c>
      <c r="AB1524" s="14">
        <v>0.32088079043295598</v>
      </c>
      <c r="AC1524" s="14">
        <v>9.4718329327532505E-2</v>
      </c>
      <c r="AD1524" s="14">
        <v>0.287360698546759</v>
      </c>
      <c r="AE1524" s="14"/>
      <c r="AF1524" s="14">
        <v>0.27274158587868302</v>
      </c>
      <c r="AG1524" s="14">
        <v>0.24843848681186501</v>
      </c>
      <c r="AH1524" s="14">
        <v>0.25580018271384303</v>
      </c>
      <c r="AI1524" s="14"/>
      <c r="AJ1524" s="14" t="s">
        <v>79</v>
      </c>
      <c r="AK1524" s="14" t="s">
        <v>79</v>
      </c>
      <c r="AL1524" s="14" t="s">
        <v>79</v>
      </c>
      <c r="AM1524" s="14" t="s">
        <v>79</v>
      </c>
      <c r="AN1524" s="14" t="s">
        <v>79</v>
      </c>
      <c r="AO1524" s="14"/>
      <c r="AP1524" s="14">
        <v>0.357377656143745</v>
      </c>
      <c r="AQ1524" s="14">
        <v>0.20122038396556599</v>
      </c>
      <c r="AR1524" s="14">
        <v>0.31479349176596899</v>
      </c>
      <c r="AS1524" s="14"/>
      <c r="AT1524" s="14">
        <v>0.31032328202694898</v>
      </c>
      <c r="AU1524" s="14">
        <v>0.26556360701949799</v>
      </c>
      <c r="AV1524" s="14">
        <v>0.21290559938935899</v>
      </c>
      <c r="AW1524" s="14">
        <v>0.165015891549082</v>
      </c>
      <c r="AX1524" s="14">
        <v>0.117668133155812</v>
      </c>
    </row>
    <row r="1525" spans="2:50" x14ac:dyDescent="0.25">
      <c r="B1525" t="s">
        <v>513</v>
      </c>
      <c r="C1525" s="14">
        <v>0.274620723168926</v>
      </c>
      <c r="D1525" s="14">
        <v>0.287907220941862</v>
      </c>
      <c r="E1525" s="14">
        <v>0.26270938299944702</v>
      </c>
      <c r="F1525" s="14"/>
      <c r="G1525" s="14">
        <v>0.24956562062544599</v>
      </c>
      <c r="H1525" s="14">
        <v>0.25630599501594398</v>
      </c>
      <c r="I1525" s="14">
        <v>0.26931847438246298</v>
      </c>
      <c r="J1525" s="14">
        <v>0.249977489191439</v>
      </c>
      <c r="K1525" s="14">
        <v>0.24878540835966201</v>
      </c>
      <c r="L1525" s="14">
        <v>0.34943279302924302</v>
      </c>
      <c r="M1525" s="14"/>
      <c r="N1525" s="14">
        <v>0.26031406897383003</v>
      </c>
      <c r="O1525" s="14">
        <v>0.33569472697379599</v>
      </c>
      <c r="P1525" s="14">
        <v>0.242355781894733</v>
      </c>
      <c r="Q1525" s="14">
        <v>0.260421105541911</v>
      </c>
      <c r="R1525" s="14"/>
      <c r="S1525" s="14">
        <v>0.21266671856956801</v>
      </c>
      <c r="T1525" s="14">
        <v>0.23252504080516401</v>
      </c>
      <c r="U1525" s="14">
        <v>0.23539180715574501</v>
      </c>
      <c r="V1525" s="14">
        <v>0.22800670917906099</v>
      </c>
      <c r="W1525" s="14">
        <v>0.33511390333437202</v>
      </c>
      <c r="X1525" s="14">
        <v>0.262578622144997</v>
      </c>
      <c r="Y1525" s="14">
        <v>0.310076327963964</v>
      </c>
      <c r="Z1525" s="14">
        <v>0.28499240307666901</v>
      </c>
      <c r="AA1525" s="14">
        <v>0.31684479405110599</v>
      </c>
      <c r="AB1525" s="14">
        <v>0.31690410380793999</v>
      </c>
      <c r="AC1525" s="14">
        <v>0.290857985034436</v>
      </c>
      <c r="AD1525" s="14">
        <v>0.423908360191463</v>
      </c>
      <c r="AE1525" s="14"/>
      <c r="AF1525" s="14">
        <v>0.31899822804915601</v>
      </c>
      <c r="AG1525" s="14">
        <v>0.26423795716825799</v>
      </c>
      <c r="AH1525" s="14">
        <v>0.24219359895862699</v>
      </c>
      <c r="AI1525" s="14"/>
      <c r="AJ1525" s="14" t="s">
        <v>79</v>
      </c>
      <c r="AK1525" s="14" t="s">
        <v>79</v>
      </c>
      <c r="AL1525" s="14" t="s">
        <v>79</v>
      </c>
      <c r="AM1525" s="14" t="s">
        <v>79</v>
      </c>
      <c r="AN1525" s="14" t="s">
        <v>79</v>
      </c>
      <c r="AO1525" s="14"/>
      <c r="AP1525" s="14">
        <v>0.38533750867745598</v>
      </c>
      <c r="AQ1525" s="14">
        <v>0.22111886247027299</v>
      </c>
      <c r="AR1525" s="14">
        <v>0.32100275254708199</v>
      </c>
      <c r="AS1525" s="14"/>
      <c r="AT1525" s="14">
        <v>0.24622550462475501</v>
      </c>
      <c r="AU1525" s="14">
        <v>0.27005210041212402</v>
      </c>
      <c r="AV1525" s="14">
        <v>0.30299883540557299</v>
      </c>
      <c r="AW1525" s="14">
        <v>0.267805378654144</v>
      </c>
      <c r="AX1525" s="14">
        <v>0.346678218784984</v>
      </c>
    </row>
    <row r="1526" spans="2:50" x14ac:dyDescent="0.25">
      <c r="B1526" t="s">
        <v>514</v>
      </c>
      <c r="C1526" s="14">
        <v>0.17019932050810499</v>
      </c>
      <c r="D1526" s="14">
        <v>0.181324318272714</v>
      </c>
      <c r="E1526" s="14">
        <v>0.15933046574831899</v>
      </c>
      <c r="F1526" s="14"/>
      <c r="G1526" s="14">
        <v>0.18937912027189899</v>
      </c>
      <c r="H1526" s="14">
        <v>0.190534488448622</v>
      </c>
      <c r="I1526" s="14">
        <v>0.13913365134275699</v>
      </c>
      <c r="J1526" s="14">
        <v>0.16321649256220899</v>
      </c>
      <c r="K1526" s="14">
        <v>0.13100816600975301</v>
      </c>
      <c r="L1526" s="14">
        <v>0.195518635044763</v>
      </c>
      <c r="M1526" s="14"/>
      <c r="N1526" s="14">
        <v>0.19336359007727899</v>
      </c>
      <c r="O1526" s="14">
        <v>0.19556521158606099</v>
      </c>
      <c r="P1526" s="14">
        <v>0.119188139795607</v>
      </c>
      <c r="Q1526" s="14">
        <v>0.16965583477910401</v>
      </c>
      <c r="R1526" s="14"/>
      <c r="S1526" s="14">
        <v>0.151994285837872</v>
      </c>
      <c r="T1526" s="14">
        <v>0.18938988116887501</v>
      </c>
      <c r="U1526" s="14">
        <v>0.184808599609049</v>
      </c>
      <c r="V1526" s="14">
        <v>0.22274217800306101</v>
      </c>
      <c r="W1526" s="14">
        <v>0.15290749095391801</v>
      </c>
      <c r="X1526" s="14">
        <v>0.220025616961706</v>
      </c>
      <c r="Y1526" s="14">
        <v>9.9742968657342806E-2</v>
      </c>
      <c r="Z1526" s="14">
        <v>0.139779931213311</v>
      </c>
      <c r="AA1526" s="14">
        <v>0.16395182922219101</v>
      </c>
      <c r="AB1526" s="14">
        <v>0.11185302333932599</v>
      </c>
      <c r="AC1526" s="14">
        <v>0.29039016276368801</v>
      </c>
      <c r="AD1526" s="14">
        <v>0.128451842339664</v>
      </c>
      <c r="AE1526" s="14"/>
      <c r="AF1526" s="14">
        <v>0.19210057229001201</v>
      </c>
      <c r="AG1526" s="14">
        <v>0.15289036027712899</v>
      </c>
      <c r="AH1526" s="14">
        <v>0.18205402985876901</v>
      </c>
      <c r="AI1526" s="14"/>
      <c r="AJ1526" s="14" t="s">
        <v>79</v>
      </c>
      <c r="AK1526" s="14" t="s">
        <v>79</v>
      </c>
      <c r="AL1526" s="14" t="s">
        <v>79</v>
      </c>
      <c r="AM1526" s="14" t="s">
        <v>79</v>
      </c>
      <c r="AN1526" s="14" t="s">
        <v>79</v>
      </c>
      <c r="AO1526" s="14"/>
      <c r="AP1526" s="14">
        <v>0.15018513549436499</v>
      </c>
      <c r="AQ1526" s="14">
        <v>0.198462231266504</v>
      </c>
      <c r="AR1526" s="14">
        <v>0.150726197226454</v>
      </c>
      <c r="AS1526" s="14"/>
      <c r="AT1526" s="14">
        <v>0.170668818375245</v>
      </c>
      <c r="AU1526" s="14">
        <v>0.18403479184063701</v>
      </c>
      <c r="AV1526" s="14">
        <v>0.174282879913574</v>
      </c>
      <c r="AW1526" s="14">
        <v>0.22035000894794299</v>
      </c>
      <c r="AX1526" s="14">
        <v>0.14115986647797399</v>
      </c>
    </row>
    <row r="1527" spans="2:50" x14ac:dyDescent="0.25">
      <c r="B1527" t="s">
        <v>515</v>
      </c>
      <c r="C1527" s="14">
        <v>0.1174609352153</v>
      </c>
      <c r="D1527" s="14">
        <v>0.138320485800736</v>
      </c>
      <c r="E1527" s="14">
        <v>9.8174142453899299E-2</v>
      </c>
      <c r="F1527" s="14"/>
      <c r="G1527" s="14">
        <v>9.7244110286211105E-2</v>
      </c>
      <c r="H1527" s="14">
        <v>0.146324651505822</v>
      </c>
      <c r="I1527" s="14">
        <v>0.126186558852944</v>
      </c>
      <c r="J1527" s="14">
        <v>0.15612058515407601</v>
      </c>
      <c r="K1527" s="14">
        <v>8.0247427128346094E-2</v>
      </c>
      <c r="L1527" s="14">
        <v>9.0016292308395196E-2</v>
      </c>
      <c r="M1527" s="14"/>
      <c r="N1527" s="14">
        <v>0.11667928146645599</v>
      </c>
      <c r="O1527" s="14">
        <v>0.110776290396015</v>
      </c>
      <c r="P1527" s="14">
        <v>0.106198872991825</v>
      </c>
      <c r="Q1527" s="14">
        <v>0.136628088363973</v>
      </c>
      <c r="R1527" s="14"/>
      <c r="S1527" s="14">
        <v>0.144762608283133</v>
      </c>
      <c r="T1527" s="14">
        <v>0.106262769312404</v>
      </c>
      <c r="U1527" s="14">
        <v>8.3611808630213905E-2</v>
      </c>
      <c r="V1527" s="14">
        <v>7.9286136409083594E-2</v>
      </c>
      <c r="W1527" s="14">
        <v>7.3255488168652599E-2</v>
      </c>
      <c r="X1527" s="14">
        <v>0.106835149016373</v>
      </c>
      <c r="Y1527" s="14">
        <v>0.14180646259962701</v>
      </c>
      <c r="Z1527" s="14">
        <v>0.21707754367832399</v>
      </c>
      <c r="AA1527" s="14">
        <v>0.16662513599364601</v>
      </c>
      <c r="AB1527" s="14">
        <v>8.8667575447271302E-2</v>
      </c>
      <c r="AC1527" s="14">
        <v>0.163997090508469</v>
      </c>
      <c r="AD1527" s="14">
        <v>5.35353583509676E-2</v>
      </c>
      <c r="AE1527" s="14"/>
      <c r="AF1527" s="14">
        <v>8.1649926737067599E-2</v>
      </c>
      <c r="AG1527" s="14">
        <v>0.14482623625690799</v>
      </c>
      <c r="AH1527" s="14">
        <v>0.113322269060196</v>
      </c>
      <c r="AI1527" s="14"/>
      <c r="AJ1527" s="14" t="s">
        <v>79</v>
      </c>
      <c r="AK1527" s="14" t="s">
        <v>79</v>
      </c>
      <c r="AL1527" s="14" t="s">
        <v>79</v>
      </c>
      <c r="AM1527" s="14" t="s">
        <v>79</v>
      </c>
      <c r="AN1527" s="14" t="s">
        <v>79</v>
      </c>
      <c r="AO1527" s="14"/>
      <c r="AP1527" s="14">
        <v>5.4573591306068502E-2</v>
      </c>
      <c r="AQ1527" s="14">
        <v>0.192679787699785</v>
      </c>
      <c r="AR1527" s="14">
        <v>0.107201197041271</v>
      </c>
      <c r="AS1527" s="14"/>
      <c r="AT1527" s="14">
        <v>0.10261362251410699</v>
      </c>
      <c r="AU1527" s="14">
        <v>0.115759993877376</v>
      </c>
      <c r="AV1527" s="14">
        <v>0.12907099542353601</v>
      </c>
      <c r="AW1527" s="14">
        <v>0.18565938070934301</v>
      </c>
      <c r="AX1527" s="14">
        <v>0.18628923648478901</v>
      </c>
    </row>
    <row r="1528" spans="2:50" x14ac:dyDescent="0.25">
      <c r="B1528" t="s">
        <v>516</v>
      </c>
      <c r="C1528" s="14">
        <v>9.3566386952544406E-2</v>
      </c>
      <c r="D1528" s="14">
        <v>9.3170240200541904E-2</v>
      </c>
      <c r="E1528" s="14">
        <v>9.3084315247697794E-2</v>
      </c>
      <c r="F1528" s="14"/>
      <c r="G1528" s="14">
        <v>0.10094413172490301</v>
      </c>
      <c r="H1528" s="14">
        <v>5.50973133166184E-2</v>
      </c>
      <c r="I1528" s="14">
        <v>0.10942160432077799</v>
      </c>
      <c r="J1528" s="14">
        <v>0.13233904324767501</v>
      </c>
      <c r="K1528" s="14">
        <v>0.13610991370619799</v>
      </c>
      <c r="L1528" s="14">
        <v>5.0499864705141E-2</v>
      </c>
      <c r="M1528" s="14"/>
      <c r="N1528" s="14">
        <v>0.125813168013101</v>
      </c>
      <c r="O1528" s="14">
        <v>8.3601063319850899E-2</v>
      </c>
      <c r="P1528" s="14">
        <v>0.108986662062264</v>
      </c>
      <c r="Q1528" s="14">
        <v>5.46868849696409E-2</v>
      </c>
      <c r="R1528" s="14"/>
      <c r="S1528" s="14">
        <v>8.9752344424994399E-2</v>
      </c>
      <c r="T1528" s="14">
        <v>0.151458806257324</v>
      </c>
      <c r="U1528" s="14">
        <v>5.3977177267427401E-2</v>
      </c>
      <c r="V1528" s="14">
        <v>0.120046028972617</v>
      </c>
      <c r="W1528" s="14">
        <v>6.6949378880369698E-2</v>
      </c>
      <c r="X1528" s="14">
        <v>7.2544072479827096E-2</v>
      </c>
      <c r="Y1528" s="14">
        <v>9.6363274917558694E-2</v>
      </c>
      <c r="Z1528" s="14">
        <v>3.8249729827024001E-2</v>
      </c>
      <c r="AA1528" s="14">
        <v>7.1182723113515006E-2</v>
      </c>
      <c r="AB1528" s="14">
        <v>0.105877081684808</v>
      </c>
      <c r="AC1528" s="14">
        <v>9.6515762426994306E-2</v>
      </c>
      <c r="AD1528" s="14">
        <v>0.10674374057114699</v>
      </c>
      <c r="AE1528" s="14"/>
      <c r="AF1528" s="14">
        <v>5.6976196845891502E-2</v>
      </c>
      <c r="AG1528" s="14">
        <v>0.11454256444398001</v>
      </c>
      <c r="AH1528" s="14">
        <v>9.6956113139802902E-2</v>
      </c>
      <c r="AI1528" s="14"/>
      <c r="AJ1528" s="14" t="s">
        <v>79</v>
      </c>
      <c r="AK1528" s="14" t="s">
        <v>79</v>
      </c>
      <c r="AL1528" s="14" t="s">
        <v>79</v>
      </c>
      <c r="AM1528" s="14" t="s">
        <v>79</v>
      </c>
      <c r="AN1528" s="14" t="s">
        <v>79</v>
      </c>
      <c r="AO1528" s="14"/>
      <c r="AP1528" s="14">
        <v>1.7668699086549201E-2</v>
      </c>
      <c r="AQ1528" s="14">
        <v>0.12655058829277199</v>
      </c>
      <c r="AR1528" s="14">
        <v>4.7537498042144799E-2</v>
      </c>
      <c r="AS1528" s="14"/>
      <c r="AT1528" s="14">
        <v>9.6246675533683906E-2</v>
      </c>
      <c r="AU1528" s="14">
        <v>9.1341555293352902E-2</v>
      </c>
      <c r="AV1528" s="14">
        <v>9.5115191764773899E-2</v>
      </c>
      <c r="AW1528" s="14">
        <v>7.1310690704598195E-2</v>
      </c>
      <c r="AX1528" s="14">
        <v>0.115072250093286</v>
      </c>
    </row>
    <row r="1529" spans="2:50" x14ac:dyDescent="0.25">
      <c r="B1529" t="s">
        <v>103</v>
      </c>
      <c r="C1529" s="14">
        <v>8.4965768431098307E-2</v>
      </c>
      <c r="D1529" s="14">
        <v>6.62310175044519E-2</v>
      </c>
      <c r="E1529" s="14">
        <v>0.104284109832147</v>
      </c>
      <c r="F1529" s="14"/>
      <c r="G1529" s="14">
        <v>0.106728340675945</v>
      </c>
      <c r="H1529" s="14">
        <v>0.114831460207881</v>
      </c>
      <c r="I1529" s="14">
        <v>8.9492115189099899E-2</v>
      </c>
      <c r="J1529" s="14">
        <v>5.7073927374587698E-2</v>
      </c>
      <c r="K1529" s="14">
        <v>6.6531099060987101E-2</v>
      </c>
      <c r="L1529" s="14">
        <v>7.3736540270278997E-2</v>
      </c>
      <c r="M1529" s="14"/>
      <c r="N1529" s="14">
        <v>8.7250622315862295E-2</v>
      </c>
      <c r="O1529" s="14">
        <v>7.1696176925343705E-2</v>
      </c>
      <c r="P1529" s="14">
        <v>0.10101722560778501</v>
      </c>
      <c r="Q1529" s="14">
        <v>8.1308573887945407E-2</v>
      </c>
      <c r="R1529" s="14"/>
      <c r="S1529" s="14">
        <v>0.107689641969772</v>
      </c>
      <c r="T1529" s="14">
        <v>7.1379184355997494E-2</v>
      </c>
      <c r="U1529" s="14">
        <v>0.15553563571252901</v>
      </c>
      <c r="V1529" s="14">
        <v>0.12614908840262701</v>
      </c>
      <c r="W1529" s="14">
        <v>0.130841880916437</v>
      </c>
      <c r="X1529" s="14">
        <v>7.2096623723788195E-2</v>
      </c>
      <c r="Y1529" s="14">
        <v>4.2265698138754901E-2</v>
      </c>
      <c r="Z1529" s="14">
        <v>0.115418534222213</v>
      </c>
      <c r="AA1529" s="14">
        <v>6.4749064700458506E-2</v>
      </c>
      <c r="AB1529" s="14">
        <v>5.5817425287699403E-2</v>
      </c>
      <c r="AC1529" s="14">
        <v>6.3520669938880198E-2</v>
      </c>
      <c r="AD1529" s="14">
        <v>0</v>
      </c>
      <c r="AE1529" s="14"/>
      <c r="AF1529" s="14">
        <v>7.7533490199190494E-2</v>
      </c>
      <c r="AG1529" s="14">
        <v>7.5064395041860105E-2</v>
      </c>
      <c r="AH1529" s="14">
        <v>0.109673806268762</v>
      </c>
      <c r="AI1529" s="14"/>
      <c r="AJ1529" s="14" t="s">
        <v>79</v>
      </c>
      <c r="AK1529" s="14" t="s">
        <v>79</v>
      </c>
      <c r="AL1529" s="14" t="s">
        <v>79</v>
      </c>
      <c r="AM1529" s="14" t="s">
        <v>79</v>
      </c>
      <c r="AN1529" s="14" t="s">
        <v>79</v>
      </c>
      <c r="AO1529" s="14"/>
      <c r="AP1529" s="14">
        <v>3.4857409291817201E-2</v>
      </c>
      <c r="AQ1529" s="14">
        <v>5.99681463050998E-2</v>
      </c>
      <c r="AR1529" s="14">
        <v>5.8738863377079398E-2</v>
      </c>
      <c r="AS1529" s="14"/>
      <c r="AT1529" s="14">
        <v>7.3922096925260999E-2</v>
      </c>
      <c r="AU1529" s="14">
        <v>7.3247951557011998E-2</v>
      </c>
      <c r="AV1529" s="14">
        <v>8.56264981031849E-2</v>
      </c>
      <c r="AW1529" s="14">
        <v>8.9858649434889498E-2</v>
      </c>
      <c r="AX1529" s="14">
        <v>9.3132295003155799E-2</v>
      </c>
    </row>
    <row r="1530" spans="2:50" x14ac:dyDescent="0.25">
      <c r="C1530" s="14"/>
      <c r="D1530" s="14"/>
      <c r="E1530" s="14"/>
      <c r="F1530" s="14"/>
      <c r="G1530" s="14"/>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c r="AM1530" s="14"/>
      <c r="AN1530" s="14"/>
      <c r="AO1530" s="14"/>
      <c r="AP1530" s="14"/>
      <c r="AQ1530" s="14"/>
      <c r="AR1530" s="14"/>
      <c r="AS1530" s="14"/>
      <c r="AT1530" s="14"/>
      <c r="AU1530" s="14"/>
      <c r="AV1530" s="14"/>
      <c r="AW1530" s="14"/>
      <c r="AX1530" s="14"/>
    </row>
    <row r="1531" spans="2:50" x14ac:dyDescent="0.25">
      <c r="C1531" s="14"/>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c r="AM1531" s="14"/>
      <c r="AN1531" s="14"/>
      <c r="AO1531" s="14"/>
      <c r="AP1531" s="14"/>
      <c r="AQ1531" s="14"/>
      <c r="AR1531" s="14"/>
      <c r="AS1531" s="14"/>
      <c r="AT1531" s="14"/>
      <c r="AU1531" s="14"/>
      <c r="AV1531" s="14"/>
      <c r="AW1531" s="14"/>
      <c r="AX1531" s="14"/>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160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154</v>
      </c>
      <c r="C9" s="14">
        <v>0.26129504801269099</v>
      </c>
      <c r="D9" s="14">
        <v>0.25496596038543901</v>
      </c>
      <c r="E9" s="14">
        <v>0.262042301515933</v>
      </c>
      <c r="F9" s="14"/>
      <c r="G9" s="14">
        <v>0.22343905156865601</v>
      </c>
      <c r="H9" s="14">
        <v>0.280057790979721</v>
      </c>
      <c r="I9" s="14">
        <v>0.23402197959173199</v>
      </c>
      <c r="J9" s="14">
        <v>0.264888107441208</v>
      </c>
      <c r="K9" s="14">
        <v>0.25176791315709202</v>
      </c>
      <c r="L9" s="14">
        <v>0.29441539032435299</v>
      </c>
      <c r="M9" s="14"/>
      <c r="N9" s="14">
        <v>0.28682107401009199</v>
      </c>
      <c r="O9" s="14">
        <v>0.24605157601980701</v>
      </c>
      <c r="P9" s="14">
        <v>0.24984561133434</v>
      </c>
      <c r="Q9" s="14">
        <v>0.25687800603623601</v>
      </c>
      <c r="R9" s="14"/>
      <c r="S9" s="14">
        <v>0.33180727370479601</v>
      </c>
      <c r="T9" s="14">
        <v>0.22869756262223601</v>
      </c>
      <c r="U9" s="14">
        <v>0.225695457239525</v>
      </c>
      <c r="V9" s="14">
        <v>0.20248384956802201</v>
      </c>
      <c r="W9" s="14">
        <v>0.235934365658758</v>
      </c>
      <c r="X9" s="14">
        <v>0.190337523659875</v>
      </c>
      <c r="Y9" s="14">
        <v>0.322364136387634</v>
      </c>
      <c r="Z9" s="14">
        <v>0.26830861052135102</v>
      </c>
      <c r="AA9" s="14">
        <v>0.32122242009463098</v>
      </c>
      <c r="AB9" s="14">
        <v>0.24887773367404201</v>
      </c>
      <c r="AC9" s="14">
        <v>0.22004123650142601</v>
      </c>
      <c r="AD9" s="14">
        <v>0.36186009164016403</v>
      </c>
      <c r="AE9" s="14"/>
      <c r="AF9" s="14">
        <v>0.289212184558228</v>
      </c>
      <c r="AG9" s="14">
        <v>0.247396299868509</v>
      </c>
      <c r="AH9" s="14">
        <v>0.23687373073644299</v>
      </c>
      <c r="AI9" s="14"/>
      <c r="AJ9" s="14" t="s">
        <v>79</v>
      </c>
      <c r="AK9" s="14" t="s">
        <v>79</v>
      </c>
      <c r="AL9" s="14" t="s">
        <v>79</v>
      </c>
      <c r="AM9" s="14" t="s">
        <v>79</v>
      </c>
      <c r="AN9" s="14" t="s">
        <v>79</v>
      </c>
      <c r="AO9" s="14"/>
      <c r="AP9" s="14">
        <v>0.28167871720284399</v>
      </c>
      <c r="AQ9" s="14">
        <v>0.321263297106124</v>
      </c>
      <c r="AR9" s="14">
        <v>0.241599661203936</v>
      </c>
      <c r="AS9" s="14"/>
      <c r="AT9" s="14">
        <v>0.24657467514619399</v>
      </c>
      <c r="AU9" s="14">
        <v>0.26136814148527299</v>
      </c>
      <c r="AV9" s="14">
        <v>0.25111710948641902</v>
      </c>
      <c r="AW9" s="14">
        <v>0.31233722189429602</v>
      </c>
      <c r="AX9" s="14">
        <v>0.26849875226085101</v>
      </c>
    </row>
    <row r="10" spans="2:50" ht="30" x14ac:dyDescent="0.25">
      <c r="B10" s="15" t="s">
        <v>155</v>
      </c>
      <c r="C10" s="14">
        <v>0.38714890889384201</v>
      </c>
      <c r="D10" s="14">
        <v>0.36250553885443298</v>
      </c>
      <c r="E10" s="14">
        <v>0.41262975723805301</v>
      </c>
      <c r="F10" s="14"/>
      <c r="G10" s="14">
        <v>0.37835269375510699</v>
      </c>
      <c r="H10" s="14">
        <v>0.35202932287776101</v>
      </c>
      <c r="I10" s="14">
        <v>0.40480143201112501</v>
      </c>
      <c r="J10" s="14">
        <v>0.39365157313613502</v>
      </c>
      <c r="K10" s="14">
        <v>0.43961980946090401</v>
      </c>
      <c r="L10" s="14">
        <v>0.366109186306523</v>
      </c>
      <c r="M10" s="14"/>
      <c r="N10" s="14">
        <v>0.36544158552935302</v>
      </c>
      <c r="O10" s="14">
        <v>0.39636628436911397</v>
      </c>
      <c r="P10" s="14">
        <v>0.41283498563879201</v>
      </c>
      <c r="Q10" s="14">
        <v>0.379519321928107</v>
      </c>
      <c r="R10" s="14"/>
      <c r="S10" s="14">
        <v>0.33357291448438597</v>
      </c>
      <c r="T10" s="14">
        <v>0.37955434360426199</v>
      </c>
      <c r="U10" s="14">
        <v>0.487622710576602</v>
      </c>
      <c r="V10" s="14">
        <v>0.396055491194091</v>
      </c>
      <c r="W10" s="14">
        <v>0.40707589466529398</v>
      </c>
      <c r="X10" s="14">
        <v>0.39999000814135</v>
      </c>
      <c r="Y10" s="14">
        <v>0.35364463078794101</v>
      </c>
      <c r="Z10" s="14">
        <v>0.29795330255047803</v>
      </c>
      <c r="AA10" s="14">
        <v>0.42601798693606502</v>
      </c>
      <c r="AB10" s="14">
        <v>0.37315270858983102</v>
      </c>
      <c r="AC10" s="14">
        <v>0.46878727561050298</v>
      </c>
      <c r="AD10" s="14">
        <v>0.230603825765369</v>
      </c>
      <c r="AE10" s="14"/>
      <c r="AF10" s="14">
        <v>0.37254488919157702</v>
      </c>
      <c r="AG10" s="14">
        <v>0.414186745628572</v>
      </c>
      <c r="AH10" s="14">
        <v>0.31198660569841402</v>
      </c>
      <c r="AI10" s="14"/>
      <c r="AJ10" s="14" t="s">
        <v>79</v>
      </c>
      <c r="AK10" s="14" t="s">
        <v>79</v>
      </c>
      <c r="AL10" s="14" t="s">
        <v>79</v>
      </c>
      <c r="AM10" s="14" t="s">
        <v>79</v>
      </c>
      <c r="AN10" s="14" t="s">
        <v>79</v>
      </c>
      <c r="AO10" s="14"/>
      <c r="AP10" s="14">
        <v>0.38185522479367301</v>
      </c>
      <c r="AQ10" s="14">
        <v>0.40835812507025299</v>
      </c>
      <c r="AR10" s="14">
        <v>0.37236047369555397</v>
      </c>
      <c r="AS10" s="14"/>
      <c r="AT10" s="14">
        <v>0.37797600507922302</v>
      </c>
      <c r="AU10" s="14">
        <v>0.37364777098971202</v>
      </c>
      <c r="AV10" s="14">
        <v>0.40674730450692698</v>
      </c>
      <c r="AW10" s="14">
        <v>0.38795225516299298</v>
      </c>
      <c r="AX10" s="14">
        <v>0.47707240222878999</v>
      </c>
    </row>
    <row r="11" spans="2:50" ht="30" x14ac:dyDescent="0.25">
      <c r="B11" s="15" t="s">
        <v>156</v>
      </c>
      <c r="C11" s="14">
        <v>0.195144696604412</v>
      </c>
      <c r="D11" s="14">
        <v>0.23672694207315501</v>
      </c>
      <c r="E11" s="14">
        <v>0.158017270457947</v>
      </c>
      <c r="F11" s="14"/>
      <c r="G11" s="14">
        <v>0.204847963201537</v>
      </c>
      <c r="H11" s="14">
        <v>0.20411955026124401</v>
      </c>
      <c r="I11" s="14">
        <v>0.220349233073205</v>
      </c>
      <c r="J11" s="14">
        <v>0.19394178407603299</v>
      </c>
      <c r="K11" s="14">
        <v>0.164180155107295</v>
      </c>
      <c r="L11" s="14">
        <v>0.18397001246474201</v>
      </c>
      <c r="M11" s="14"/>
      <c r="N11" s="14">
        <v>0.24055455633769901</v>
      </c>
      <c r="O11" s="14">
        <v>0.20286530572759101</v>
      </c>
      <c r="P11" s="14">
        <v>0.150542335428237</v>
      </c>
      <c r="Q11" s="14">
        <v>0.178380409183654</v>
      </c>
      <c r="R11" s="14"/>
      <c r="S11" s="14">
        <v>0.209556104945093</v>
      </c>
      <c r="T11" s="14">
        <v>0.24738903150838601</v>
      </c>
      <c r="U11" s="14">
        <v>0.11976254714576599</v>
      </c>
      <c r="V11" s="14">
        <v>0.21095791185180299</v>
      </c>
      <c r="W11" s="14">
        <v>0.18950545583835901</v>
      </c>
      <c r="X11" s="14">
        <v>0.15845519712133599</v>
      </c>
      <c r="Y11" s="14">
        <v>0.19309043705040899</v>
      </c>
      <c r="Z11" s="14">
        <v>0.21467882349903999</v>
      </c>
      <c r="AA11" s="14">
        <v>0.116208114826221</v>
      </c>
      <c r="AB11" s="14">
        <v>0.24831616834742801</v>
      </c>
      <c r="AC11" s="14">
        <v>0.21898320175633601</v>
      </c>
      <c r="AD11" s="14">
        <v>0.27298634058479099</v>
      </c>
      <c r="AE11" s="14"/>
      <c r="AF11" s="14">
        <v>0.18049170509290799</v>
      </c>
      <c r="AG11" s="14">
        <v>0.219318480510027</v>
      </c>
      <c r="AH11" s="14">
        <v>0.166024506823648</v>
      </c>
      <c r="AI11" s="14"/>
      <c r="AJ11" s="14" t="s">
        <v>79</v>
      </c>
      <c r="AK11" s="14" t="s">
        <v>79</v>
      </c>
      <c r="AL11" s="14" t="s">
        <v>79</v>
      </c>
      <c r="AM11" s="14" t="s">
        <v>79</v>
      </c>
      <c r="AN11" s="14" t="s">
        <v>79</v>
      </c>
      <c r="AO11" s="14"/>
      <c r="AP11" s="14">
        <v>0.216914953560328</v>
      </c>
      <c r="AQ11" s="14">
        <v>0.16703492786857299</v>
      </c>
      <c r="AR11" s="14">
        <v>0.248950294328315</v>
      </c>
      <c r="AS11" s="14"/>
      <c r="AT11" s="14">
        <v>0.18237168128204001</v>
      </c>
      <c r="AU11" s="14">
        <v>0.21208882001842699</v>
      </c>
      <c r="AV11" s="14">
        <v>0.22008401282909101</v>
      </c>
      <c r="AW11" s="14">
        <v>0.18310998142637999</v>
      </c>
      <c r="AX11" s="14">
        <v>0.19992894395400401</v>
      </c>
    </row>
    <row r="12" spans="2:50" ht="30" x14ac:dyDescent="0.25">
      <c r="B12" s="15" t="s">
        <v>157</v>
      </c>
      <c r="C12" s="14">
        <v>3.6472762966169602E-2</v>
      </c>
      <c r="D12" s="14">
        <v>5.1856510531760998E-2</v>
      </c>
      <c r="E12" s="14">
        <v>2.2490042724730801E-2</v>
      </c>
      <c r="F12" s="14"/>
      <c r="G12" s="14">
        <v>8.2027511062000999E-2</v>
      </c>
      <c r="H12" s="14">
        <v>2.2656695859807899E-2</v>
      </c>
      <c r="I12" s="14">
        <v>2.1512221863117E-2</v>
      </c>
      <c r="J12" s="14">
        <v>3.04921181420196E-2</v>
      </c>
      <c r="K12" s="14">
        <v>4.84729220262144E-2</v>
      </c>
      <c r="L12" s="14">
        <v>2.8255436054144299E-2</v>
      </c>
      <c r="M12" s="14"/>
      <c r="N12" s="14">
        <v>4.2967130989062102E-2</v>
      </c>
      <c r="O12" s="14">
        <v>4.2673978742140101E-2</v>
      </c>
      <c r="P12" s="14">
        <v>3.40340264779736E-2</v>
      </c>
      <c r="Q12" s="14">
        <v>2.60773824479134E-2</v>
      </c>
      <c r="R12" s="14"/>
      <c r="S12" s="14">
        <v>4.0188415735408503E-2</v>
      </c>
      <c r="T12" s="14">
        <v>3.1357490130936999E-2</v>
      </c>
      <c r="U12" s="14">
        <v>2.3266413279202199E-2</v>
      </c>
      <c r="V12" s="14">
        <v>4.7043239321965198E-2</v>
      </c>
      <c r="W12" s="14">
        <v>4.8739921129295698E-2</v>
      </c>
      <c r="X12" s="14">
        <v>2.32773686306505E-2</v>
      </c>
      <c r="Y12" s="14">
        <v>5.4982205939221297E-2</v>
      </c>
      <c r="Z12" s="14">
        <v>4.94546973937985E-2</v>
      </c>
      <c r="AA12" s="14">
        <v>4.8126366246385999E-2</v>
      </c>
      <c r="AB12" s="14">
        <v>2.69900967868139E-2</v>
      </c>
      <c r="AC12" s="14">
        <v>2.2346370950728899E-2</v>
      </c>
      <c r="AD12" s="14">
        <v>0</v>
      </c>
      <c r="AE12" s="14"/>
      <c r="AF12" s="14">
        <v>4.4533686964797502E-2</v>
      </c>
      <c r="AG12" s="14">
        <v>2.9591949786754598E-2</v>
      </c>
      <c r="AH12" s="14">
        <v>3.0406754738146899E-2</v>
      </c>
      <c r="AI12" s="14"/>
      <c r="AJ12" s="14" t="s">
        <v>79</v>
      </c>
      <c r="AK12" s="14" t="s">
        <v>79</v>
      </c>
      <c r="AL12" s="14" t="s">
        <v>79</v>
      </c>
      <c r="AM12" s="14" t="s">
        <v>79</v>
      </c>
      <c r="AN12" s="14" t="s">
        <v>79</v>
      </c>
      <c r="AO12" s="14"/>
      <c r="AP12" s="14">
        <v>4.5657968226657603E-2</v>
      </c>
      <c r="AQ12" s="14">
        <v>2.1881409312528001E-2</v>
      </c>
      <c r="AR12" s="14">
        <v>4.7809508419638401E-2</v>
      </c>
      <c r="AS12" s="14"/>
      <c r="AT12" s="14">
        <v>3.8175971990083601E-2</v>
      </c>
      <c r="AU12" s="14">
        <v>3.1760183073694298E-2</v>
      </c>
      <c r="AV12" s="14">
        <v>3.9771072654960903E-2</v>
      </c>
      <c r="AW12" s="14">
        <v>1.8568976260101198E-2</v>
      </c>
      <c r="AX12" s="14">
        <v>0</v>
      </c>
    </row>
    <row r="13" spans="2:50" x14ac:dyDescent="0.25">
      <c r="B13" s="15" t="s">
        <v>70</v>
      </c>
      <c r="C13" s="23">
        <v>0.119938583522885</v>
      </c>
      <c r="D13" s="23">
        <v>9.3945048155212402E-2</v>
      </c>
      <c r="E13" s="23">
        <v>0.14482062806333701</v>
      </c>
      <c r="F13" s="23"/>
      <c r="G13" s="23">
        <v>0.11133278041269901</v>
      </c>
      <c r="H13" s="23">
        <v>0.141136640021467</v>
      </c>
      <c r="I13" s="23">
        <v>0.11931513346082</v>
      </c>
      <c r="J13" s="23">
        <v>0.11702641720460399</v>
      </c>
      <c r="K13" s="23">
        <v>9.5959200248493998E-2</v>
      </c>
      <c r="L13" s="23">
        <v>0.12724997485023801</v>
      </c>
      <c r="M13" s="23"/>
      <c r="N13" s="23">
        <v>6.4215653133793904E-2</v>
      </c>
      <c r="O13" s="23">
        <v>0.112042855141347</v>
      </c>
      <c r="P13" s="23">
        <v>0.15274304112065701</v>
      </c>
      <c r="Q13" s="23">
        <v>0.159144880404089</v>
      </c>
      <c r="R13" s="23"/>
      <c r="S13" s="23">
        <v>8.4875291130317401E-2</v>
      </c>
      <c r="T13" s="23">
        <v>0.11300157213418</v>
      </c>
      <c r="U13" s="23">
        <v>0.14365287175890501</v>
      </c>
      <c r="V13" s="23">
        <v>0.143459508064119</v>
      </c>
      <c r="W13" s="23">
        <v>0.118744362708293</v>
      </c>
      <c r="X13" s="23">
        <v>0.227939902446788</v>
      </c>
      <c r="Y13" s="23">
        <v>7.5918589834795602E-2</v>
      </c>
      <c r="Z13" s="23">
        <v>0.169604566035332</v>
      </c>
      <c r="AA13" s="23">
        <v>8.8425111896696801E-2</v>
      </c>
      <c r="AB13" s="23">
        <v>0.102663292601885</v>
      </c>
      <c r="AC13" s="23">
        <v>6.9841915181006103E-2</v>
      </c>
      <c r="AD13" s="23">
        <v>0.13454974200967601</v>
      </c>
      <c r="AE13" s="23"/>
      <c r="AF13" s="23">
        <v>0.11321753419249</v>
      </c>
      <c r="AG13" s="23">
        <v>8.9506524206138194E-2</v>
      </c>
      <c r="AH13" s="23">
        <v>0.25470840200334799</v>
      </c>
      <c r="AI13" s="23"/>
      <c r="AJ13" s="23" t="s">
        <v>79</v>
      </c>
      <c r="AK13" s="23" t="s">
        <v>79</v>
      </c>
      <c r="AL13" s="23" t="s">
        <v>79</v>
      </c>
      <c r="AM13" s="23" t="s">
        <v>79</v>
      </c>
      <c r="AN13" s="23" t="s">
        <v>79</v>
      </c>
      <c r="AO13" s="23"/>
      <c r="AP13" s="23">
        <v>7.3893136216496305E-2</v>
      </c>
      <c r="AQ13" s="23">
        <v>8.1462240642522402E-2</v>
      </c>
      <c r="AR13" s="23">
        <v>8.9280062352557005E-2</v>
      </c>
      <c r="AS13" s="23"/>
      <c r="AT13" s="23">
        <v>0.15490166650246101</v>
      </c>
      <c r="AU13" s="23">
        <v>0.121135084432894</v>
      </c>
      <c r="AV13" s="23">
        <v>8.2280500522601496E-2</v>
      </c>
      <c r="AW13" s="23">
        <v>9.8031565256230094E-2</v>
      </c>
      <c r="AX13" s="23">
        <v>5.4499901556355097E-2</v>
      </c>
    </row>
    <row r="14" spans="2:50" x14ac:dyDescent="0.25">
      <c r="B14" s="27" t="s">
        <v>539</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161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154</v>
      </c>
      <c r="C9" s="14">
        <v>5.2483907725900697E-2</v>
      </c>
      <c r="D9" s="14">
        <v>6.2556636744055802E-2</v>
      </c>
      <c r="E9" s="14">
        <v>4.1978716391724902E-2</v>
      </c>
      <c r="F9" s="14"/>
      <c r="G9" s="14">
        <v>6.12481455312128E-2</v>
      </c>
      <c r="H9" s="14">
        <v>6.8358034647668597E-2</v>
      </c>
      <c r="I9" s="14">
        <v>6.0848415205563701E-2</v>
      </c>
      <c r="J9" s="14">
        <v>4.9973128900719303E-2</v>
      </c>
      <c r="K9" s="14">
        <v>5.4051294416206701E-2</v>
      </c>
      <c r="L9" s="14">
        <v>2.8516372753515699E-2</v>
      </c>
      <c r="M9" s="14"/>
      <c r="N9" s="14">
        <v>8.9512549114330806E-2</v>
      </c>
      <c r="O9" s="14">
        <v>3.4772655957726099E-2</v>
      </c>
      <c r="P9" s="14">
        <v>5.9320613060727799E-2</v>
      </c>
      <c r="Q9" s="14">
        <v>2.2394165522233202E-2</v>
      </c>
      <c r="R9" s="14"/>
      <c r="S9" s="14">
        <v>5.8146883315675198E-2</v>
      </c>
      <c r="T9" s="14">
        <v>6.7997704878259693E-2</v>
      </c>
      <c r="U9" s="14">
        <v>6.3688293150358094E-2</v>
      </c>
      <c r="V9" s="14">
        <v>5.7532689445936203E-2</v>
      </c>
      <c r="W9" s="14">
        <v>7.0940919231961094E-2</v>
      </c>
      <c r="X9" s="14">
        <v>2.44892399302119E-2</v>
      </c>
      <c r="Y9" s="14">
        <v>2.4955895208398901E-2</v>
      </c>
      <c r="Z9" s="14">
        <v>1.8098371679022601E-2</v>
      </c>
      <c r="AA9" s="14">
        <v>6.7058629375121401E-2</v>
      </c>
      <c r="AB9" s="14">
        <v>5.0030147824422999E-2</v>
      </c>
      <c r="AC9" s="14">
        <v>4.1757400394404301E-2</v>
      </c>
      <c r="AD9" s="14">
        <v>5.89967269401881E-2</v>
      </c>
      <c r="AE9" s="14"/>
      <c r="AF9" s="14">
        <v>5.0777831586868001E-2</v>
      </c>
      <c r="AG9" s="14">
        <v>6.4033363854746894E-2</v>
      </c>
      <c r="AH9" s="14">
        <v>2.56503711889461E-2</v>
      </c>
      <c r="AI9" s="14"/>
      <c r="AJ9" s="14" t="s">
        <v>79</v>
      </c>
      <c r="AK9" s="14" t="s">
        <v>79</v>
      </c>
      <c r="AL9" s="14" t="s">
        <v>79</v>
      </c>
      <c r="AM9" s="14" t="s">
        <v>79</v>
      </c>
      <c r="AN9" s="14" t="s">
        <v>79</v>
      </c>
      <c r="AO9" s="14"/>
      <c r="AP9" s="14">
        <v>6.5043660931215497E-2</v>
      </c>
      <c r="AQ9" s="14">
        <v>6.3376248228504406E-2</v>
      </c>
      <c r="AR9" s="14">
        <v>6.0051119273452698E-2</v>
      </c>
      <c r="AS9" s="14"/>
      <c r="AT9" s="14">
        <v>3.19124967700384E-2</v>
      </c>
      <c r="AU9" s="14">
        <v>3.3160097115750298E-2</v>
      </c>
      <c r="AV9" s="14">
        <v>7.4687546571677699E-2</v>
      </c>
      <c r="AW9" s="14">
        <v>0.11901830037786899</v>
      </c>
      <c r="AX9" s="14">
        <v>0.19931514532598099</v>
      </c>
    </row>
    <row r="10" spans="2:50" ht="30" x14ac:dyDescent="0.25">
      <c r="B10" s="15" t="s">
        <v>155</v>
      </c>
      <c r="C10" s="14">
        <v>0.34758650034274002</v>
      </c>
      <c r="D10" s="14">
        <v>0.33684480265279099</v>
      </c>
      <c r="E10" s="14">
        <v>0.35629900902323303</v>
      </c>
      <c r="F10" s="14"/>
      <c r="G10" s="14">
        <v>0.31609776244186599</v>
      </c>
      <c r="H10" s="14">
        <v>0.35581627425355999</v>
      </c>
      <c r="I10" s="14">
        <v>0.32684067203533002</v>
      </c>
      <c r="J10" s="14">
        <v>0.37599296925611603</v>
      </c>
      <c r="K10" s="14">
        <v>0.35022206817207302</v>
      </c>
      <c r="L10" s="14">
        <v>0.35066664120107699</v>
      </c>
      <c r="M10" s="14"/>
      <c r="N10" s="14">
        <v>0.37472631592726502</v>
      </c>
      <c r="O10" s="14">
        <v>0.35713369847708298</v>
      </c>
      <c r="P10" s="14">
        <v>0.33603393625898698</v>
      </c>
      <c r="Q10" s="14">
        <v>0.31918432859794998</v>
      </c>
      <c r="R10" s="14"/>
      <c r="S10" s="14">
        <v>0.30245606314520801</v>
      </c>
      <c r="T10" s="14">
        <v>0.39201359530573099</v>
      </c>
      <c r="U10" s="14">
        <v>0.32855004247589698</v>
      </c>
      <c r="V10" s="14">
        <v>0.33190975056023803</v>
      </c>
      <c r="W10" s="14">
        <v>0.36909071694196599</v>
      </c>
      <c r="X10" s="14">
        <v>0.414454520681664</v>
      </c>
      <c r="Y10" s="14">
        <v>0.37607067236316</v>
      </c>
      <c r="Z10" s="14">
        <v>0.36826563884327101</v>
      </c>
      <c r="AA10" s="14">
        <v>0.364298417093944</v>
      </c>
      <c r="AB10" s="14">
        <v>0.28716866680731401</v>
      </c>
      <c r="AC10" s="14">
        <v>0.21734662297750801</v>
      </c>
      <c r="AD10" s="14">
        <v>0.38860207077801401</v>
      </c>
      <c r="AE10" s="14"/>
      <c r="AF10" s="14">
        <v>0.369238848429432</v>
      </c>
      <c r="AG10" s="14">
        <v>0.335255199152454</v>
      </c>
      <c r="AH10" s="14">
        <v>0.32231957460510302</v>
      </c>
      <c r="AI10" s="14"/>
      <c r="AJ10" s="14" t="s">
        <v>79</v>
      </c>
      <c r="AK10" s="14" t="s">
        <v>79</v>
      </c>
      <c r="AL10" s="14" t="s">
        <v>79</v>
      </c>
      <c r="AM10" s="14" t="s">
        <v>79</v>
      </c>
      <c r="AN10" s="14" t="s">
        <v>79</v>
      </c>
      <c r="AO10" s="14"/>
      <c r="AP10" s="14">
        <v>0.41359432120315298</v>
      </c>
      <c r="AQ10" s="14">
        <v>0.362481151861828</v>
      </c>
      <c r="AR10" s="14">
        <v>0.30370805569061299</v>
      </c>
      <c r="AS10" s="14"/>
      <c r="AT10" s="14">
        <v>0.34469564130145602</v>
      </c>
      <c r="AU10" s="14">
        <v>0.35767810283368601</v>
      </c>
      <c r="AV10" s="14">
        <v>0.34366079676285199</v>
      </c>
      <c r="AW10" s="14">
        <v>0.40305502432689899</v>
      </c>
      <c r="AX10" s="14">
        <v>0.28275482409439801</v>
      </c>
    </row>
    <row r="11" spans="2:50" ht="30" x14ac:dyDescent="0.25">
      <c r="B11" s="15" t="s">
        <v>156</v>
      </c>
      <c r="C11" s="14">
        <v>0.37826365004380103</v>
      </c>
      <c r="D11" s="14">
        <v>0.41513966490224502</v>
      </c>
      <c r="E11" s="14">
        <v>0.346757554804702</v>
      </c>
      <c r="F11" s="14"/>
      <c r="G11" s="14">
        <v>0.38789177545909997</v>
      </c>
      <c r="H11" s="14">
        <v>0.34630120367120798</v>
      </c>
      <c r="I11" s="14">
        <v>0.36204636787078098</v>
      </c>
      <c r="J11" s="14">
        <v>0.33597006272902902</v>
      </c>
      <c r="K11" s="14">
        <v>0.44916420738032298</v>
      </c>
      <c r="L11" s="14">
        <v>0.39922558490351401</v>
      </c>
      <c r="M11" s="14"/>
      <c r="N11" s="14">
        <v>0.413529851768908</v>
      </c>
      <c r="O11" s="14">
        <v>0.40851474126279602</v>
      </c>
      <c r="P11" s="14">
        <v>0.35602076535145899</v>
      </c>
      <c r="Q11" s="14">
        <v>0.33357165614908901</v>
      </c>
      <c r="R11" s="14"/>
      <c r="S11" s="14">
        <v>0.45959513726543699</v>
      </c>
      <c r="T11" s="14">
        <v>0.36938037397767198</v>
      </c>
      <c r="U11" s="14">
        <v>0.40045426915335602</v>
      </c>
      <c r="V11" s="14">
        <v>0.37166420579036802</v>
      </c>
      <c r="W11" s="14">
        <v>0.29848392473470398</v>
      </c>
      <c r="X11" s="14">
        <v>0.29298112958647399</v>
      </c>
      <c r="Y11" s="14">
        <v>0.37200307197981702</v>
      </c>
      <c r="Z11" s="14">
        <v>0.408525975905419</v>
      </c>
      <c r="AA11" s="14">
        <v>0.36680408315879298</v>
      </c>
      <c r="AB11" s="14">
        <v>0.43529590356654002</v>
      </c>
      <c r="AC11" s="14">
        <v>0.46241744897537201</v>
      </c>
      <c r="AD11" s="14">
        <v>0.20602519307308401</v>
      </c>
      <c r="AE11" s="14"/>
      <c r="AF11" s="14">
        <v>0.38329102923785502</v>
      </c>
      <c r="AG11" s="14">
        <v>0.391896372827719</v>
      </c>
      <c r="AH11" s="14">
        <v>0.32551163280261702</v>
      </c>
      <c r="AI11" s="14"/>
      <c r="AJ11" s="14" t="s">
        <v>79</v>
      </c>
      <c r="AK11" s="14" t="s">
        <v>79</v>
      </c>
      <c r="AL11" s="14" t="s">
        <v>79</v>
      </c>
      <c r="AM11" s="14" t="s">
        <v>79</v>
      </c>
      <c r="AN11" s="14" t="s">
        <v>79</v>
      </c>
      <c r="AO11" s="14"/>
      <c r="AP11" s="14">
        <v>0.40637569999905898</v>
      </c>
      <c r="AQ11" s="14">
        <v>0.37714199631869399</v>
      </c>
      <c r="AR11" s="14">
        <v>0.419279657038234</v>
      </c>
      <c r="AS11" s="14"/>
      <c r="AT11" s="14">
        <v>0.34122136407103398</v>
      </c>
      <c r="AU11" s="14">
        <v>0.39001230686105098</v>
      </c>
      <c r="AV11" s="14">
        <v>0.408346566660236</v>
      </c>
      <c r="AW11" s="14">
        <v>0.35923268223890797</v>
      </c>
      <c r="AX11" s="14">
        <v>0.40066996289261098</v>
      </c>
    </row>
    <row r="12" spans="2:50" ht="30" x14ac:dyDescent="0.25">
      <c r="B12" s="15" t="s">
        <v>157</v>
      </c>
      <c r="C12" s="14">
        <v>6.9117965118230304E-2</v>
      </c>
      <c r="D12" s="14">
        <v>7.4034355883905098E-2</v>
      </c>
      <c r="E12" s="14">
        <v>6.3309065223522795E-2</v>
      </c>
      <c r="F12" s="14"/>
      <c r="G12" s="14">
        <v>8.1533358443612994E-2</v>
      </c>
      <c r="H12" s="14">
        <v>7.6322895049678E-2</v>
      </c>
      <c r="I12" s="14">
        <v>7.3872736658614296E-2</v>
      </c>
      <c r="J12" s="14">
        <v>9.4814290778618804E-2</v>
      </c>
      <c r="K12" s="14">
        <v>3.0167500744322701E-2</v>
      </c>
      <c r="L12" s="14">
        <v>5.6252387803071499E-2</v>
      </c>
      <c r="M12" s="14"/>
      <c r="N12" s="14">
        <v>4.3474498327160299E-2</v>
      </c>
      <c r="O12" s="14">
        <v>6.9140461061828903E-2</v>
      </c>
      <c r="P12" s="14">
        <v>6.4141028971499994E-2</v>
      </c>
      <c r="Q12" s="14">
        <v>9.9988937078510795E-2</v>
      </c>
      <c r="R12" s="14"/>
      <c r="S12" s="14">
        <v>3.40642286094862E-2</v>
      </c>
      <c r="T12" s="14">
        <v>5.3367476781533502E-2</v>
      </c>
      <c r="U12" s="14">
        <v>7.4440419765025495E-2</v>
      </c>
      <c r="V12" s="14">
        <v>4.6759331260720599E-2</v>
      </c>
      <c r="W12" s="14">
        <v>7.8598053947912097E-2</v>
      </c>
      <c r="X12" s="14">
        <v>3.1369780327864E-2</v>
      </c>
      <c r="Y12" s="14">
        <v>9.8473551198777098E-2</v>
      </c>
      <c r="Z12" s="14">
        <v>0.114636999544368</v>
      </c>
      <c r="AA12" s="14">
        <v>6.8948914449360299E-2</v>
      </c>
      <c r="AB12" s="14">
        <v>7.7221872554283005E-2</v>
      </c>
      <c r="AC12" s="14">
        <v>0.136394405669365</v>
      </c>
      <c r="AD12" s="14">
        <v>0.140762638200639</v>
      </c>
      <c r="AE12" s="14"/>
      <c r="AF12" s="14">
        <v>5.9140845715400299E-2</v>
      </c>
      <c r="AG12" s="14">
        <v>7.9109865214743502E-2</v>
      </c>
      <c r="AH12" s="14">
        <v>7.2253201278686105E-2</v>
      </c>
      <c r="AI12" s="14"/>
      <c r="AJ12" s="14" t="s">
        <v>79</v>
      </c>
      <c r="AK12" s="14" t="s">
        <v>79</v>
      </c>
      <c r="AL12" s="14" t="s">
        <v>79</v>
      </c>
      <c r="AM12" s="14" t="s">
        <v>79</v>
      </c>
      <c r="AN12" s="14" t="s">
        <v>79</v>
      </c>
      <c r="AO12" s="14"/>
      <c r="AP12" s="14">
        <v>5.3845561896847499E-2</v>
      </c>
      <c r="AQ12" s="14">
        <v>6.5707597239474794E-2</v>
      </c>
      <c r="AR12" s="14">
        <v>7.9402381698476299E-2</v>
      </c>
      <c r="AS12" s="14"/>
      <c r="AT12" s="14">
        <v>7.9795517796486901E-2</v>
      </c>
      <c r="AU12" s="14">
        <v>8.2121394344797205E-2</v>
      </c>
      <c r="AV12" s="14">
        <v>7.1149597054982097E-2</v>
      </c>
      <c r="AW12" s="14">
        <v>0</v>
      </c>
      <c r="AX12" s="14">
        <v>6.2760166130654702E-2</v>
      </c>
    </row>
    <row r="13" spans="2:50" x14ac:dyDescent="0.25">
      <c r="B13" s="15" t="s">
        <v>70</v>
      </c>
      <c r="C13" s="23">
        <v>0.15254797676932799</v>
      </c>
      <c r="D13" s="23">
        <v>0.111424539817003</v>
      </c>
      <c r="E13" s="23">
        <v>0.19165565455681699</v>
      </c>
      <c r="F13" s="23"/>
      <c r="G13" s="23">
        <v>0.153228958124209</v>
      </c>
      <c r="H13" s="23">
        <v>0.153201592377885</v>
      </c>
      <c r="I13" s="23">
        <v>0.17639180822971001</v>
      </c>
      <c r="J13" s="23">
        <v>0.14324954833551701</v>
      </c>
      <c r="K13" s="23">
        <v>0.116394929287075</v>
      </c>
      <c r="L13" s="23">
        <v>0.16533901333882201</v>
      </c>
      <c r="M13" s="23"/>
      <c r="N13" s="23">
        <v>7.8756784862335602E-2</v>
      </c>
      <c r="O13" s="23">
        <v>0.130438443240566</v>
      </c>
      <c r="P13" s="23">
        <v>0.184483656357325</v>
      </c>
      <c r="Q13" s="23">
        <v>0.224860912652216</v>
      </c>
      <c r="R13" s="23"/>
      <c r="S13" s="23">
        <v>0.14573768766419401</v>
      </c>
      <c r="T13" s="23">
        <v>0.117240849056803</v>
      </c>
      <c r="U13" s="23">
        <v>0.13286697545536399</v>
      </c>
      <c r="V13" s="23">
        <v>0.19213402294273699</v>
      </c>
      <c r="W13" s="23">
        <v>0.18288638514345601</v>
      </c>
      <c r="X13" s="23">
        <v>0.236705329473786</v>
      </c>
      <c r="Y13" s="23">
        <v>0.12849680924984699</v>
      </c>
      <c r="Z13" s="23">
        <v>9.0473014027920198E-2</v>
      </c>
      <c r="AA13" s="23">
        <v>0.13288995592278099</v>
      </c>
      <c r="AB13" s="23">
        <v>0.15028340924743999</v>
      </c>
      <c r="AC13" s="23">
        <v>0.14208412198334999</v>
      </c>
      <c r="AD13" s="23">
        <v>0.205613371008074</v>
      </c>
      <c r="AE13" s="23"/>
      <c r="AF13" s="23">
        <v>0.137551445030445</v>
      </c>
      <c r="AG13" s="23">
        <v>0.129705198950337</v>
      </c>
      <c r="AH13" s="23">
        <v>0.25426522012464797</v>
      </c>
      <c r="AI13" s="23"/>
      <c r="AJ13" s="23" t="s">
        <v>79</v>
      </c>
      <c r="AK13" s="23" t="s">
        <v>79</v>
      </c>
      <c r="AL13" s="23" t="s">
        <v>79</v>
      </c>
      <c r="AM13" s="23" t="s">
        <v>79</v>
      </c>
      <c r="AN13" s="23" t="s">
        <v>79</v>
      </c>
      <c r="AO13" s="23"/>
      <c r="AP13" s="23">
        <v>6.1140755969725298E-2</v>
      </c>
      <c r="AQ13" s="23">
        <v>0.13129300635149899</v>
      </c>
      <c r="AR13" s="23">
        <v>0.137558786299224</v>
      </c>
      <c r="AS13" s="23"/>
      <c r="AT13" s="23">
        <v>0.20237498006098401</v>
      </c>
      <c r="AU13" s="23">
        <v>0.13702809884471601</v>
      </c>
      <c r="AV13" s="23">
        <v>0.102155492950252</v>
      </c>
      <c r="AW13" s="23">
        <v>0.118693993056324</v>
      </c>
      <c r="AX13" s="23">
        <v>5.4499901556355097E-2</v>
      </c>
    </row>
    <row r="14" spans="2:50" x14ac:dyDescent="0.25">
      <c r="B14" s="27" t="s">
        <v>539</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162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154</v>
      </c>
      <c r="C9" s="14">
        <v>0.40915275661170503</v>
      </c>
      <c r="D9" s="14">
        <v>0.45288517435247</v>
      </c>
      <c r="E9" s="14">
        <v>0.36648192651251199</v>
      </c>
      <c r="F9" s="14"/>
      <c r="G9" s="14">
        <v>0.36044841823081097</v>
      </c>
      <c r="H9" s="14">
        <v>0.35151295023971202</v>
      </c>
      <c r="I9" s="14">
        <v>0.34782319159362701</v>
      </c>
      <c r="J9" s="14">
        <v>0.42205228892747298</v>
      </c>
      <c r="K9" s="14">
        <v>0.47896846691361</v>
      </c>
      <c r="L9" s="14">
        <v>0.47646576738666602</v>
      </c>
      <c r="M9" s="14"/>
      <c r="N9" s="14">
        <v>0.49921285157787698</v>
      </c>
      <c r="O9" s="14">
        <v>0.41636140093302099</v>
      </c>
      <c r="P9" s="14">
        <v>0.34520082847623001</v>
      </c>
      <c r="Q9" s="14">
        <v>0.36027330376191702</v>
      </c>
      <c r="R9" s="14"/>
      <c r="S9" s="14">
        <v>0.37714587428519802</v>
      </c>
      <c r="T9" s="14">
        <v>0.39991606287188702</v>
      </c>
      <c r="U9" s="14">
        <v>0.41810556426561102</v>
      </c>
      <c r="V9" s="14">
        <v>0.414235697392837</v>
      </c>
      <c r="W9" s="14">
        <v>0.42625764380794601</v>
      </c>
      <c r="X9" s="14">
        <v>0.33193557491429898</v>
      </c>
      <c r="Y9" s="14">
        <v>0.45533471860109498</v>
      </c>
      <c r="Z9" s="14">
        <v>0.40513786131542301</v>
      </c>
      <c r="AA9" s="14">
        <v>0.48633589671673799</v>
      </c>
      <c r="AB9" s="14">
        <v>0.39375460631102099</v>
      </c>
      <c r="AC9" s="14">
        <v>0.30326178090891798</v>
      </c>
      <c r="AD9" s="14">
        <v>0.57597457112474304</v>
      </c>
      <c r="AE9" s="14"/>
      <c r="AF9" s="14">
        <v>0.39488350245720999</v>
      </c>
      <c r="AG9" s="14">
        <v>0.44401303623872701</v>
      </c>
      <c r="AH9" s="14">
        <v>0.32149731973893497</v>
      </c>
      <c r="AI9" s="14"/>
      <c r="AJ9" s="14" t="s">
        <v>79</v>
      </c>
      <c r="AK9" s="14" t="s">
        <v>79</v>
      </c>
      <c r="AL9" s="14" t="s">
        <v>79</v>
      </c>
      <c r="AM9" s="14" t="s">
        <v>79</v>
      </c>
      <c r="AN9" s="14" t="s">
        <v>79</v>
      </c>
      <c r="AO9" s="14"/>
      <c r="AP9" s="14">
        <v>0.47360700620028701</v>
      </c>
      <c r="AQ9" s="14">
        <v>0.44351657608654799</v>
      </c>
      <c r="AR9" s="14">
        <v>0.43046402389001798</v>
      </c>
      <c r="AS9" s="14"/>
      <c r="AT9" s="14">
        <v>0.33569056442747602</v>
      </c>
      <c r="AU9" s="14">
        <v>0.42150882027832898</v>
      </c>
      <c r="AV9" s="14">
        <v>0.49129311535439701</v>
      </c>
      <c r="AW9" s="14">
        <v>0.40425771446416098</v>
      </c>
      <c r="AX9" s="14">
        <v>0.73555890262410695</v>
      </c>
    </row>
    <row r="10" spans="2:50" ht="30" x14ac:dyDescent="0.25">
      <c r="B10" s="15" t="s">
        <v>155</v>
      </c>
      <c r="C10" s="14">
        <v>0.31539400756830499</v>
      </c>
      <c r="D10" s="14">
        <v>0.29902739421002</v>
      </c>
      <c r="E10" s="14">
        <v>0.33083738749592301</v>
      </c>
      <c r="F10" s="14"/>
      <c r="G10" s="14">
        <v>0.40697127164811697</v>
      </c>
      <c r="H10" s="14">
        <v>0.30944880901393801</v>
      </c>
      <c r="I10" s="14">
        <v>0.33314549228268198</v>
      </c>
      <c r="J10" s="14">
        <v>0.28467835663559898</v>
      </c>
      <c r="K10" s="14">
        <v>0.25639745949395798</v>
      </c>
      <c r="L10" s="14">
        <v>0.31583952657867698</v>
      </c>
      <c r="M10" s="14"/>
      <c r="N10" s="14">
        <v>0.31392221816486499</v>
      </c>
      <c r="O10" s="14">
        <v>0.31437359284279398</v>
      </c>
      <c r="P10" s="14">
        <v>0.33246782086772297</v>
      </c>
      <c r="Q10" s="14">
        <v>0.303190410609262</v>
      </c>
      <c r="R10" s="14"/>
      <c r="S10" s="14">
        <v>0.35588698731789598</v>
      </c>
      <c r="T10" s="14">
        <v>0.32492749467438098</v>
      </c>
      <c r="U10" s="14">
        <v>0.334439239457819</v>
      </c>
      <c r="V10" s="14">
        <v>0.38482697977206498</v>
      </c>
      <c r="W10" s="14">
        <v>0.26387269256961599</v>
      </c>
      <c r="X10" s="14">
        <v>0.31433287168583102</v>
      </c>
      <c r="Y10" s="14">
        <v>0.30052551008745898</v>
      </c>
      <c r="Z10" s="14">
        <v>0.28317562257954798</v>
      </c>
      <c r="AA10" s="14">
        <v>0.252363469307748</v>
      </c>
      <c r="AB10" s="14">
        <v>0.30222781086282302</v>
      </c>
      <c r="AC10" s="14">
        <v>0.43059552545990198</v>
      </c>
      <c r="AD10" s="14">
        <v>0.17304809540556801</v>
      </c>
      <c r="AE10" s="14"/>
      <c r="AF10" s="14">
        <v>0.31364354036337699</v>
      </c>
      <c r="AG10" s="14">
        <v>0.31735354880593297</v>
      </c>
      <c r="AH10" s="14">
        <v>0.27575348409949602</v>
      </c>
      <c r="AI10" s="14"/>
      <c r="AJ10" s="14" t="s">
        <v>79</v>
      </c>
      <c r="AK10" s="14" t="s">
        <v>79</v>
      </c>
      <c r="AL10" s="14" t="s">
        <v>79</v>
      </c>
      <c r="AM10" s="14" t="s">
        <v>79</v>
      </c>
      <c r="AN10" s="14" t="s">
        <v>79</v>
      </c>
      <c r="AO10" s="14"/>
      <c r="AP10" s="14">
        <v>0.31699946382511301</v>
      </c>
      <c r="AQ10" s="14">
        <v>0.33126093274465901</v>
      </c>
      <c r="AR10" s="14">
        <v>0.35192517836555398</v>
      </c>
      <c r="AS10" s="14"/>
      <c r="AT10" s="14">
        <v>0.30379826616713301</v>
      </c>
      <c r="AU10" s="14">
        <v>0.33299947165496502</v>
      </c>
      <c r="AV10" s="14">
        <v>0.28844614845947297</v>
      </c>
      <c r="AW10" s="14">
        <v>0.40673126863743803</v>
      </c>
      <c r="AX10" s="14">
        <v>0.153353838102568</v>
      </c>
    </row>
    <row r="11" spans="2:50" ht="30" x14ac:dyDescent="0.25">
      <c r="B11" s="15" t="s">
        <v>156</v>
      </c>
      <c r="C11" s="14">
        <v>0.14368812289282601</v>
      </c>
      <c r="D11" s="14">
        <v>0.14491911248974401</v>
      </c>
      <c r="E11" s="14">
        <v>0.143542867924696</v>
      </c>
      <c r="F11" s="14"/>
      <c r="G11" s="14">
        <v>0.146112642738953</v>
      </c>
      <c r="H11" s="14">
        <v>0.210802284863671</v>
      </c>
      <c r="I11" s="14">
        <v>0.147102815659331</v>
      </c>
      <c r="J11" s="14">
        <v>0.15794075655317999</v>
      </c>
      <c r="K11" s="14">
        <v>0.13662182034680401</v>
      </c>
      <c r="L11" s="14">
        <v>7.7132513912690298E-2</v>
      </c>
      <c r="M11" s="14"/>
      <c r="N11" s="14">
        <v>0.14392476927647099</v>
      </c>
      <c r="O11" s="14">
        <v>0.15829117330679299</v>
      </c>
      <c r="P11" s="14">
        <v>0.13095819160370401</v>
      </c>
      <c r="Q11" s="14">
        <v>0.14074891969913</v>
      </c>
      <c r="R11" s="14"/>
      <c r="S11" s="14">
        <v>0.152061942490887</v>
      </c>
      <c r="T11" s="14">
        <v>0.169735777016742</v>
      </c>
      <c r="U11" s="14">
        <v>0.130981438428071</v>
      </c>
      <c r="V11" s="14">
        <v>8.2868091001559702E-2</v>
      </c>
      <c r="W11" s="14">
        <v>0.18244840492162201</v>
      </c>
      <c r="X11" s="14">
        <v>0.12787003287503801</v>
      </c>
      <c r="Y11" s="14">
        <v>0.11593504553631</v>
      </c>
      <c r="Z11" s="14">
        <v>0.10334502775853401</v>
      </c>
      <c r="AA11" s="14">
        <v>0.12391668519519</v>
      </c>
      <c r="AB11" s="14">
        <v>0.189140234048051</v>
      </c>
      <c r="AC11" s="14">
        <v>0.150975560048104</v>
      </c>
      <c r="AD11" s="14">
        <v>0.192704876067123</v>
      </c>
      <c r="AE11" s="14"/>
      <c r="AF11" s="14">
        <v>0.151347431590105</v>
      </c>
      <c r="AG11" s="14">
        <v>0.13866771835268199</v>
      </c>
      <c r="AH11" s="14">
        <v>0.15139521621654201</v>
      </c>
      <c r="AI11" s="14"/>
      <c r="AJ11" s="14" t="s">
        <v>79</v>
      </c>
      <c r="AK11" s="14" t="s">
        <v>79</v>
      </c>
      <c r="AL11" s="14" t="s">
        <v>79</v>
      </c>
      <c r="AM11" s="14" t="s">
        <v>79</v>
      </c>
      <c r="AN11" s="14" t="s">
        <v>79</v>
      </c>
      <c r="AO11" s="14"/>
      <c r="AP11" s="14">
        <v>0.14376624340591301</v>
      </c>
      <c r="AQ11" s="14">
        <v>0.12589040149568601</v>
      </c>
      <c r="AR11" s="14">
        <v>0.1000423602818</v>
      </c>
      <c r="AS11" s="14"/>
      <c r="AT11" s="14">
        <v>0.15999348281664799</v>
      </c>
      <c r="AU11" s="14">
        <v>0.112961356560579</v>
      </c>
      <c r="AV11" s="14">
        <v>0.15413849795315901</v>
      </c>
      <c r="AW11" s="14">
        <v>0.15124065476381199</v>
      </c>
      <c r="AX11" s="14">
        <v>5.6587357716970099E-2</v>
      </c>
    </row>
    <row r="12" spans="2:50" ht="30" x14ac:dyDescent="0.25">
      <c r="B12" s="15" t="s">
        <v>157</v>
      </c>
      <c r="C12" s="14">
        <v>1.8174134801998299E-2</v>
      </c>
      <c r="D12" s="14">
        <v>2.3086056691596201E-2</v>
      </c>
      <c r="E12" s="14">
        <v>1.3754706046424E-2</v>
      </c>
      <c r="F12" s="14"/>
      <c r="G12" s="14">
        <v>2.9974439146704199E-2</v>
      </c>
      <c r="H12" s="14">
        <v>1.2131777261132799E-2</v>
      </c>
      <c r="I12" s="14">
        <v>3.3407438567631099E-2</v>
      </c>
      <c r="J12" s="14">
        <v>6.6273405499443E-3</v>
      </c>
      <c r="K12" s="14">
        <v>1.16054879967043E-2</v>
      </c>
      <c r="L12" s="14">
        <v>1.8121279773996999E-2</v>
      </c>
      <c r="M12" s="14"/>
      <c r="N12" s="14">
        <v>3.1474274942693398E-3</v>
      </c>
      <c r="O12" s="14">
        <v>1.56709818405401E-2</v>
      </c>
      <c r="P12" s="14">
        <v>3.7220050698177201E-2</v>
      </c>
      <c r="Q12" s="14">
        <v>2.0763155082163198E-2</v>
      </c>
      <c r="R12" s="14"/>
      <c r="S12" s="14">
        <v>1.50233112508797E-2</v>
      </c>
      <c r="T12" s="14">
        <v>1.90257798482108E-2</v>
      </c>
      <c r="U12" s="14">
        <v>1.02042430569876E-2</v>
      </c>
      <c r="V12" s="14">
        <v>9.6971890598959304E-3</v>
      </c>
      <c r="W12" s="14">
        <v>1.5212271355374099E-2</v>
      </c>
      <c r="X12" s="14">
        <v>9.7078359746157594E-3</v>
      </c>
      <c r="Y12" s="14">
        <v>2.8387357108166301E-2</v>
      </c>
      <c r="Z12" s="14">
        <v>9.0094752665516295E-2</v>
      </c>
      <c r="AA12" s="14">
        <v>1.46457034348013E-2</v>
      </c>
      <c r="AB12" s="14">
        <v>2.2492279062434398E-2</v>
      </c>
      <c r="AC12" s="14">
        <v>0</v>
      </c>
      <c r="AD12" s="14">
        <v>0</v>
      </c>
      <c r="AE12" s="14"/>
      <c r="AF12" s="14">
        <v>1.6802191561300198E-2</v>
      </c>
      <c r="AG12" s="14">
        <v>1.7123573440596101E-2</v>
      </c>
      <c r="AH12" s="14">
        <v>2.7591738291377201E-2</v>
      </c>
      <c r="AI12" s="14"/>
      <c r="AJ12" s="14" t="s">
        <v>79</v>
      </c>
      <c r="AK12" s="14" t="s">
        <v>79</v>
      </c>
      <c r="AL12" s="14" t="s">
        <v>79</v>
      </c>
      <c r="AM12" s="14" t="s">
        <v>79</v>
      </c>
      <c r="AN12" s="14" t="s">
        <v>79</v>
      </c>
      <c r="AO12" s="14"/>
      <c r="AP12" s="14">
        <v>3.8752876222109202E-3</v>
      </c>
      <c r="AQ12" s="14">
        <v>2.02570320842918E-2</v>
      </c>
      <c r="AR12" s="14">
        <v>2.6810977380246102E-2</v>
      </c>
      <c r="AS12" s="14"/>
      <c r="AT12" s="14">
        <v>3.0163856887757301E-2</v>
      </c>
      <c r="AU12" s="14">
        <v>1.9739447774910102E-2</v>
      </c>
      <c r="AV12" s="14">
        <v>8.8144108943677101E-3</v>
      </c>
      <c r="AW12" s="14">
        <v>0</v>
      </c>
      <c r="AX12" s="14">
        <v>0</v>
      </c>
    </row>
    <row r="13" spans="2:50" x14ac:dyDescent="0.25">
      <c r="B13" s="15" t="s">
        <v>70</v>
      </c>
      <c r="C13" s="23">
        <v>0.113590978125166</v>
      </c>
      <c r="D13" s="23">
        <v>8.0082262256170406E-2</v>
      </c>
      <c r="E13" s="23">
        <v>0.14538311202044499</v>
      </c>
      <c r="F13" s="23"/>
      <c r="G13" s="23">
        <v>5.6493228235415298E-2</v>
      </c>
      <c r="H13" s="23">
        <v>0.116104178621546</v>
      </c>
      <c r="I13" s="23">
        <v>0.138521061896729</v>
      </c>
      <c r="J13" s="23">
        <v>0.128701257333803</v>
      </c>
      <c r="K13" s="23">
        <v>0.116406765248923</v>
      </c>
      <c r="L13" s="23">
        <v>0.11244091234797</v>
      </c>
      <c r="M13" s="23"/>
      <c r="N13" s="23">
        <v>3.9792733486517198E-2</v>
      </c>
      <c r="O13" s="23">
        <v>9.5302851076851103E-2</v>
      </c>
      <c r="P13" s="23">
        <v>0.15415310835416601</v>
      </c>
      <c r="Q13" s="23">
        <v>0.17502421084752801</v>
      </c>
      <c r="R13" s="23"/>
      <c r="S13" s="23">
        <v>9.9881884655139003E-2</v>
      </c>
      <c r="T13" s="23">
        <v>8.6394885588779599E-2</v>
      </c>
      <c r="U13" s="23">
        <v>0.106269514791511</v>
      </c>
      <c r="V13" s="23">
        <v>0.108372042773642</v>
      </c>
      <c r="W13" s="23">
        <v>0.112208987345442</v>
      </c>
      <c r="X13" s="23">
        <v>0.216153684550216</v>
      </c>
      <c r="Y13" s="23">
        <v>9.9817368666969095E-2</v>
      </c>
      <c r="Z13" s="23">
        <v>0.118246735680979</v>
      </c>
      <c r="AA13" s="23">
        <v>0.12273824534552399</v>
      </c>
      <c r="AB13" s="23">
        <v>9.2385069715669899E-2</v>
      </c>
      <c r="AC13" s="23">
        <v>0.115167133583076</v>
      </c>
      <c r="AD13" s="23">
        <v>5.8272457402566098E-2</v>
      </c>
      <c r="AE13" s="23"/>
      <c r="AF13" s="23">
        <v>0.123323334028009</v>
      </c>
      <c r="AG13" s="23">
        <v>8.2842123162062201E-2</v>
      </c>
      <c r="AH13" s="23">
        <v>0.223762241653651</v>
      </c>
      <c r="AI13" s="23"/>
      <c r="AJ13" s="23" t="s">
        <v>79</v>
      </c>
      <c r="AK13" s="23" t="s">
        <v>79</v>
      </c>
      <c r="AL13" s="23" t="s">
        <v>79</v>
      </c>
      <c r="AM13" s="23" t="s">
        <v>79</v>
      </c>
      <c r="AN13" s="23" t="s">
        <v>79</v>
      </c>
      <c r="AO13" s="23"/>
      <c r="AP13" s="23">
        <v>6.1751998946475997E-2</v>
      </c>
      <c r="AQ13" s="23">
        <v>7.9075057588815695E-2</v>
      </c>
      <c r="AR13" s="23">
        <v>9.0757460082382405E-2</v>
      </c>
      <c r="AS13" s="23"/>
      <c r="AT13" s="23">
        <v>0.170353829700985</v>
      </c>
      <c r="AU13" s="23">
        <v>0.112790903731218</v>
      </c>
      <c r="AV13" s="23">
        <v>5.7307827338603401E-2</v>
      </c>
      <c r="AW13" s="23">
        <v>3.7770362134588599E-2</v>
      </c>
      <c r="AX13" s="23">
        <v>5.4499901556355097E-2</v>
      </c>
    </row>
    <row r="14" spans="2:50" x14ac:dyDescent="0.25">
      <c r="B14" s="27" t="s">
        <v>539</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163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154</v>
      </c>
      <c r="C9" s="14">
        <v>0.121768882563259</v>
      </c>
      <c r="D9" s="14">
        <v>9.9252764951089895E-2</v>
      </c>
      <c r="E9" s="14">
        <v>0.14001572521032399</v>
      </c>
      <c r="F9" s="14"/>
      <c r="G9" s="14">
        <v>0.13437928571674401</v>
      </c>
      <c r="H9" s="14">
        <v>0.195188068139141</v>
      </c>
      <c r="I9" s="14">
        <v>7.79085031093847E-2</v>
      </c>
      <c r="J9" s="14">
        <v>0.130045876743589</v>
      </c>
      <c r="K9" s="14">
        <v>0.110544949116538</v>
      </c>
      <c r="L9" s="14">
        <v>8.9033772968775696E-2</v>
      </c>
      <c r="M9" s="14"/>
      <c r="N9" s="14">
        <v>0.14754852813165001</v>
      </c>
      <c r="O9" s="14">
        <v>0.116039887088663</v>
      </c>
      <c r="P9" s="14">
        <v>0.132860138218799</v>
      </c>
      <c r="Q9" s="14">
        <v>8.8839517754830594E-2</v>
      </c>
      <c r="R9" s="14"/>
      <c r="S9" s="14">
        <v>0.16716295287680299</v>
      </c>
      <c r="T9" s="14">
        <v>0.13217419299805799</v>
      </c>
      <c r="U9" s="14">
        <v>0.117599921499769</v>
      </c>
      <c r="V9" s="14">
        <v>0.114368912741779</v>
      </c>
      <c r="W9" s="14">
        <v>0.10099360637063499</v>
      </c>
      <c r="X9" s="14">
        <v>8.5530244912851702E-2</v>
      </c>
      <c r="Y9" s="14">
        <v>0.108390621908108</v>
      </c>
      <c r="Z9" s="14">
        <v>6.5380538591610193E-2</v>
      </c>
      <c r="AA9" s="14">
        <v>0.13222867428145699</v>
      </c>
      <c r="AB9" s="14">
        <v>0.12588310427667601</v>
      </c>
      <c r="AC9" s="14">
        <v>0.13372726680191999</v>
      </c>
      <c r="AD9" s="14">
        <v>0.13760562473796201</v>
      </c>
      <c r="AE9" s="14"/>
      <c r="AF9" s="14">
        <v>9.7640867835485895E-2</v>
      </c>
      <c r="AG9" s="14">
        <v>0.15689276109741199</v>
      </c>
      <c r="AH9" s="14">
        <v>9.48461327379789E-2</v>
      </c>
      <c r="AI9" s="14"/>
      <c r="AJ9" s="14" t="s">
        <v>79</v>
      </c>
      <c r="AK9" s="14" t="s">
        <v>79</v>
      </c>
      <c r="AL9" s="14" t="s">
        <v>79</v>
      </c>
      <c r="AM9" s="14" t="s">
        <v>79</v>
      </c>
      <c r="AN9" s="14" t="s">
        <v>79</v>
      </c>
      <c r="AO9" s="14"/>
      <c r="AP9" s="14">
        <v>0.12732932841024899</v>
      </c>
      <c r="AQ9" s="14">
        <v>0.15087969532022899</v>
      </c>
      <c r="AR9" s="14">
        <v>6.0755532304207702E-2</v>
      </c>
      <c r="AS9" s="14"/>
      <c r="AT9" s="14">
        <v>0.11140850190113299</v>
      </c>
      <c r="AU9" s="14">
        <v>0.10980238161455599</v>
      </c>
      <c r="AV9" s="14">
        <v>0.13755298384401499</v>
      </c>
      <c r="AW9" s="14">
        <v>0.172389389722539</v>
      </c>
      <c r="AX9" s="14">
        <v>0.21469193094802</v>
      </c>
    </row>
    <row r="10" spans="2:50" ht="30" x14ac:dyDescent="0.25">
      <c r="B10" s="15" t="s">
        <v>155</v>
      </c>
      <c r="C10" s="14">
        <v>0.352068179377024</v>
      </c>
      <c r="D10" s="14">
        <v>0.32574890499770498</v>
      </c>
      <c r="E10" s="14">
        <v>0.37537081703307001</v>
      </c>
      <c r="F10" s="14"/>
      <c r="G10" s="14">
        <v>0.4170839348525</v>
      </c>
      <c r="H10" s="14">
        <v>0.37701682886808902</v>
      </c>
      <c r="I10" s="14">
        <v>0.37037988363992203</v>
      </c>
      <c r="J10" s="14">
        <v>0.35109329164254399</v>
      </c>
      <c r="K10" s="14">
        <v>0.315050170463405</v>
      </c>
      <c r="L10" s="14">
        <v>0.302822775728604</v>
      </c>
      <c r="M10" s="14"/>
      <c r="N10" s="14">
        <v>0.37571983742081599</v>
      </c>
      <c r="O10" s="14">
        <v>0.37754684893073298</v>
      </c>
      <c r="P10" s="14">
        <v>0.30519579575330003</v>
      </c>
      <c r="Q10" s="14">
        <v>0.34363049915094601</v>
      </c>
      <c r="R10" s="14"/>
      <c r="S10" s="14">
        <v>0.37375162318488397</v>
      </c>
      <c r="T10" s="14">
        <v>0.38346427384334197</v>
      </c>
      <c r="U10" s="14">
        <v>0.36810875408302701</v>
      </c>
      <c r="V10" s="14">
        <v>0.27425398119662198</v>
      </c>
      <c r="W10" s="14">
        <v>0.35889736447703502</v>
      </c>
      <c r="X10" s="14">
        <v>0.35070610158066801</v>
      </c>
      <c r="Y10" s="14">
        <v>0.35527601333989101</v>
      </c>
      <c r="Z10" s="14">
        <v>0.30396641557112303</v>
      </c>
      <c r="AA10" s="14">
        <v>0.35421729240202299</v>
      </c>
      <c r="AB10" s="14">
        <v>0.28891552446687702</v>
      </c>
      <c r="AC10" s="14">
        <v>0.41118199445662901</v>
      </c>
      <c r="AD10" s="14">
        <v>0.40591751753918798</v>
      </c>
      <c r="AE10" s="14"/>
      <c r="AF10" s="14">
        <v>0.333946744107597</v>
      </c>
      <c r="AG10" s="14">
        <v>0.39035351962224601</v>
      </c>
      <c r="AH10" s="14">
        <v>0.26516225058465398</v>
      </c>
      <c r="AI10" s="14"/>
      <c r="AJ10" s="14" t="s">
        <v>79</v>
      </c>
      <c r="AK10" s="14" t="s">
        <v>79</v>
      </c>
      <c r="AL10" s="14" t="s">
        <v>79</v>
      </c>
      <c r="AM10" s="14" t="s">
        <v>79</v>
      </c>
      <c r="AN10" s="14" t="s">
        <v>79</v>
      </c>
      <c r="AO10" s="14"/>
      <c r="AP10" s="14">
        <v>0.330259730618015</v>
      </c>
      <c r="AQ10" s="14">
        <v>0.42841648030769203</v>
      </c>
      <c r="AR10" s="14">
        <v>0.43027955891991398</v>
      </c>
      <c r="AS10" s="14"/>
      <c r="AT10" s="14">
        <v>0.303348186661481</v>
      </c>
      <c r="AU10" s="14">
        <v>0.33018296141524001</v>
      </c>
      <c r="AV10" s="14">
        <v>0.399818736005635</v>
      </c>
      <c r="AW10" s="14">
        <v>0.424272897680259</v>
      </c>
      <c r="AX10" s="14">
        <v>0.52066799449615597</v>
      </c>
    </row>
    <row r="11" spans="2:50" ht="30" x14ac:dyDescent="0.25">
      <c r="B11" s="15" t="s">
        <v>156</v>
      </c>
      <c r="C11" s="14">
        <v>0.271639463033513</v>
      </c>
      <c r="D11" s="14">
        <v>0.31925433969832301</v>
      </c>
      <c r="E11" s="14">
        <v>0.22945895837387301</v>
      </c>
      <c r="F11" s="14"/>
      <c r="G11" s="14">
        <v>0.25290036930936699</v>
      </c>
      <c r="H11" s="14">
        <v>0.220565264588404</v>
      </c>
      <c r="I11" s="14">
        <v>0.25472828272936998</v>
      </c>
      <c r="J11" s="14">
        <v>0.28127217507443297</v>
      </c>
      <c r="K11" s="14">
        <v>0.32716650414063497</v>
      </c>
      <c r="L11" s="14">
        <v>0.29238932945276302</v>
      </c>
      <c r="M11" s="14"/>
      <c r="N11" s="14">
        <v>0.30341691239199498</v>
      </c>
      <c r="O11" s="14">
        <v>0.27613589772633401</v>
      </c>
      <c r="P11" s="14">
        <v>0.25423990052913598</v>
      </c>
      <c r="Q11" s="14">
        <v>0.25051511446304697</v>
      </c>
      <c r="R11" s="14"/>
      <c r="S11" s="14">
        <v>0.26592797087617298</v>
      </c>
      <c r="T11" s="14">
        <v>0.26136969123124099</v>
      </c>
      <c r="U11" s="14">
        <v>0.27677484612862202</v>
      </c>
      <c r="V11" s="14">
        <v>0.29598942980725801</v>
      </c>
      <c r="W11" s="14">
        <v>0.20482081616241399</v>
      </c>
      <c r="X11" s="14">
        <v>0.21140145014969799</v>
      </c>
      <c r="Y11" s="14">
        <v>0.32456627545447803</v>
      </c>
      <c r="Z11" s="14">
        <v>0.27681273615674201</v>
      </c>
      <c r="AA11" s="14">
        <v>0.27613392635505202</v>
      </c>
      <c r="AB11" s="14">
        <v>0.31120497500127298</v>
      </c>
      <c r="AC11" s="14">
        <v>0.32351586440256902</v>
      </c>
      <c r="AD11" s="14">
        <v>0.25086348671477499</v>
      </c>
      <c r="AE11" s="14"/>
      <c r="AF11" s="14">
        <v>0.28263913234700599</v>
      </c>
      <c r="AG11" s="14">
        <v>0.25815055741656701</v>
      </c>
      <c r="AH11" s="14">
        <v>0.24961333196486801</v>
      </c>
      <c r="AI11" s="14"/>
      <c r="AJ11" s="14" t="s">
        <v>79</v>
      </c>
      <c r="AK11" s="14" t="s">
        <v>79</v>
      </c>
      <c r="AL11" s="14" t="s">
        <v>79</v>
      </c>
      <c r="AM11" s="14" t="s">
        <v>79</v>
      </c>
      <c r="AN11" s="14" t="s">
        <v>79</v>
      </c>
      <c r="AO11" s="14"/>
      <c r="AP11" s="14">
        <v>0.34355420895535299</v>
      </c>
      <c r="AQ11" s="14">
        <v>0.22671082734589601</v>
      </c>
      <c r="AR11" s="14">
        <v>0.26253750778985402</v>
      </c>
      <c r="AS11" s="14"/>
      <c r="AT11" s="14">
        <v>0.260390790985981</v>
      </c>
      <c r="AU11" s="14">
        <v>0.32968204475114898</v>
      </c>
      <c r="AV11" s="14">
        <v>0.27413217080679497</v>
      </c>
      <c r="AW11" s="14">
        <v>0.20401048323580701</v>
      </c>
      <c r="AX11" s="14">
        <v>0.104073588759843</v>
      </c>
    </row>
    <row r="12" spans="2:50" ht="30" x14ac:dyDescent="0.25">
      <c r="B12" s="15" t="s">
        <v>157</v>
      </c>
      <c r="C12" s="14">
        <v>8.8607736711614205E-2</v>
      </c>
      <c r="D12" s="14">
        <v>0.115706626021782</v>
      </c>
      <c r="E12" s="14">
        <v>6.4145279647716102E-2</v>
      </c>
      <c r="F12" s="14"/>
      <c r="G12" s="14">
        <v>5.0636126286841603E-2</v>
      </c>
      <c r="H12" s="14">
        <v>5.2937874181546198E-2</v>
      </c>
      <c r="I12" s="14">
        <v>0.113066756899036</v>
      </c>
      <c r="J12" s="14">
        <v>8.4552992952811795E-2</v>
      </c>
      <c r="K12" s="14">
        <v>8.8467284440071098E-2</v>
      </c>
      <c r="L12" s="14">
        <v>0.12564661924425699</v>
      </c>
      <c r="M12" s="14"/>
      <c r="N12" s="14">
        <v>7.1708085942363997E-2</v>
      </c>
      <c r="O12" s="14">
        <v>8.3749314027102603E-2</v>
      </c>
      <c r="P12" s="14">
        <v>0.114572424033107</v>
      </c>
      <c r="Q12" s="14">
        <v>8.7244857859209296E-2</v>
      </c>
      <c r="R12" s="14"/>
      <c r="S12" s="14">
        <v>6.9016202821376493E-2</v>
      </c>
      <c r="T12" s="14">
        <v>7.4891183524055896E-2</v>
      </c>
      <c r="U12" s="14">
        <v>8.8745585897412702E-2</v>
      </c>
      <c r="V12" s="14">
        <v>0.133582381695175</v>
      </c>
      <c r="W12" s="14">
        <v>0.122734153689773</v>
      </c>
      <c r="X12" s="14">
        <v>7.7406024487463795E-2</v>
      </c>
      <c r="Y12" s="14">
        <v>7.0074501143651796E-2</v>
      </c>
      <c r="Z12" s="14">
        <v>0.19238131561285801</v>
      </c>
      <c r="AA12" s="14">
        <v>8.5177962704647697E-2</v>
      </c>
      <c r="AB12" s="14">
        <v>9.2532260389700097E-2</v>
      </c>
      <c r="AC12" s="14">
        <v>2.3125437436277999E-2</v>
      </c>
      <c r="AD12" s="14">
        <v>7.6277284607110196E-2</v>
      </c>
      <c r="AE12" s="14"/>
      <c r="AF12" s="14">
        <v>0.13269578346755601</v>
      </c>
      <c r="AG12" s="14">
        <v>5.4562819522105802E-2</v>
      </c>
      <c r="AH12" s="14">
        <v>0.112119439494623</v>
      </c>
      <c r="AI12" s="14"/>
      <c r="AJ12" s="14" t="s">
        <v>79</v>
      </c>
      <c r="AK12" s="14" t="s">
        <v>79</v>
      </c>
      <c r="AL12" s="14" t="s">
        <v>79</v>
      </c>
      <c r="AM12" s="14" t="s">
        <v>79</v>
      </c>
      <c r="AN12" s="14" t="s">
        <v>79</v>
      </c>
      <c r="AO12" s="14"/>
      <c r="AP12" s="14">
        <v>0.107711013169855</v>
      </c>
      <c r="AQ12" s="14">
        <v>6.3428416996754403E-2</v>
      </c>
      <c r="AR12" s="14">
        <v>0.108582199118145</v>
      </c>
      <c r="AS12" s="14"/>
      <c r="AT12" s="14">
        <v>0.11057013080919401</v>
      </c>
      <c r="AU12" s="14">
        <v>7.8086146012318003E-2</v>
      </c>
      <c r="AV12" s="14">
        <v>7.6516734988594196E-2</v>
      </c>
      <c r="AW12" s="14">
        <v>6.2786018606587501E-2</v>
      </c>
      <c r="AX12" s="14">
        <v>0.10606658423962601</v>
      </c>
    </row>
    <row r="13" spans="2:50" x14ac:dyDescent="0.25">
      <c r="B13" s="15" t="s">
        <v>70</v>
      </c>
      <c r="C13" s="23">
        <v>0.165915738314589</v>
      </c>
      <c r="D13" s="23">
        <v>0.14003736433110001</v>
      </c>
      <c r="E13" s="23">
        <v>0.191009219735017</v>
      </c>
      <c r="F13" s="23"/>
      <c r="G13" s="23">
        <v>0.14500028383454699</v>
      </c>
      <c r="H13" s="23">
        <v>0.15429196422281999</v>
      </c>
      <c r="I13" s="23">
        <v>0.183916573622287</v>
      </c>
      <c r="J13" s="23">
        <v>0.15303566358662199</v>
      </c>
      <c r="K13" s="23">
        <v>0.15877109183935201</v>
      </c>
      <c r="L13" s="23">
        <v>0.190107502605601</v>
      </c>
      <c r="M13" s="23"/>
      <c r="N13" s="23">
        <v>0.101606636113174</v>
      </c>
      <c r="O13" s="23">
        <v>0.146528052227167</v>
      </c>
      <c r="P13" s="23">
        <v>0.19313174146565801</v>
      </c>
      <c r="Q13" s="23">
        <v>0.22977001077196699</v>
      </c>
      <c r="R13" s="23"/>
      <c r="S13" s="23">
        <v>0.124141250240764</v>
      </c>
      <c r="T13" s="23">
        <v>0.148100658403303</v>
      </c>
      <c r="U13" s="23">
        <v>0.148770892391169</v>
      </c>
      <c r="V13" s="23">
        <v>0.181805294559166</v>
      </c>
      <c r="W13" s="23">
        <v>0.21255405930014301</v>
      </c>
      <c r="X13" s="23">
        <v>0.274956178869318</v>
      </c>
      <c r="Y13" s="23">
        <v>0.14169258815387101</v>
      </c>
      <c r="Z13" s="23">
        <v>0.16145899406766701</v>
      </c>
      <c r="AA13" s="23">
        <v>0.152242144256821</v>
      </c>
      <c r="AB13" s="23">
        <v>0.181464135865474</v>
      </c>
      <c r="AC13" s="23">
        <v>0.108449436902604</v>
      </c>
      <c r="AD13" s="23">
        <v>0.129336086400964</v>
      </c>
      <c r="AE13" s="23"/>
      <c r="AF13" s="23">
        <v>0.15307747224235599</v>
      </c>
      <c r="AG13" s="23">
        <v>0.14004034234167001</v>
      </c>
      <c r="AH13" s="23">
        <v>0.27825884521787603</v>
      </c>
      <c r="AI13" s="23"/>
      <c r="AJ13" s="23" t="s">
        <v>79</v>
      </c>
      <c r="AK13" s="23" t="s">
        <v>79</v>
      </c>
      <c r="AL13" s="23" t="s">
        <v>79</v>
      </c>
      <c r="AM13" s="23" t="s">
        <v>79</v>
      </c>
      <c r="AN13" s="23" t="s">
        <v>79</v>
      </c>
      <c r="AO13" s="23"/>
      <c r="AP13" s="23">
        <v>9.1145718846528306E-2</v>
      </c>
      <c r="AQ13" s="23">
        <v>0.130564580029428</v>
      </c>
      <c r="AR13" s="23">
        <v>0.13784520186787899</v>
      </c>
      <c r="AS13" s="23"/>
      <c r="AT13" s="23">
        <v>0.214282389642212</v>
      </c>
      <c r="AU13" s="23">
        <v>0.15224646620673701</v>
      </c>
      <c r="AV13" s="23">
        <v>0.111979374354961</v>
      </c>
      <c r="AW13" s="23">
        <v>0.13654121075480699</v>
      </c>
      <c r="AX13" s="23">
        <v>5.4499901556355097E-2</v>
      </c>
    </row>
    <row r="14" spans="2:50" x14ac:dyDescent="0.25">
      <c r="B14" s="27" t="s">
        <v>539</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164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154</v>
      </c>
      <c r="C9" s="14">
        <v>6.1452070983378501E-2</v>
      </c>
      <c r="D9" s="14">
        <v>6.3040400103625202E-2</v>
      </c>
      <c r="E9" s="14">
        <v>5.88597437086315E-2</v>
      </c>
      <c r="F9" s="14"/>
      <c r="G9" s="14">
        <v>0.108465143268847</v>
      </c>
      <c r="H9" s="14">
        <v>8.3729648882770596E-2</v>
      </c>
      <c r="I9" s="14">
        <v>5.9383796250355503E-2</v>
      </c>
      <c r="J9" s="14">
        <v>6.6918754175589207E-2</v>
      </c>
      <c r="K9" s="14">
        <v>3.2366543842949999E-2</v>
      </c>
      <c r="L9" s="14">
        <v>3.0760740349313399E-2</v>
      </c>
      <c r="M9" s="14"/>
      <c r="N9" s="14">
        <v>7.9624364098230996E-2</v>
      </c>
      <c r="O9" s="14">
        <v>4.01984781575941E-2</v>
      </c>
      <c r="P9" s="14">
        <v>7.1120754472003E-2</v>
      </c>
      <c r="Q9" s="14">
        <v>5.5644045456258298E-2</v>
      </c>
      <c r="R9" s="14"/>
      <c r="S9" s="14">
        <v>9.5854631829652301E-2</v>
      </c>
      <c r="T9" s="14">
        <v>7.1146747583128597E-2</v>
      </c>
      <c r="U9" s="14">
        <v>6.1838510285900303E-2</v>
      </c>
      <c r="V9" s="14">
        <v>5.5255877641258298E-2</v>
      </c>
      <c r="W9" s="14">
        <v>7.19689058580925E-2</v>
      </c>
      <c r="X9" s="14">
        <v>5.5792906982293701E-2</v>
      </c>
      <c r="Y9" s="14">
        <v>3.0872679908880998E-2</v>
      </c>
      <c r="Z9" s="14">
        <v>2.1680975740739999E-2</v>
      </c>
      <c r="AA9" s="14">
        <v>8.6350681840298205E-2</v>
      </c>
      <c r="AB9" s="14">
        <v>2.7445122781346899E-2</v>
      </c>
      <c r="AC9" s="14">
        <v>4.8493029359943297E-2</v>
      </c>
      <c r="AD9" s="14">
        <v>5.89967269401881E-2</v>
      </c>
      <c r="AE9" s="14"/>
      <c r="AF9" s="14">
        <v>6.2720261601054206E-2</v>
      </c>
      <c r="AG9" s="14">
        <v>5.3092351255637098E-2</v>
      </c>
      <c r="AH9" s="14">
        <v>7.8623872191277602E-2</v>
      </c>
      <c r="AI9" s="14"/>
      <c r="AJ9" s="14" t="s">
        <v>79</v>
      </c>
      <c r="AK9" s="14" t="s">
        <v>79</v>
      </c>
      <c r="AL9" s="14" t="s">
        <v>79</v>
      </c>
      <c r="AM9" s="14" t="s">
        <v>79</v>
      </c>
      <c r="AN9" s="14" t="s">
        <v>79</v>
      </c>
      <c r="AO9" s="14"/>
      <c r="AP9" s="14">
        <v>7.6755662532106597E-2</v>
      </c>
      <c r="AQ9" s="14">
        <v>6.3820334447539595E-2</v>
      </c>
      <c r="AR9" s="14">
        <v>0.112404840835575</v>
      </c>
      <c r="AS9" s="14"/>
      <c r="AT9" s="14">
        <v>5.07701956406586E-2</v>
      </c>
      <c r="AU9" s="14">
        <v>6.6864591254934699E-2</v>
      </c>
      <c r="AV9" s="14">
        <v>6.7961584409151607E-2</v>
      </c>
      <c r="AW9" s="14">
        <v>9.9334026314720894E-2</v>
      </c>
      <c r="AX9" s="14">
        <v>9.0084098571305296E-2</v>
      </c>
    </row>
    <row r="10" spans="2:50" ht="30" x14ac:dyDescent="0.25">
      <c r="B10" s="15" t="s">
        <v>155</v>
      </c>
      <c r="C10" s="14">
        <v>0.263013377188485</v>
      </c>
      <c r="D10" s="14">
        <v>0.27313656116870499</v>
      </c>
      <c r="E10" s="14">
        <v>0.25358276967717502</v>
      </c>
      <c r="F10" s="14"/>
      <c r="G10" s="14">
        <v>0.32193174372432198</v>
      </c>
      <c r="H10" s="14">
        <v>0.34304598467724901</v>
      </c>
      <c r="I10" s="14">
        <v>0.30020358492980898</v>
      </c>
      <c r="J10" s="14">
        <v>0.21924610395222099</v>
      </c>
      <c r="K10" s="14">
        <v>0.23888282508460201</v>
      </c>
      <c r="L10" s="14">
        <v>0.18543708752039501</v>
      </c>
      <c r="M10" s="14"/>
      <c r="N10" s="14">
        <v>0.28278328510502099</v>
      </c>
      <c r="O10" s="14">
        <v>0.284531863373228</v>
      </c>
      <c r="P10" s="14">
        <v>0.22922863467255999</v>
      </c>
      <c r="Q10" s="14">
        <v>0.25117735465807101</v>
      </c>
      <c r="R10" s="14"/>
      <c r="S10" s="14">
        <v>0.27308891151852099</v>
      </c>
      <c r="T10" s="14">
        <v>0.29968220095847897</v>
      </c>
      <c r="U10" s="14">
        <v>0.191046280753988</v>
      </c>
      <c r="V10" s="14">
        <v>0.210313948379904</v>
      </c>
      <c r="W10" s="14">
        <v>0.23148433778793701</v>
      </c>
      <c r="X10" s="14">
        <v>0.35223789804653799</v>
      </c>
      <c r="Y10" s="14">
        <v>0.322835331714522</v>
      </c>
      <c r="Z10" s="14">
        <v>0.29992352956792601</v>
      </c>
      <c r="AA10" s="14">
        <v>0.33893760281761898</v>
      </c>
      <c r="AB10" s="14">
        <v>0.156237453267005</v>
      </c>
      <c r="AC10" s="14">
        <v>0.19147730784952499</v>
      </c>
      <c r="AD10" s="14">
        <v>0.115868210883742</v>
      </c>
      <c r="AE10" s="14"/>
      <c r="AF10" s="14">
        <v>0.24203380533617699</v>
      </c>
      <c r="AG10" s="14">
        <v>0.28196483588580301</v>
      </c>
      <c r="AH10" s="14">
        <v>0.24338235374268499</v>
      </c>
      <c r="AI10" s="14"/>
      <c r="AJ10" s="14" t="s">
        <v>79</v>
      </c>
      <c r="AK10" s="14" t="s">
        <v>79</v>
      </c>
      <c r="AL10" s="14" t="s">
        <v>79</v>
      </c>
      <c r="AM10" s="14" t="s">
        <v>79</v>
      </c>
      <c r="AN10" s="14" t="s">
        <v>79</v>
      </c>
      <c r="AO10" s="14"/>
      <c r="AP10" s="14">
        <v>0.2864801171445</v>
      </c>
      <c r="AQ10" s="14">
        <v>0.31628681156169702</v>
      </c>
      <c r="AR10" s="14">
        <v>0.22061214653248301</v>
      </c>
      <c r="AS10" s="14"/>
      <c r="AT10" s="14">
        <v>0.242714703451713</v>
      </c>
      <c r="AU10" s="14">
        <v>0.234855901409561</v>
      </c>
      <c r="AV10" s="14">
        <v>0.31095270389493201</v>
      </c>
      <c r="AW10" s="14">
        <v>0.31458801220514199</v>
      </c>
      <c r="AX10" s="14">
        <v>0.23975463378272299</v>
      </c>
    </row>
    <row r="11" spans="2:50" ht="30" x14ac:dyDescent="0.25">
      <c r="B11" s="15" t="s">
        <v>156</v>
      </c>
      <c r="C11" s="14">
        <v>0.29193544035470897</v>
      </c>
      <c r="D11" s="14">
        <v>0.28564484136581503</v>
      </c>
      <c r="E11" s="14">
        <v>0.29802680436172002</v>
      </c>
      <c r="F11" s="14"/>
      <c r="G11" s="14">
        <v>0.28995979117267501</v>
      </c>
      <c r="H11" s="14">
        <v>0.26213893619920098</v>
      </c>
      <c r="I11" s="14">
        <v>0.27235550277778803</v>
      </c>
      <c r="J11" s="14">
        <v>0.32454524912412602</v>
      </c>
      <c r="K11" s="14">
        <v>0.30188244691819099</v>
      </c>
      <c r="L11" s="14">
        <v>0.29830836726769899</v>
      </c>
      <c r="M11" s="14"/>
      <c r="N11" s="14">
        <v>0.29157330683020499</v>
      </c>
      <c r="O11" s="14">
        <v>0.29912409278776497</v>
      </c>
      <c r="P11" s="14">
        <v>0.26240540749242403</v>
      </c>
      <c r="Q11" s="14">
        <v>0.307564664993069</v>
      </c>
      <c r="R11" s="14"/>
      <c r="S11" s="14">
        <v>0.22903424738640099</v>
      </c>
      <c r="T11" s="14">
        <v>0.29907591555860302</v>
      </c>
      <c r="U11" s="14">
        <v>0.413430913838852</v>
      </c>
      <c r="V11" s="14">
        <v>0.32179977611495603</v>
      </c>
      <c r="W11" s="14">
        <v>0.19407237851199399</v>
      </c>
      <c r="X11" s="14">
        <v>0.240939469383741</v>
      </c>
      <c r="Y11" s="14">
        <v>0.31926385434851701</v>
      </c>
      <c r="Z11" s="14">
        <v>0.27222551583077698</v>
      </c>
      <c r="AA11" s="14">
        <v>0.17889471819584901</v>
      </c>
      <c r="AB11" s="14">
        <v>0.409077030388179</v>
      </c>
      <c r="AC11" s="14">
        <v>0.36527947651298698</v>
      </c>
      <c r="AD11" s="14">
        <v>0.42237179728977697</v>
      </c>
      <c r="AE11" s="14"/>
      <c r="AF11" s="14">
        <v>0.309617500711522</v>
      </c>
      <c r="AG11" s="14">
        <v>0.27631261860892797</v>
      </c>
      <c r="AH11" s="14">
        <v>0.27626386018217503</v>
      </c>
      <c r="AI11" s="14"/>
      <c r="AJ11" s="14" t="s">
        <v>79</v>
      </c>
      <c r="AK11" s="14" t="s">
        <v>79</v>
      </c>
      <c r="AL11" s="14" t="s">
        <v>79</v>
      </c>
      <c r="AM11" s="14" t="s">
        <v>79</v>
      </c>
      <c r="AN11" s="14" t="s">
        <v>79</v>
      </c>
      <c r="AO11" s="14"/>
      <c r="AP11" s="14">
        <v>0.289553260896873</v>
      </c>
      <c r="AQ11" s="14">
        <v>0.29570636129398398</v>
      </c>
      <c r="AR11" s="14">
        <v>0.30811849858896201</v>
      </c>
      <c r="AS11" s="14"/>
      <c r="AT11" s="14">
        <v>0.31694298652127501</v>
      </c>
      <c r="AU11" s="14">
        <v>0.288595486167117</v>
      </c>
      <c r="AV11" s="14">
        <v>0.28709718633595999</v>
      </c>
      <c r="AW11" s="14">
        <v>0.274287162664546</v>
      </c>
      <c r="AX11" s="14">
        <v>0.46162599532175702</v>
      </c>
    </row>
    <row r="12" spans="2:50" ht="30" x14ac:dyDescent="0.25">
      <c r="B12" s="15" t="s">
        <v>157</v>
      </c>
      <c r="C12" s="14">
        <v>0.22325831051614201</v>
      </c>
      <c r="D12" s="14">
        <v>0.255230903940452</v>
      </c>
      <c r="E12" s="14">
        <v>0.19347970566200201</v>
      </c>
      <c r="F12" s="14"/>
      <c r="G12" s="14">
        <v>0.12266969607744301</v>
      </c>
      <c r="H12" s="14">
        <v>0.144157736690123</v>
      </c>
      <c r="I12" s="14">
        <v>0.219425280142554</v>
      </c>
      <c r="J12" s="14">
        <v>0.204030118563093</v>
      </c>
      <c r="K12" s="14">
        <v>0.30825784593224498</v>
      </c>
      <c r="L12" s="14">
        <v>0.31213678338039103</v>
      </c>
      <c r="M12" s="14"/>
      <c r="N12" s="14">
        <v>0.26912805591347999</v>
      </c>
      <c r="O12" s="14">
        <v>0.20459399562185199</v>
      </c>
      <c r="P12" s="14">
        <v>0.22524395771141101</v>
      </c>
      <c r="Q12" s="14">
        <v>0.19074499750045601</v>
      </c>
      <c r="R12" s="14"/>
      <c r="S12" s="14">
        <v>0.24043546110349001</v>
      </c>
      <c r="T12" s="14">
        <v>0.232955175157046</v>
      </c>
      <c r="U12" s="14">
        <v>0.200004135791682</v>
      </c>
      <c r="V12" s="14">
        <v>0.28699038128658499</v>
      </c>
      <c r="W12" s="14">
        <v>0.33845001804522201</v>
      </c>
      <c r="X12" s="14">
        <v>0.11398370103953</v>
      </c>
      <c r="Y12" s="14">
        <v>0.15450850393468099</v>
      </c>
      <c r="Z12" s="14">
        <v>0.225690412587913</v>
      </c>
      <c r="AA12" s="14">
        <v>0.25778206184917601</v>
      </c>
      <c r="AB12" s="14">
        <v>0.21881853382359601</v>
      </c>
      <c r="AC12" s="14">
        <v>0.19353528545526799</v>
      </c>
      <c r="AD12" s="14">
        <v>0.192208809424945</v>
      </c>
      <c r="AE12" s="14"/>
      <c r="AF12" s="14">
        <v>0.25685829239796498</v>
      </c>
      <c r="AG12" s="14">
        <v>0.23517951202551701</v>
      </c>
      <c r="AH12" s="14">
        <v>0.13782207824328199</v>
      </c>
      <c r="AI12" s="14"/>
      <c r="AJ12" s="14" t="s">
        <v>79</v>
      </c>
      <c r="AK12" s="14" t="s">
        <v>79</v>
      </c>
      <c r="AL12" s="14" t="s">
        <v>79</v>
      </c>
      <c r="AM12" s="14" t="s">
        <v>79</v>
      </c>
      <c r="AN12" s="14" t="s">
        <v>79</v>
      </c>
      <c r="AO12" s="14"/>
      <c r="AP12" s="14">
        <v>0.28313485583626402</v>
      </c>
      <c r="AQ12" s="14">
        <v>0.17208667870851399</v>
      </c>
      <c r="AR12" s="14">
        <v>0.246924552498962</v>
      </c>
      <c r="AS12" s="14"/>
      <c r="AT12" s="14">
        <v>0.19876687406829799</v>
      </c>
      <c r="AU12" s="14">
        <v>0.243374937530695</v>
      </c>
      <c r="AV12" s="14">
        <v>0.215017953900942</v>
      </c>
      <c r="AW12" s="14">
        <v>0.179192667947007</v>
      </c>
      <c r="AX12" s="14">
        <v>0.15403537076786</v>
      </c>
    </row>
    <row r="13" spans="2:50" x14ac:dyDescent="0.25">
      <c r="B13" s="15" t="s">
        <v>70</v>
      </c>
      <c r="C13" s="23">
        <v>0.16034080095728501</v>
      </c>
      <c r="D13" s="23">
        <v>0.12294729342140299</v>
      </c>
      <c r="E13" s="23">
        <v>0.19605097659047199</v>
      </c>
      <c r="F13" s="23"/>
      <c r="G13" s="23">
        <v>0.156973625756713</v>
      </c>
      <c r="H13" s="23">
        <v>0.16692769355065601</v>
      </c>
      <c r="I13" s="23">
        <v>0.148631835899494</v>
      </c>
      <c r="J13" s="23">
        <v>0.185259774184971</v>
      </c>
      <c r="K13" s="23">
        <v>0.118610338222012</v>
      </c>
      <c r="L13" s="23">
        <v>0.173357021482202</v>
      </c>
      <c r="M13" s="23"/>
      <c r="N13" s="23">
        <v>7.6890988053063103E-2</v>
      </c>
      <c r="O13" s="23">
        <v>0.17155157005956101</v>
      </c>
      <c r="P13" s="23">
        <v>0.212001245651602</v>
      </c>
      <c r="Q13" s="23">
        <v>0.194868937392146</v>
      </c>
      <c r="R13" s="23"/>
      <c r="S13" s="23">
        <v>0.161586748161935</v>
      </c>
      <c r="T13" s="23">
        <v>9.7139960742742698E-2</v>
      </c>
      <c r="U13" s="23">
        <v>0.133680159329577</v>
      </c>
      <c r="V13" s="23">
        <v>0.12564001657729701</v>
      </c>
      <c r="W13" s="23">
        <v>0.164024359796754</v>
      </c>
      <c r="X13" s="23">
        <v>0.237046024547897</v>
      </c>
      <c r="Y13" s="23">
        <v>0.17251963009339899</v>
      </c>
      <c r="Z13" s="23">
        <v>0.180479566272643</v>
      </c>
      <c r="AA13" s="23">
        <v>0.13803493529705699</v>
      </c>
      <c r="AB13" s="23">
        <v>0.18842185973987299</v>
      </c>
      <c r="AC13" s="23">
        <v>0.201214900822277</v>
      </c>
      <c r="AD13" s="23">
        <v>0.21055445546134699</v>
      </c>
      <c r="AE13" s="23"/>
      <c r="AF13" s="23">
        <v>0.12877013995328199</v>
      </c>
      <c r="AG13" s="23">
        <v>0.15345068222411501</v>
      </c>
      <c r="AH13" s="23">
        <v>0.26390783564058001</v>
      </c>
      <c r="AI13" s="23"/>
      <c r="AJ13" s="23" t="s">
        <v>79</v>
      </c>
      <c r="AK13" s="23" t="s">
        <v>79</v>
      </c>
      <c r="AL13" s="23" t="s">
        <v>79</v>
      </c>
      <c r="AM13" s="23" t="s">
        <v>79</v>
      </c>
      <c r="AN13" s="23" t="s">
        <v>79</v>
      </c>
      <c r="AO13" s="23"/>
      <c r="AP13" s="23">
        <v>6.4076103590255895E-2</v>
      </c>
      <c r="AQ13" s="23">
        <v>0.152099813988266</v>
      </c>
      <c r="AR13" s="23">
        <v>0.111939961544018</v>
      </c>
      <c r="AS13" s="23"/>
      <c r="AT13" s="23">
        <v>0.19080524031805501</v>
      </c>
      <c r="AU13" s="23">
        <v>0.16630908363769201</v>
      </c>
      <c r="AV13" s="23">
        <v>0.118970571459014</v>
      </c>
      <c r="AW13" s="23">
        <v>0.13259813086858399</v>
      </c>
      <c r="AX13" s="23">
        <v>5.4499901556355097E-2</v>
      </c>
    </row>
    <row r="14" spans="2:50" x14ac:dyDescent="0.25">
      <c r="B14" s="27" t="s">
        <v>539</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X18"/>
  <sheetViews>
    <sheetView showGridLines="0" topLeftCell="A6"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165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154</v>
      </c>
      <c r="C9" s="14">
        <v>0.14259687945661101</v>
      </c>
      <c r="D9" s="14">
        <v>0.174058450511686</v>
      </c>
      <c r="E9" s="14">
        <v>0.112923297403157</v>
      </c>
      <c r="F9" s="14"/>
      <c r="G9" s="14">
        <v>0.17600140229684499</v>
      </c>
      <c r="H9" s="14">
        <v>0.24726036310958099</v>
      </c>
      <c r="I9" s="14">
        <v>6.9013044529932899E-2</v>
      </c>
      <c r="J9" s="14">
        <v>0.117304919713439</v>
      </c>
      <c r="K9" s="14">
        <v>0.10858605187105499</v>
      </c>
      <c r="L9" s="14">
        <v>0.13913908893428201</v>
      </c>
      <c r="M9" s="14"/>
      <c r="N9" s="14">
        <v>0.19778880479351299</v>
      </c>
      <c r="O9" s="14">
        <v>9.9098818498466898E-2</v>
      </c>
      <c r="P9" s="14">
        <v>0.12786800535031501</v>
      </c>
      <c r="Q9" s="14">
        <v>0.136483201161884</v>
      </c>
      <c r="R9" s="14"/>
      <c r="S9" s="14">
        <v>0.209100164322575</v>
      </c>
      <c r="T9" s="14">
        <v>0.121597275161477</v>
      </c>
      <c r="U9" s="14">
        <v>6.6518874976862999E-2</v>
      </c>
      <c r="V9" s="14">
        <v>0.100022923828192</v>
      </c>
      <c r="W9" s="14">
        <v>0.12726415126600699</v>
      </c>
      <c r="X9" s="14">
        <v>0.171439867867101</v>
      </c>
      <c r="Y9" s="14">
        <v>0.13740410363657199</v>
      </c>
      <c r="Z9" s="14">
        <v>0.16446745254658099</v>
      </c>
      <c r="AA9" s="14">
        <v>0.23121464301210501</v>
      </c>
      <c r="AB9" s="14">
        <v>0.12245639058466599</v>
      </c>
      <c r="AC9" s="14">
        <v>7.1612388134843705E-2</v>
      </c>
      <c r="AD9" s="14">
        <v>5.89967269401881E-2</v>
      </c>
      <c r="AE9" s="14"/>
      <c r="AF9" s="14">
        <v>0.15253545107145899</v>
      </c>
      <c r="AG9" s="14">
        <v>0.12987013395515001</v>
      </c>
      <c r="AH9" s="14">
        <v>0.16234712406860199</v>
      </c>
      <c r="AI9" s="14"/>
      <c r="AJ9" s="14" t="s">
        <v>79</v>
      </c>
      <c r="AK9" s="14" t="s">
        <v>79</v>
      </c>
      <c r="AL9" s="14" t="s">
        <v>79</v>
      </c>
      <c r="AM9" s="14" t="s">
        <v>79</v>
      </c>
      <c r="AN9" s="14" t="s">
        <v>79</v>
      </c>
      <c r="AO9" s="14"/>
      <c r="AP9" s="14">
        <v>0.186174702139381</v>
      </c>
      <c r="AQ9" s="14">
        <v>0.154983959593753</v>
      </c>
      <c r="AR9" s="14">
        <v>0.15273154913558701</v>
      </c>
      <c r="AS9" s="14"/>
      <c r="AT9" s="14">
        <v>0.13677929651946499</v>
      </c>
      <c r="AU9" s="14">
        <v>0.131957748934906</v>
      </c>
      <c r="AV9" s="14">
        <v>0.154498791007496</v>
      </c>
      <c r="AW9" s="14">
        <v>0.184181280944232</v>
      </c>
      <c r="AX9" s="14">
        <v>0.247854376683077</v>
      </c>
    </row>
    <row r="10" spans="2:50" ht="30" x14ac:dyDescent="0.25">
      <c r="B10" s="15" t="s">
        <v>155</v>
      </c>
      <c r="C10" s="14">
        <v>0.384495421404975</v>
      </c>
      <c r="D10" s="14">
        <v>0.38961846524543697</v>
      </c>
      <c r="E10" s="14">
        <v>0.37878315026660497</v>
      </c>
      <c r="F10" s="14"/>
      <c r="G10" s="14">
        <v>0.37878643693084602</v>
      </c>
      <c r="H10" s="14">
        <v>0.31851186474061</v>
      </c>
      <c r="I10" s="14">
        <v>0.46550282771814999</v>
      </c>
      <c r="J10" s="14">
        <v>0.39775013645576601</v>
      </c>
      <c r="K10" s="14">
        <v>0.42613834710482001</v>
      </c>
      <c r="L10" s="14">
        <v>0.338329266425201</v>
      </c>
      <c r="M10" s="14"/>
      <c r="N10" s="14">
        <v>0.38788305266096401</v>
      </c>
      <c r="O10" s="14">
        <v>0.45173109329404698</v>
      </c>
      <c r="P10" s="14">
        <v>0.32948545972390397</v>
      </c>
      <c r="Q10" s="14">
        <v>0.36081176652876501</v>
      </c>
      <c r="R10" s="14"/>
      <c r="S10" s="14">
        <v>0.35351858553174298</v>
      </c>
      <c r="T10" s="14">
        <v>0.38404140493483402</v>
      </c>
      <c r="U10" s="14">
        <v>0.41472852146998801</v>
      </c>
      <c r="V10" s="14">
        <v>0.34190267491084197</v>
      </c>
      <c r="W10" s="14">
        <v>0.41122219376316499</v>
      </c>
      <c r="X10" s="14">
        <v>0.38848061782155602</v>
      </c>
      <c r="Y10" s="14">
        <v>0.435831942008024</v>
      </c>
      <c r="Z10" s="14">
        <v>0.35660671056508803</v>
      </c>
      <c r="AA10" s="14">
        <v>0.33401916108879698</v>
      </c>
      <c r="AB10" s="14">
        <v>0.37193409177570103</v>
      </c>
      <c r="AC10" s="14">
        <v>0.450617208957593</v>
      </c>
      <c r="AD10" s="14">
        <v>0.46557885912064101</v>
      </c>
      <c r="AE10" s="14"/>
      <c r="AF10" s="14">
        <v>0.40646591074854999</v>
      </c>
      <c r="AG10" s="14">
        <v>0.37569185474431299</v>
      </c>
      <c r="AH10" s="14">
        <v>0.27436475962888701</v>
      </c>
      <c r="AI10" s="14"/>
      <c r="AJ10" s="14" t="s">
        <v>79</v>
      </c>
      <c r="AK10" s="14" t="s">
        <v>79</v>
      </c>
      <c r="AL10" s="14" t="s">
        <v>79</v>
      </c>
      <c r="AM10" s="14" t="s">
        <v>79</v>
      </c>
      <c r="AN10" s="14" t="s">
        <v>79</v>
      </c>
      <c r="AO10" s="14"/>
      <c r="AP10" s="14">
        <v>0.47426752089542801</v>
      </c>
      <c r="AQ10" s="14">
        <v>0.37178747146990898</v>
      </c>
      <c r="AR10" s="14">
        <v>0.345000034603409</v>
      </c>
      <c r="AS10" s="14"/>
      <c r="AT10" s="14">
        <v>0.371269989008083</v>
      </c>
      <c r="AU10" s="14">
        <v>0.39840996309459797</v>
      </c>
      <c r="AV10" s="14">
        <v>0.43191398028905598</v>
      </c>
      <c r="AW10" s="14">
        <v>0.36344748420619899</v>
      </c>
      <c r="AX10" s="14">
        <v>0.39334277474782697</v>
      </c>
    </row>
    <row r="11" spans="2:50" ht="30" x14ac:dyDescent="0.25">
      <c r="B11" s="15" t="s">
        <v>156</v>
      </c>
      <c r="C11" s="14">
        <v>0.24851456710811801</v>
      </c>
      <c r="D11" s="14">
        <v>0.246330119152289</v>
      </c>
      <c r="E11" s="14">
        <v>0.25051704591518897</v>
      </c>
      <c r="F11" s="14"/>
      <c r="G11" s="14">
        <v>0.234792519545621</v>
      </c>
      <c r="H11" s="14">
        <v>0.245310966151782</v>
      </c>
      <c r="I11" s="14">
        <v>0.20813443520392999</v>
      </c>
      <c r="J11" s="14">
        <v>0.25738496863731197</v>
      </c>
      <c r="K11" s="14">
        <v>0.27912851798404698</v>
      </c>
      <c r="L11" s="14">
        <v>0.263120774307461</v>
      </c>
      <c r="M11" s="14"/>
      <c r="N11" s="14">
        <v>0.26488645583048298</v>
      </c>
      <c r="O11" s="14">
        <v>0.243424589353847</v>
      </c>
      <c r="P11" s="14">
        <v>0.24316531259218099</v>
      </c>
      <c r="Q11" s="14">
        <v>0.24251501349319399</v>
      </c>
      <c r="R11" s="14"/>
      <c r="S11" s="14">
        <v>0.28437496526400802</v>
      </c>
      <c r="T11" s="14">
        <v>0.27188008649204398</v>
      </c>
      <c r="U11" s="14">
        <v>0.35927814800027102</v>
      </c>
      <c r="V11" s="14">
        <v>0.27283931189324501</v>
      </c>
      <c r="W11" s="14">
        <v>0.21450342297292699</v>
      </c>
      <c r="X11" s="14">
        <v>0.14182343844129799</v>
      </c>
      <c r="Y11" s="14">
        <v>0.23102205916176499</v>
      </c>
      <c r="Z11" s="14">
        <v>0.26922377287573002</v>
      </c>
      <c r="AA11" s="14">
        <v>0.16818923506138</v>
      </c>
      <c r="AB11" s="14">
        <v>0.25406332990603198</v>
      </c>
      <c r="AC11" s="14">
        <v>0.28970535355829702</v>
      </c>
      <c r="AD11" s="14">
        <v>0.28448741625191598</v>
      </c>
      <c r="AE11" s="14"/>
      <c r="AF11" s="14">
        <v>0.22236020083965</v>
      </c>
      <c r="AG11" s="14">
        <v>0.29234794813728698</v>
      </c>
      <c r="AH11" s="14">
        <v>0.23119361770986299</v>
      </c>
      <c r="AI11" s="14"/>
      <c r="AJ11" s="14" t="s">
        <v>79</v>
      </c>
      <c r="AK11" s="14" t="s">
        <v>79</v>
      </c>
      <c r="AL11" s="14" t="s">
        <v>79</v>
      </c>
      <c r="AM11" s="14" t="s">
        <v>79</v>
      </c>
      <c r="AN11" s="14" t="s">
        <v>79</v>
      </c>
      <c r="AO11" s="14"/>
      <c r="AP11" s="14">
        <v>0.21659655498284999</v>
      </c>
      <c r="AQ11" s="14">
        <v>0.28218040547825102</v>
      </c>
      <c r="AR11" s="14">
        <v>0.355253209630774</v>
      </c>
      <c r="AS11" s="14"/>
      <c r="AT11" s="14">
        <v>0.23189213718284901</v>
      </c>
      <c r="AU11" s="14">
        <v>0.232777226272678</v>
      </c>
      <c r="AV11" s="14">
        <v>0.26144592602764999</v>
      </c>
      <c r="AW11" s="14">
        <v>0.241259782192319</v>
      </c>
      <c r="AX11" s="14">
        <v>0.26099652890377001</v>
      </c>
    </row>
    <row r="12" spans="2:50" ht="30" x14ac:dyDescent="0.25">
      <c r="B12" s="15" t="s">
        <v>157</v>
      </c>
      <c r="C12" s="14">
        <v>8.5758440167081798E-2</v>
      </c>
      <c r="D12" s="14">
        <v>9.3896238808808694E-2</v>
      </c>
      <c r="E12" s="14">
        <v>7.8821467126326705E-2</v>
      </c>
      <c r="F12" s="14"/>
      <c r="G12" s="14">
        <v>6.8163172910221906E-2</v>
      </c>
      <c r="H12" s="14">
        <v>6.2220983544137798E-2</v>
      </c>
      <c r="I12" s="14">
        <v>0.12794033336473501</v>
      </c>
      <c r="J12" s="14">
        <v>8.6602114602858202E-2</v>
      </c>
      <c r="K12" s="14">
        <v>6.3227662292068706E-2</v>
      </c>
      <c r="L12" s="14">
        <v>9.7249673427924094E-2</v>
      </c>
      <c r="M12" s="14"/>
      <c r="N12" s="14">
        <v>6.9843311492709906E-2</v>
      </c>
      <c r="O12" s="14">
        <v>7.0800264723932804E-2</v>
      </c>
      <c r="P12" s="14">
        <v>0.133116695930589</v>
      </c>
      <c r="Q12" s="14">
        <v>7.87280844977917E-2</v>
      </c>
      <c r="R12" s="14"/>
      <c r="S12" s="14">
        <v>6.5480688260544095E-2</v>
      </c>
      <c r="T12" s="14">
        <v>9.1641969654751201E-2</v>
      </c>
      <c r="U12" s="14">
        <v>4.5106311371591698E-2</v>
      </c>
      <c r="V12" s="14">
        <v>0.14087726612984</v>
      </c>
      <c r="W12" s="14">
        <v>0.114840382072352</v>
      </c>
      <c r="X12" s="14">
        <v>4.6667042400722399E-2</v>
      </c>
      <c r="Y12" s="14">
        <v>7.5630206675427303E-2</v>
      </c>
      <c r="Z12" s="14">
        <v>0.1089298248211</v>
      </c>
      <c r="AA12" s="14">
        <v>0.10181893755782501</v>
      </c>
      <c r="AB12" s="14">
        <v>0.11333380865305701</v>
      </c>
      <c r="AC12" s="14">
        <v>2.15787088037892E-2</v>
      </c>
      <c r="AD12" s="14">
        <v>0.13266454028468899</v>
      </c>
      <c r="AE12" s="14"/>
      <c r="AF12" s="14">
        <v>0.10026035546136899</v>
      </c>
      <c r="AG12" s="14">
        <v>8.5118171086902894E-2</v>
      </c>
      <c r="AH12" s="14">
        <v>6.3606132286984404E-2</v>
      </c>
      <c r="AI12" s="14"/>
      <c r="AJ12" s="14" t="s">
        <v>79</v>
      </c>
      <c r="AK12" s="14" t="s">
        <v>79</v>
      </c>
      <c r="AL12" s="14" t="s">
        <v>79</v>
      </c>
      <c r="AM12" s="14" t="s">
        <v>79</v>
      </c>
      <c r="AN12" s="14" t="s">
        <v>79</v>
      </c>
      <c r="AO12" s="14"/>
      <c r="AP12" s="14">
        <v>4.8547823027998101E-2</v>
      </c>
      <c r="AQ12" s="14">
        <v>8.2823478353694593E-2</v>
      </c>
      <c r="AR12" s="14">
        <v>2.40888171940014E-2</v>
      </c>
      <c r="AS12" s="14"/>
      <c r="AT12" s="14">
        <v>0.107260330830509</v>
      </c>
      <c r="AU12" s="14">
        <v>9.1143950669026697E-2</v>
      </c>
      <c r="AV12" s="14">
        <v>4.8123216424136299E-2</v>
      </c>
      <c r="AW12" s="14">
        <v>0.10835486415599301</v>
      </c>
      <c r="AX12" s="14">
        <v>4.3306418108971199E-2</v>
      </c>
    </row>
    <row r="13" spans="2:50" x14ac:dyDescent="0.25">
      <c r="B13" s="15" t="s">
        <v>70</v>
      </c>
      <c r="C13" s="23">
        <v>0.138634691863215</v>
      </c>
      <c r="D13" s="23">
        <v>9.6096726281780204E-2</v>
      </c>
      <c r="E13" s="23">
        <v>0.178955039288722</v>
      </c>
      <c r="F13" s="23"/>
      <c r="G13" s="23">
        <v>0.14225646831646599</v>
      </c>
      <c r="H13" s="23">
        <v>0.126695822453889</v>
      </c>
      <c r="I13" s="23">
        <v>0.129409359183252</v>
      </c>
      <c r="J13" s="23">
        <v>0.14095786059062401</v>
      </c>
      <c r="K13" s="23">
        <v>0.12291942074801</v>
      </c>
      <c r="L13" s="23">
        <v>0.162161196905132</v>
      </c>
      <c r="M13" s="23"/>
      <c r="N13" s="23">
        <v>7.9598375222329903E-2</v>
      </c>
      <c r="O13" s="23">
        <v>0.13494523412970599</v>
      </c>
      <c r="P13" s="23">
        <v>0.16636452640301</v>
      </c>
      <c r="Q13" s="23">
        <v>0.18146193431836599</v>
      </c>
      <c r="R13" s="23"/>
      <c r="S13" s="23">
        <v>8.75255966211297E-2</v>
      </c>
      <c r="T13" s="23">
        <v>0.130839263756895</v>
      </c>
      <c r="U13" s="23">
        <v>0.114368144181287</v>
      </c>
      <c r="V13" s="23">
        <v>0.14435782323788199</v>
      </c>
      <c r="W13" s="23">
        <v>0.132169849925549</v>
      </c>
      <c r="X13" s="23">
        <v>0.25158903346932199</v>
      </c>
      <c r="Y13" s="23">
        <v>0.120111688518211</v>
      </c>
      <c r="Z13" s="23">
        <v>0.100772239191501</v>
      </c>
      <c r="AA13" s="23">
        <v>0.164758023279893</v>
      </c>
      <c r="AB13" s="23">
        <v>0.13821237908054501</v>
      </c>
      <c r="AC13" s="23">
        <v>0.16648634054547701</v>
      </c>
      <c r="AD13" s="23">
        <v>5.8272457402566098E-2</v>
      </c>
      <c r="AE13" s="23"/>
      <c r="AF13" s="23">
        <v>0.118378081878972</v>
      </c>
      <c r="AG13" s="23">
        <v>0.11697189207634701</v>
      </c>
      <c r="AH13" s="23">
        <v>0.26848836630566397</v>
      </c>
      <c r="AI13" s="23"/>
      <c r="AJ13" s="23" t="s">
        <v>79</v>
      </c>
      <c r="AK13" s="23" t="s">
        <v>79</v>
      </c>
      <c r="AL13" s="23" t="s">
        <v>79</v>
      </c>
      <c r="AM13" s="23" t="s">
        <v>79</v>
      </c>
      <c r="AN13" s="23" t="s">
        <v>79</v>
      </c>
      <c r="AO13" s="23"/>
      <c r="AP13" s="23">
        <v>7.4413398954343096E-2</v>
      </c>
      <c r="AQ13" s="23">
        <v>0.108224685104392</v>
      </c>
      <c r="AR13" s="23">
        <v>0.12292638943622899</v>
      </c>
      <c r="AS13" s="23"/>
      <c r="AT13" s="23">
        <v>0.15279824645909401</v>
      </c>
      <c r="AU13" s="23">
        <v>0.145711111028792</v>
      </c>
      <c r="AV13" s="23">
        <v>0.10401808625166301</v>
      </c>
      <c r="AW13" s="23">
        <v>0.102756588501257</v>
      </c>
      <c r="AX13" s="23">
        <v>5.4499901556355097E-2</v>
      </c>
    </row>
    <row r="14" spans="2:50" x14ac:dyDescent="0.25">
      <c r="B14" s="27" t="s">
        <v>539</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X24"/>
  <sheetViews>
    <sheetView showGridLines="0" topLeftCell="A9" workbookViewId="0">
      <pane xSplit="2" topLeftCell="C1" activePane="topRight" state="frozen"/>
      <selection pane="topRight" activeCell="B20" sqref="B20"/>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176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166</v>
      </c>
      <c r="C9" s="14">
        <v>0.57639235589854898</v>
      </c>
      <c r="D9" s="14">
        <v>0.574480491715188</v>
      </c>
      <c r="E9" s="14">
        <v>0.57787468610680603</v>
      </c>
      <c r="F9" s="14"/>
      <c r="G9" s="14">
        <v>0.461723483759511</v>
      </c>
      <c r="H9" s="14">
        <v>0.440912861593034</v>
      </c>
      <c r="I9" s="14">
        <v>0.56243253728757203</v>
      </c>
      <c r="J9" s="14">
        <v>0.56653416096634002</v>
      </c>
      <c r="K9" s="14">
        <v>0.67591809583252405</v>
      </c>
      <c r="L9" s="14">
        <v>0.72263985655173901</v>
      </c>
      <c r="M9" s="14"/>
      <c r="N9" s="14">
        <v>0.62873561603009698</v>
      </c>
      <c r="O9" s="14">
        <v>0.60142578581577499</v>
      </c>
      <c r="P9" s="14">
        <v>0.53269259195561403</v>
      </c>
      <c r="Q9" s="14">
        <v>0.52671383575184605</v>
      </c>
      <c r="R9" s="14"/>
      <c r="S9" s="14">
        <v>0.56534505339394103</v>
      </c>
      <c r="T9" s="14">
        <v>0.64563529952292398</v>
      </c>
      <c r="U9" s="14">
        <v>0.52314336757718904</v>
      </c>
      <c r="V9" s="14">
        <v>0.58979697176266599</v>
      </c>
      <c r="W9" s="14">
        <v>0.47518005939124403</v>
      </c>
      <c r="X9" s="14">
        <v>0.59119125001051998</v>
      </c>
      <c r="Y9" s="14">
        <v>0.54358992003866102</v>
      </c>
      <c r="Z9" s="14">
        <v>0.57447424763125099</v>
      </c>
      <c r="AA9" s="14">
        <v>0.51469155183539805</v>
      </c>
      <c r="AB9" s="14">
        <v>0.70173205848087705</v>
      </c>
      <c r="AC9" s="14">
        <v>0.57066908233535396</v>
      </c>
      <c r="AD9" s="14">
        <v>0.55046396798141295</v>
      </c>
      <c r="AE9" s="14"/>
      <c r="AF9" s="14">
        <v>0.584228136859265</v>
      </c>
      <c r="AG9" s="14">
        <v>0.63501216433360397</v>
      </c>
      <c r="AH9" s="14">
        <v>0.40974102400925699</v>
      </c>
      <c r="AI9" s="14"/>
      <c r="AJ9" s="14" t="s">
        <v>79</v>
      </c>
      <c r="AK9" s="14" t="s">
        <v>79</v>
      </c>
      <c r="AL9" s="14" t="s">
        <v>79</v>
      </c>
      <c r="AM9" s="14" t="s">
        <v>79</v>
      </c>
      <c r="AN9" s="14" t="s">
        <v>79</v>
      </c>
      <c r="AO9" s="14"/>
      <c r="AP9" s="14">
        <v>0.61061090216334901</v>
      </c>
      <c r="AQ9" s="14">
        <v>0.54195954515369105</v>
      </c>
      <c r="AR9" s="14">
        <v>0.66187342996188203</v>
      </c>
      <c r="AS9" s="14"/>
      <c r="AT9" s="14">
        <v>0.58245699770960702</v>
      </c>
      <c r="AU9" s="14">
        <v>0.50902780541839399</v>
      </c>
      <c r="AV9" s="14">
        <v>0.59110145675227299</v>
      </c>
      <c r="AW9" s="14">
        <v>0.67575754759673701</v>
      </c>
      <c r="AX9" s="14">
        <v>0.56069706909477901</v>
      </c>
    </row>
    <row r="10" spans="2:50" x14ac:dyDescent="0.25">
      <c r="B10" s="15" t="s">
        <v>167</v>
      </c>
      <c r="C10" s="14">
        <v>0.54003516501368198</v>
      </c>
      <c r="D10" s="14">
        <v>0.56156809852087997</v>
      </c>
      <c r="E10" s="14">
        <v>0.519593567257567</v>
      </c>
      <c r="F10" s="14"/>
      <c r="G10" s="14">
        <v>0.46904527070813901</v>
      </c>
      <c r="H10" s="14">
        <v>0.48674447597711301</v>
      </c>
      <c r="I10" s="14">
        <v>0.51865493528989703</v>
      </c>
      <c r="J10" s="14">
        <v>0.53421287711544096</v>
      </c>
      <c r="K10" s="14">
        <v>0.607448896054396</v>
      </c>
      <c r="L10" s="14">
        <v>0.61190878550904304</v>
      </c>
      <c r="M10" s="14"/>
      <c r="N10" s="14">
        <v>0.59845811238260305</v>
      </c>
      <c r="O10" s="14">
        <v>0.57544822687155905</v>
      </c>
      <c r="P10" s="14">
        <v>0.51491466240261896</v>
      </c>
      <c r="Q10" s="14">
        <v>0.45381598502479098</v>
      </c>
      <c r="R10" s="14"/>
      <c r="S10" s="14">
        <v>0.42727139763487099</v>
      </c>
      <c r="T10" s="14">
        <v>0.49042195360454199</v>
      </c>
      <c r="U10" s="14">
        <v>0.44206155519842799</v>
      </c>
      <c r="V10" s="14">
        <v>0.61419251343733205</v>
      </c>
      <c r="W10" s="14">
        <v>0.63882575452872303</v>
      </c>
      <c r="X10" s="14">
        <v>0.56199598518249105</v>
      </c>
      <c r="Y10" s="14">
        <v>0.60503069755749805</v>
      </c>
      <c r="Z10" s="14">
        <v>0.39525933868213198</v>
      </c>
      <c r="AA10" s="14">
        <v>0.55930579330116204</v>
      </c>
      <c r="AB10" s="14">
        <v>0.60532051581391499</v>
      </c>
      <c r="AC10" s="14">
        <v>0.59100709001681595</v>
      </c>
      <c r="AD10" s="14">
        <v>0.70264093847117004</v>
      </c>
      <c r="AE10" s="14"/>
      <c r="AF10" s="14">
        <v>0.49938381981608498</v>
      </c>
      <c r="AG10" s="14">
        <v>0.59736237099642597</v>
      </c>
      <c r="AH10" s="14">
        <v>0.51918013196530899</v>
      </c>
      <c r="AI10" s="14"/>
      <c r="AJ10" s="14" t="s">
        <v>79</v>
      </c>
      <c r="AK10" s="14" t="s">
        <v>79</v>
      </c>
      <c r="AL10" s="14" t="s">
        <v>79</v>
      </c>
      <c r="AM10" s="14" t="s">
        <v>79</v>
      </c>
      <c r="AN10" s="14" t="s">
        <v>79</v>
      </c>
      <c r="AO10" s="14"/>
      <c r="AP10" s="14">
        <v>0.53249323115073299</v>
      </c>
      <c r="AQ10" s="14">
        <v>0.53231700464675302</v>
      </c>
      <c r="AR10" s="14">
        <v>0.68790376461378799</v>
      </c>
      <c r="AS10" s="14"/>
      <c r="AT10" s="14">
        <v>0.48925115678238901</v>
      </c>
      <c r="AU10" s="14">
        <v>0.51903832260022698</v>
      </c>
      <c r="AV10" s="14">
        <v>0.60874761234487695</v>
      </c>
      <c r="AW10" s="14">
        <v>0.564925486348547</v>
      </c>
      <c r="AX10" s="14">
        <v>0.43120487809300201</v>
      </c>
    </row>
    <row r="11" spans="2:50" x14ac:dyDescent="0.25">
      <c r="B11" s="15" t="s">
        <v>168</v>
      </c>
      <c r="C11" s="14">
        <v>0.36014823690082898</v>
      </c>
      <c r="D11" s="14">
        <v>0.374071033009585</v>
      </c>
      <c r="E11" s="14">
        <v>0.34700425733557</v>
      </c>
      <c r="F11" s="14"/>
      <c r="G11" s="14">
        <v>0.45553127555481399</v>
      </c>
      <c r="H11" s="14">
        <v>0.37683719900983298</v>
      </c>
      <c r="I11" s="14">
        <v>0.38531506770551999</v>
      </c>
      <c r="J11" s="14">
        <v>0.36705319045338503</v>
      </c>
      <c r="K11" s="14">
        <v>0.31535861800203202</v>
      </c>
      <c r="L11" s="14">
        <v>0.28235121980872102</v>
      </c>
      <c r="M11" s="14"/>
      <c r="N11" s="14">
        <v>0.377353977672371</v>
      </c>
      <c r="O11" s="14">
        <v>0.31932316224929702</v>
      </c>
      <c r="P11" s="14">
        <v>0.38399089293348698</v>
      </c>
      <c r="Q11" s="14">
        <v>0.36158928147137898</v>
      </c>
      <c r="R11" s="14"/>
      <c r="S11" s="14">
        <v>0.41842933250581599</v>
      </c>
      <c r="T11" s="14">
        <v>0.357579251282929</v>
      </c>
      <c r="U11" s="14">
        <v>0.45012637151610801</v>
      </c>
      <c r="V11" s="14">
        <v>0.383181639735376</v>
      </c>
      <c r="W11" s="14">
        <v>0.20762280727028501</v>
      </c>
      <c r="X11" s="14">
        <v>0.34875357577075</v>
      </c>
      <c r="Y11" s="14">
        <v>0.441585088412287</v>
      </c>
      <c r="Z11" s="14">
        <v>0.377289655759385</v>
      </c>
      <c r="AA11" s="14">
        <v>0.303773757688656</v>
      </c>
      <c r="AB11" s="14">
        <v>0.31887036071021202</v>
      </c>
      <c r="AC11" s="14">
        <v>0.336224747311343</v>
      </c>
      <c r="AD11" s="14">
        <v>0.268381794183783</v>
      </c>
      <c r="AE11" s="14"/>
      <c r="AF11" s="14">
        <v>0.35938593470289898</v>
      </c>
      <c r="AG11" s="14">
        <v>0.33751148057982999</v>
      </c>
      <c r="AH11" s="14">
        <v>0.40939722579316701</v>
      </c>
      <c r="AI11" s="14"/>
      <c r="AJ11" s="14" t="s">
        <v>79</v>
      </c>
      <c r="AK11" s="14" t="s">
        <v>79</v>
      </c>
      <c r="AL11" s="14" t="s">
        <v>79</v>
      </c>
      <c r="AM11" s="14" t="s">
        <v>79</v>
      </c>
      <c r="AN11" s="14" t="s">
        <v>79</v>
      </c>
      <c r="AO11" s="14"/>
      <c r="AP11" s="14">
        <v>0.425262886201482</v>
      </c>
      <c r="AQ11" s="14">
        <v>0.37207901299662399</v>
      </c>
      <c r="AR11" s="14">
        <v>0.34629794913321199</v>
      </c>
      <c r="AS11" s="14"/>
      <c r="AT11" s="14">
        <v>0.36999996822129799</v>
      </c>
      <c r="AU11" s="14">
        <v>0.35165711710501302</v>
      </c>
      <c r="AV11" s="14">
        <v>0.347232145042916</v>
      </c>
      <c r="AW11" s="14">
        <v>0.35412066502360801</v>
      </c>
      <c r="AX11" s="14">
        <v>0.65558212607893096</v>
      </c>
    </row>
    <row r="12" spans="2:50" ht="30" x14ac:dyDescent="0.25">
      <c r="B12" s="15" t="s">
        <v>169</v>
      </c>
      <c r="C12" s="14">
        <v>0.28920674704363702</v>
      </c>
      <c r="D12" s="14">
        <v>0.264341917301605</v>
      </c>
      <c r="E12" s="14">
        <v>0.31210164952022301</v>
      </c>
      <c r="F12" s="14"/>
      <c r="G12" s="14">
        <v>0.33972885399233899</v>
      </c>
      <c r="H12" s="14">
        <v>0.322023464596841</v>
      </c>
      <c r="I12" s="14">
        <v>0.29937916011379101</v>
      </c>
      <c r="J12" s="14">
        <v>0.22079359011622801</v>
      </c>
      <c r="K12" s="14">
        <v>0.27335472362497998</v>
      </c>
      <c r="L12" s="14">
        <v>0.28129675974116902</v>
      </c>
      <c r="M12" s="14"/>
      <c r="N12" s="14">
        <v>0.28736967596589802</v>
      </c>
      <c r="O12" s="14">
        <v>0.283199228110595</v>
      </c>
      <c r="P12" s="14">
        <v>0.27033039604936498</v>
      </c>
      <c r="Q12" s="14">
        <v>0.31515331239497302</v>
      </c>
      <c r="R12" s="14"/>
      <c r="S12" s="14">
        <v>0.30724275298661102</v>
      </c>
      <c r="T12" s="14">
        <v>0.30215746803292998</v>
      </c>
      <c r="U12" s="14">
        <v>0.25444586736867097</v>
      </c>
      <c r="V12" s="14">
        <v>0.284237053362212</v>
      </c>
      <c r="W12" s="14">
        <v>0.35482591165136101</v>
      </c>
      <c r="X12" s="14">
        <v>0.28458886772477998</v>
      </c>
      <c r="Y12" s="14">
        <v>0.29947669837607099</v>
      </c>
      <c r="Z12" s="14">
        <v>0.25403915329080401</v>
      </c>
      <c r="AA12" s="14">
        <v>0.300494605311242</v>
      </c>
      <c r="AB12" s="14">
        <v>0.228738298894824</v>
      </c>
      <c r="AC12" s="14">
        <v>0.260274851668025</v>
      </c>
      <c r="AD12" s="14">
        <v>0.32817258298415902</v>
      </c>
      <c r="AE12" s="14"/>
      <c r="AF12" s="14">
        <v>0.24826433369538001</v>
      </c>
      <c r="AG12" s="14">
        <v>0.29981334037728502</v>
      </c>
      <c r="AH12" s="14">
        <v>0.29370034703402498</v>
      </c>
      <c r="AI12" s="14"/>
      <c r="AJ12" s="14" t="s">
        <v>79</v>
      </c>
      <c r="AK12" s="14" t="s">
        <v>79</v>
      </c>
      <c r="AL12" s="14" t="s">
        <v>79</v>
      </c>
      <c r="AM12" s="14" t="s">
        <v>79</v>
      </c>
      <c r="AN12" s="14" t="s">
        <v>79</v>
      </c>
      <c r="AO12" s="14"/>
      <c r="AP12" s="14">
        <v>0.22000372730470799</v>
      </c>
      <c r="AQ12" s="14">
        <v>0.32001804696054498</v>
      </c>
      <c r="AR12" s="14">
        <v>0.36886356679943599</v>
      </c>
      <c r="AS12" s="14"/>
      <c r="AT12" s="14">
        <v>0.30222442693942603</v>
      </c>
      <c r="AU12" s="14">
        <v>0.28343222622206399</v>
      </c>
      <c r="AV12" s="14">
        <v>0.28379978897923702</v>
      </c>
      <c r="AW12" s="14">
        <v>0.29167685711263602</v>
      </c>
      <c r="AX12" s="14">
        <v>0.427361473173896</v>
      </c>
    </row>
    <row r="13" spans="2:50" x14ac:dyDescent="0.25">
      <c r="B13" s="15" t="s">
        <v>170</v>
      </c>
      <c r="C13" s="14">
        <v>0.25749909712685198</v>
      </c>
      <c r="D13" s="14">
        <v>0.29218039991368799</v>
      </c>
      <c r="E13" s="14">
        <v>0.222896072611315</v>
      </c>
      <c r="F13" s="14"/>
      <c r="G13" s="14">
        <v>0.15155306798166401</v>
      </c>
      <c r="H13" s="14">
        <v>0.27114949509921499</v>
      </c>
      <c r="I13" s="14">
        <v>0.14237292075369601</v>
      </c>
      <c r="J13" s="14">
        <v>0.24973619592038299</v>
      </c>
      <c r="K13" s="14">
        <v>0.352019687569329</v>
      </c>
      <c r="L13" s="14">
        <v>0.36036464601497697</v>
      </c>
      <c r="M13" s="14"/>
      <c r="N13" s="14">
        <v>0.31004031832616302</v>
      </c>
      <c r="O13" s="14">
        <v>0.27907508440839501</v>
      </c>
      <c r="P13" s="14">
        <v>0.22946190108817299</v>
      </c>
      <c r="Q13" s="14">
        <v>0.20265603605232399</v>
      </c>
      <c r="R13" s="14"/>
      <c r="S13" s="14">
        <v>0.220350820816892</v>
      </c>
      <c r="T13" s="14">
        <v>0.26033603385421999</v>
      </c>
      <c r="U13" s="14">
        <v>0.17756207500761401</v>
      </c>
      <c r="V13" s="14">
        <v>0.296136353986032</v>
      </c>
      <c r="W13" s="14">
        <v>0.23046989749022201</v>
      </c>
      <c r="X13" s="14">
        <v>0.27034540092054199</v>
      </c>
      <c r="Y13" s="14">
        <v>0.23040654081058001</v>
      </c>
      <c r="Z13" s="14">
        <v>0.19837046007185</v>
      </c>
      <c r="AA13" s="14">
        <v>0.333591810152636</v>
      </c>
      <c r="AB13" s="14">
        <v>0.27775841429183701</v>
      </c>
      <c r="AC13" s="14">
        <v>0.20103191935327799</v>
      </c>
      <c r="AD13" s="14">
        <v>0.40829143312593202</v>
      </c>
      <c r="AE13" s="14"/>
      <c r="AF13" s="14">
        <v>0.30227763365985799</v>
      </c>
      <c r="AG13" s="14">
        <v>0.25815644847064501</v>
      </c>
      <c r="AH13" s="14">
        <v>0.20034709072668599</v>
      </c>
      <c r="AI13" s="14"/>
      <c r="AJ13" s="14" t="s">
        <v>79</v>
      </c>
      <c r="AK13" s="14" t="s">
        <v>79</v>
      </c>
      <c r="AL13" s="14" t="s">
        <v>79</v>
      </c>
      <c r="AM13" s="14" t="s">
        <v>79</v>
      </c>
      <c r="AN13" s="14" t="s">
        <v>79</v>
      </c>
      <c r="AO13" s="14"/>
      <c r="AP13" s="14">
        <v>0.32713541805475099</v>
      </c>
      <c r="AQ13" s="14">
        <v>0.226615472384153</v>
      </c>
      <c r="AR13" s="14">
        <v>0.24979130122704299</v>
      </c>
      <c r="AS13" s="14"/>
      <c r="AT13" s="14">
        <v>0.24596328091133199</v>
      </c>
      <c r="AU13" s="14">
        <v>0.26953771263390702</v>
      </c>
      <c r="AV13" s="14">
        <v>0.229670724783026</v>
      </c>
      <c r="AW13" s="14">
        <v>0.24973094485681299</v>
      </c>
      <c r="AX13" s="14">
        <v>0.20991024848661599</v>
      </c>
    </row>
    <row r="14" spans="2:50" ht="30" x14ac:dyDescent="0.25">
      <c r="B14" s="15" t="s">
        <v>171</v>
      </c>
      <c r="C14" s="14">
        <v>0.111890927942056</v>
      </c>
      <c r="D14" s="14">
        <v>0.104929385166212</v>
      </c>
      <c r="E14" s="14">
        <v>0.116612291908385</v>
      </c>
      <c r="F14" s="14"/>
      <c r="G14" s="14">
        <v>0.17231640128683201</v>
      </c>
      <c r="H14" s="14">
        <v>0.15124516122290199</v>
      </c>
      <c r="I14" s="14">
        <v>9.4959831900268798E-2</v>
      </c>
      <c r="J14" s="14">
        <v>7.7913657776437203E-2</v>
      </c>
      <c r="K14" s="14">
        <v>9.8120933642173794E-2</v>
      </c>
      <c r="L14" s="14">
        <v>8.6165632158173494E-2</v>
      </c>
      <c r="M14" s="14"/>
      <c r="N14" s="14">
        <v>8.4843010319228501E-2</v>
      </c>
      <c r="O14" s="14">
        <v>0.101840050732475</v>
      </c>
      <c r="P14" s="14">
        <v>0.13023106629928399</v>
      </c>
      <c r="Q14" s="14">
        <v>0.13739837183834699</v>
      </c>
      <c r="R14" s="14"/>
      <c r="S14" s="14">
        <v>0.123236020517145</v>
      </c>
      <c r="T14" s="14">
        <v>0.100563398839456</v>
      </c>
      <c r="U14" s="14">
        <v>0.109807390025952</v>
      </c>
      <c r="V14" s="14">
        <v>9.3615488210490996E-2</v>
      </c>
      <c r="W14" s="14">
        <v>0.13020293541102301</v>
      </c>
      <c r="X14" s="14">
        <v>0.15387847621639</v>
      </c>
      <c r="Y14" s="14">
        <v>0.11339972443671301</v>
      </c>
      <c r="Z14" s="14">
        <v>8.4737588647546797E-2</v>
      </c>
      <c r="AA14" s="14">
        <v>8.5459397018667893E-2</v>
      </c>
      <c r="AB14" s="14">
        <v>0.10748145106123499</v>
      </c>
      <c r="AC14" s="14">
        <v>7.1634054025880897E-2</v>
      </c>
      <c r="AD14" s="14">
        <v>0.214385617378923</v>
      </c>
      <c r="AE14" s="14"/>
      <c r="AF14" s="14">
        <v>0.110938814501223</v>
      </c>
      <c r="AG14" s="14">
        <v>0.10285731336503399</v>
      </c>
      <c r="AH14" s="14">
        <v>0.12209989126743601</v>
      </c>
      <c r="AI14" s="14"/>
      <c r="AJ14" s="14" t="s">
        <v>79</v>
      </c>
      <c r="AK14" s="14" t="s">
        <v>79</v>
      </c>
      <c r="AL14" s="14" t="s">
        <v>79</v>
      </c>
      <c r="AM14" s="14" t="s">
        <v>79</v>
      </c>
      <c r="AN14" s="14" t="s">
        <v>79</v>
      </c>
      <c r="AO14" s="14"/>
      <c r="AP14" s="14">
        <v>0.105608336120249</v>
      </c>
      <c r="AQ14" s="14">
        <v>0.125351475586611</v>
      </c>
      <c r="AR14" s="14">
        <v>0.11727957942808299</v>
      </c>
      <c r="AS14" s="14"/>
      <c r="AT14" s="14">
        <v>9.9075717500732005E-2</v>
      </c>
      <c r="AU14" s="14">
        <v>0.12287263189676299</v>
      </c>
      <c r="AV14" s="14">
        <v>0.128164688285338</v>
      </c>
      <c r="AW14" s="14">
        <v>0.13223338396749801</v>
      </c>
      <c r="AX14" s="14">
        <v>0.17457270882131501</v>
      </c>
    </row>
    <row r="15" spans="2:50" x14ac:dyDescent="0.25">
      <c r="B15" s="15" t="s">
        <v>172</v>
      </c>
      <c r="C15" s="14">
        <v>0.100604567095638</v>
      </c>
      <c r="D15" s="14">
        <v>9.6482074072196403E-2</v>
      </c>
      <c r="E15" s="14">
        <v>0.103604587539269</v>
      </c>
      <c r="F15" s="14"/>
      <c r="G15" s="14">
        <v>0.14610491799599001</v>
      </c>
      <c r="H15" s="14">
        <v>0.13363569933092201</v>
      </c>
      <c r="I15" s="14">
        <v>0.15366123867584</v>
      </c>
      <c r="J15" s="14">
        <v>8.2264031573219806E-2</v>
      </c>
      <c r="K15" s="14">
        <v>6.4245571480633007E-2</v>
      </c>
      <c r="L15" s="14">
        <v>3.5304712283291198E-2</v>
      </c>
      <c r="M15" s="14"/>
      <c r="N15" s="14">
        <v>7.5545690648598299E-2</v>
      </c>
      <c r="O15" s="14">
        <v>7.5004528744233495E-2</v>
      </c>
      <c r="P15" s="14">
        <v>0.169502737192958</v>
      </c>
      <c r="Q15" s="14">
        <v>9.3177108897394403E-2</v>
      </c>
      <c r="R15" s="14"/>
      <c r="S15" s="14">
        <v>0.14008640804962399</v>
      </c>
      <c r="T15" s="14">
        <v>9.3160396915183005E-2</v>
      </c>
      <c r="U15" s="14">
        <v>0.10107166399073</v>
      </c>
      <c r="V15" s="14">
        <v>4.8839500987251601E-2</v>
      </c>
      <c r="W15" s="14">
        <v>0.11063344287529001</v>
      </c>
      <c r="X15" s="14">
        <v>0.14616121828880299</v>
      </c>
      <c r="Y15" s="14">
        <v>0.13303373510031699</v>
      </c>
      <c r="Z15" s="14">
        <v>7.6175941027465499E-2</v>
      </c>
      <c r="AA15" s="14">
        <v>5.9800719803342103E-2</v>
      </c>
      <c r="AB15" s="14">
        <v>0.11756748005801</v>
      </c>
      <c r="AC15" s="14">
        <v>5.2594139821787997E-2</v>
      </c>
      <c r="AD15" s="14">
        <v>8.8950407315246297E-2</v>
      </c>
      <c r="AE15" s="14"/>
      <c r="AF15" s="14">
        <v>6.8073808364898805E-2</v>
      </c>
      <c r="AG15" s="14">
        <v>0.10250523128259</v>
      </c>
      <c r="AH15" s="14">
        <v>0.14166653758021</v>
      </c>
      <c r="AI15" s="14"/>
      <c r="AJ15" s="14" t="s">
        <v>79</v>
      </c>
      <c r="AK15" s="14" t="s">
        <v>79</v>
      </c>
      <c r="AL15" s="14" t="s">
        <v>79</v>
      </c>
      <c r="AM15" s="14" t="s">
        <v>79</v>
      </c>
      <c r="AN15" s="14" t="s">
        <v>79</v>
      </c>
      <c r="AO15" s="14"/>
      <c r="AP15" s="14">
        <v>8.5478525860973001E-2</v>
      </c>
      <c r="AQ15" s="14">
        <v>0.13141455470445401</v>
      </c>
      <c r="AR15" s="14">
        <v>9.24930342678148E-2</v>
      </c>
      <c r="AS15" s="14"/>
      <c r="AT15" s="14">
        <v>9.4594940089184301E-2</v>
      </c>
      <c r="AU15" s="14">
        <v>0.13383301312583001</v>
      </c>
      <c r="AV15" s="14">
        <v>9.6709532198474807E-2</v>
      </c>
      <c r="AW15" s="14">
        <v>8.4216669533186794E-2</v>
      </c>
      <c r="AX15" s="14">
        <v>8.9872700848753706E-2</v>
      </c>
    </row>
    <row r="16" spans="2:50" x14ac:dyDescent="0.25">
      <c r="B16" s="15" t="s">
        <v>173</v>
      </c>
      <c r="C16" s="14">
        <v>6.9810268619887705E-2</v>
      </c>
      <c r="D16" s="14">
        <v>7.8849672103669E-2</v>
      </c>
      <c r="E16" s="14">
        <v>5.9612554096338102E-2</v>
      </c>
      <c r="F16" s="14"/>
      <c r="G16" s="14">
        <v>0.15464527167186001</v>
      </c>
      <c r="H16" s="14">
        <v>0.10103006765492201</v>
      </c>
      <c r="I16" s="14">
        <v>5.2699403984614798E-2</v>
      </c>
      <c r="J16" s="14">
        <v>6.13156435814581E-2</v>
      </c>
      <c r="K16" s="14">
        <v>3.0500093446100399E-2</v>
      </c>
      <c r="L16" s="14">
        <v>3.0868696322513801E-2</v>
      </c>
      <c r="M16" s="14"/>
      <c r="N16" s="14">
        <v>7.5719432393994604E-2</v>
      </c>
      <c r="O16" s="14">
        <v>5.5571700392387902E-2</v>
      </c>
      <c r="P16" s="14">
        <v>7.6617637377115494E-2</v>
      </c>
      <c r="Q16" s="14">
        <v>7.3270259162882101E-2</v>
      </c>
      <c r="R16" s="14"/>
      <c r="S16" s="14">
        <v>8.2968315002539803E-2</v>
      </c>
      <c r="T16" s="14">
        <v>5.48804427939492E-2</v>
      </c>
      <c r="U16" s="14">
        <v>9.4539168076738803E-2</v>
      </c>
      <c r="V16" s="14">
        <v>6.5593651190539504E-2</v>
      </c>
      <c r="W16" s="14">
        <v>0.10589690512079999</v>
      </c>
      <c r="X16" s="14">
        <v>7.0673524199387397E-2</v>
      </c>
      <c r="Y16" s="14">
        <v>0.10600204170536701</v>
      </c>
      <c r="Z16" s="14">
        <v>7.2916166208540495E-2</v>
      </c>
      <c r="AA16" s="14">
        <v>1.18852818417617E-2</v>
      </c>
      <c r="AB16" s="14">
        <v>7.3061346175531505E-2</v>
      </c>
      <c r="AC16" s="14">
        <v>3.9197300034221901E-2</v>
      </c>
      <c r="AD16" s="14">
        <v>9.9279548784976093E-2</v>
      </c>
      <c r="AE16" s="14"/>
      <c r="AF16" s="14">
        <v>5.1446248141650899E-2</v>
      </c>
      <c r="AG16" s="14">
        <v>7.1204817370752793E-2</v>
      </c>
      <c r="AH16" s="14">
        <v>9.65072427790402E-2</v>
      </c>
      <c r="AI16" s="14"/>
      <c r="AJ16" s="14" t="s">
        <v>79</v>
      </c>
      <c r="AK16" s="14" t="s">
        <v>79</v>
      </c>
      <c r="AL16" s="14" t="s">
        <v>79</v>
      </c>
      <c r="AM16" s="14" t="s">
        <v>79</v>
      </c>
      <c r="AN16" s="14" t="s">
        <v>79</v>
      </c>
      <c r="AO16" s="14"/>
      <c r="AP16" s="14">
        <v>6.5406005753741905E-2</v>
      </c>
      <c r="AQ16" s="14">
        <v>7.9987230417454994E-2</v>
      </c>
      <c r="AR16" s="14">
        <v>7.8992991120675204E-2</v>
      </c>
      <c r="AS16" s="14"/>
      <c r="AT16" s="14">
        <v>7.40799827123933E-2</v>
      </c>
      <c r="AU16" s="14">
        <v>7.5698922138554198E-2</v>
      </c>
      <c r="AV16" s="14">
        <v>7.5427250648024594E-2</v>
      </c>
      <c r="AW16" s="14">
        <v>8.5325289655938302E-2</v>
      </c>
      <c r="AX16" s="14">
        <v>0</v>
      </c>
    </row>
    <row r="17" spans="2:50" ht="30" x14ac:dyDescent="0.25">
      <c r="B17" s="15" t="s">
        <v>174</v>
      </c>
      <c r="C17" s="14">
        <v>4.7409112780538498E-2</v>
      </c>
      <c r="D17" s="14">
        <v>5.30157769838068E-2</v>
      </c>
      <c r="E17" s="14">
        <v>4.2111440259917199E-2</v>
      </c>
      <c r="F17" s="14"/>
      <c r="G17" s="14">
        <v>6.6807026043616102E-2</v>
      </c>
      <c r="H17" s="14">
        <v>5.3684173283249897E-2</v>
      </c>
      <c r="I17" s="14">
        <v>4.2497164756887702E-2</v>
      </c>
      <c r="J17" s="14">
        <v>4.7838700012280799E-2</v>
      </c>
      <c r="K17" s="14">
        <v>4.7608457483767699E-2</v>
      </c>
      <c r="L17" s="14">
        <v>3.2164912251132403E-2</v>
      </c>
      <c r="M17" s="14"/>
      <c r="N17" s="14">
        <v>2.60734980568385E-2</v>
      </c>
      <c r="O17" s="14">
        <v>5.0699359845941698E-2</v>
      </c>
      <c r="P17" s="14">
        <v>7.1564419237205898E-2</v>
      </c>
      <c r="Q17" s="14">
        <v>4.5346132903897697E-2</v>
      </c>
      <c r="R17" s="14"/>
      <c r="S17" s="14">
        <v>5.6315931680140999E-2</v>
      </c>
      <c r="T17" s="14">
        <v>3.5761040932073898E-2</v>
      </c>
      <c r="U17" s="14">
        <v>8.0181618492031898E-2</v>
      </c>
      <c r="V17" s="14">
        <v>5.3510495280844401E-2</v>
      </c>
      <c r="W17" s="14">
        <v>4.8042256608097501E-2</v>
      </c>
      <c r="X17" s="14">
        <v>5.9374196759095402E-2</v>
      </c>
      <c r="Y17" s="14">
        <v>3.7480418046045502E-2</v>
      </c>
      <c r="Z17" s="14">
        <v>2.9147456816799901E-2</v>
      </c>
      <c r="AA17" s="14">
        <v>5.14169427193467E-2</v>
      </c>
      <c r="AB17" s="14">
        <v>4.49489599253333E-2</v>
      </c>
      <c r="AC17" s="14">
        <v>2.0040451527980899E-2</v>
      </c>
      <c r="AD17" s="14">
        <v>0</v>
      </c>
      <c r="AE17" s="14"/>
      <c r="AF17" s="14">
        <v>5.5292585420224798E-2</v>
      </c>
      <c r="AG17" s="14">
        <v>4.8505550215741003E-2</v>
      </c>
      <c r="AH17" s="14">
        <v>1.1691505186574301E-2</v>
      </c>
      <c r="AI17" s="14"/>
      <c r="AJ17" s="14" t="s">
        <v>79</v>
      </c>
      <c r="AK17" s="14" t="s">
        <v>79</v>
      </c>
      <c r="AL17" s="14" t="s">
        <v>79</v>
      </c>
      <c r="AM17" s="14" t="s">
        <v>79</v>
      </c>
      <c r="AN17" s="14" t="s">
        <v>79</v>
      </c>
      <c r="AO17" s="14"/>
      <c r="AP17" s="14">
        <v>4.0321120716121803E-2</v>
      </c>
      <c r="AQ17" s="14">
        <v>5.2718326030819398E-2</v>
      </c>
      <c r="AR17" s="14">
        <v>4.3699342621578298E-2</v>
      </c>
      <c r="AS17" s="14"/>
      <c r="AT17" s="14">
        <v>3.0678287303710298E-2</v>
      </c>
      <c r="AU17" s="14">
        <v>5.9679092459599598E-2</v>
      </c>
      <c r="AV17" s="14">
        <v>4.81711504461231E-2</v>
      </c>
      <c r="AW17" s="14">
        <v>2.4214680512614901E-2</v>
      </c>
      <c r="AX17" s="14">
        <v>8.0715172467828E-2</v>
      </c>
    </row>
    <row r="18" spans="2:50" x14ac:dyDescent="0.25">
      <c r="B18" s="15" t="s">
        <v>175</v>
      </c>
      <c r="C18" s="14">
        <v>1.2889027250784999E-2</v>
      </c>
      <c r="D18" s="14">
        <v>1.6992341538082999E-2</v>
      </c>
      <c r="E18" s="14">
        <v>8.8269609776441792E-3</v>
      </c>
      <c r="F18" s="14"/>
      <c r="G18" s="14">
        <v>1.8037741787745001E-2</v>
      </c>
      <c r="H18" s="14">
        <v>1.4709231595646599E-2</v>
      </c>
      <c r="I18" s="14">
        <v>1.31087507299672E-2</v>
      </c>
      <c r="J18" s="14">
        <v>1.3947832216848199E-2</v>
      </c>
      <c r="K18" s="14">
        <v>0</v>
      </c>
      <c r="L18" s="14">
        <v>1.5244693715104901E-2</v>
      </c>
      <c r="M18" s="14"/>
      <c r="N18" s="14">
        <v>1.02930757231832E-2</v>
      </c>
      <c r="O18" s="14">
        <v>1.3799254391046799E-2</v>
      </c>
      <c r="P18" s="14">
        <v>8.9717090179089898E-3</v>
      </c>
      <c r="Q18" s="14">
        <v>1.86456856077927E-2</v>
      </c>
      <c r="R18" s="14"/>
      <c r="S18" s="14">
        <v>2.33117039685703E-2</v>
      </c>
      <c r="T18" s="14">
        <v>2.0979961887631699E-2</v>
      </c>
      <c r="U18" s="14">
        <v>3.9172422615990798E-2</v>
      </c>
      <c r="V18" s="14">
        <v>0</v>
      </c>
      <c r="W18" s="14">
        <v>0</v>
      </c>
      <c r="X18" s="14">
        <v>0</v>
      </c>
      <c r="Y18" s="14">
        <v>0</v>
      </c>
      <c r="Z18" s="14">
        <v>0</v>
      </c>
      <c r="AA18" s="14">
        <v>2.2759172166228501E-2</v>
      </c>
      <c r="AB18" s="14">
        <v>0</v>
      </c>
      <c r="AC18" s="14">
        <v>2.26875793864608E-2</v>
      </c>
      <c r="AD18" s="14">
        <v>0</v>
      </c>
      <c r="AE18" s="14"/>
      <c r="AF18" s="14">
        <v>2.05471634618806E-2</v>
      </c>
      <c r="AG18" s="14">
        <v>6.3162347626862696E-3</v>
      </c>
      <c r="AH18" s="14">
        <v>1.2515103967111699E-2</v>
      </c>
      <c r="AI18" s="14"/>
      <c r="AJ18" s="14" t="s">
        <v>79</v>
      </c>
      <c r="AK18" s="14" t="s">
        <v>79</v>
      </c>
      <c r="AL18" s="14" t="s">
        <v>79</v>
      </c>
      <c r="AM18" s="14" t="s">
        <v>79</v>
      </c>
      <c r="AN18" s="14" t="s">
        <v>79</v>
      </c>
      <c r="AO18" s="14"/>
      <c r="AP18" s="14">
        <v>1.4928739815020299E-2</v>
      </c>
      <c r="AQ18" s="14">
        <v>9.4584629854152294E-3</v>
      </c>
      <c r="AR18" s="14">
        <v>0</v>
      </c>
      <c r="AS18" s="14"/>
      <c r="AT18" s="14">
        <v>1.05361170565793E-2</v>
      </c>
      <c r="AU18" s="14">
        <v>1.25479556332552E-2</v>
      </c>
      <c r="AV18" s="14">
        <v>1.8632970768419899E-2</v>
      </c>
      <c r="AW18" s="14">
        <v>1.3672043579731201E-2</v>
      </c>
      <c r="AX18" s="14">
        <v>0</v>
      </c>
    </row>
    <row r="19" spans="2:50" x14ac:dyDescent="0.25">
      <c r="B19" s="15" t="s">
        <v>70</v>
      </c>
      <c r="C19" s="23">
        <v>7.4057542276127195E-2</v>
      </c>
      <c r="D19" s="23">
        <v>5.0646907160875602E-2</v>
      </c>
      <c r="E19" s="23">
        <v>9.8484166222633299E-2</v>
      </c>
      <c r="F19" s="23"/>
      <c r="G19" s="23">
        <v>5.1158689861824799E-2</v>
      </c>
      <c r="H19" s="23">
        <v>9.8283575779004206E-2</v>
      </c>
      <c r="I19" s="23">
        <v>9.1499784196238804E-2</v>
      </c>
      <c r="J19" s="23">
        <v>0.103809316463329</v>
      </c>
      <c r="K19" s="23">
        <v>4.2666730013477497E-2</v>
      </c>
      <c r="L19" s="23">
        <v>5.3472451993664301E-2</v>
      </c>
      <c r="M19" s="23"/>
      <c r="N19" s="23">
        <v>3.5760864258653997E-2</v>
      </c>
      <c r="O19" s="23">
        <v>7.08189247252239E-2</v>
      </c>
      <c r="P19" s="23">
        <v>8.4350908734433502E-2</v>
      </c>
      <c r="Q19" s="23">
        <v>0.11196557748969101</v>
      </c>
      <c r="R19" s="23"/>
      <c r="S19" s="23">
        <v>5.3417399738896199E-2</v>
      </c>
      <c r="T19" s="23">
        <v>6.5092029219269196E-2</v>
      </c>
      <c r="U19" s="23">
        <v>0.118673597786594</v>
      </c>
      <c r="V19" s="23">
        <v>6.4192595411659004E-2</v>
      </c>
      <c r="W19" s="23">
        <v>6.5092956405123595E-2</v>
      </c>
      <c r="X19" s="23">
        <v>4.97921495631534E-2</v>
      </c>
      <c r="Y19" s="23">
        <v>5.78843770953167E-2</v>
      </c>
      <c r="Z19" s="23">
        <v>0.12787558800486401</v>
      </c>
      <c r="AA19" s="23">
        <v>9.7275214452793607E-2</v>
      </c>
      <c r="AB19" s="23">
        <v>5.2722188076857801E-2</v>
      </c>
      <c r="AC19" s="23">
        <v>0.149894741555127</v>
      </c>
      <c r="AD19" s="23">
        <v>4.9968281204857502E-2</v>
      </c>
      <c r="AE19" s="23"/>
      <c r="AF19" s="23">
        <v>8.0514276869503104E-2</v>
      </c>
      <c r="AG19" s="23">
        <v>6.1059732068842E-2</v>
      </c>
      <c r="AH19" s="23">
        <v>8.1857061902523301E-2</v>
      </c>
      <c r="AI19" s="23"/>
      <c r="AJ19" s="23" t="s">
        <v>79</v>
      </c>
      <c r="AK19" s="23" t="s">
        <v>79</v>
      </c>
      <c r="AL19" s="23" t="s">
        <v>79</v>
      </c>
      <c r="AM19" s="23" t="s">
        <v>79</v>
      </c>
      <c r="AN19" s="23" t="s">
        <v>79</v>
      </c>
      <c r="AO19" s="23"/>
      <c r="AP19" s="23">
        <v>4.2041677503666698E-2</v>
      </c>
      <c r="AQ19" s="23">
        <v>6.16239210915717E-2</v>
      </c>
      <c r="AR19" s="23">
        <v>3.66999135633444E-2</v>
      </c>
      <c r="AS19" s="23"/>
      <c r="AT19" s="23">
        <v>8.1048023943493197E-2</v>
      </c>
      <c r="AU19" s="23">
        <v>9.3307722207477295E-2</v>
      </c>
      <c r="AV19" s="23">
        <v>5.1226801692806898E-2</v>
      </c>
      <c r="AW19" s="23">
        <v>3.7829406538238401E-2</v>
      </c>
      <c r="AX19" s="23">
        <v>6.4119437965628606E-2</v>
      </c>
    </row>
    <row r="20" spans="2:50" x14ac:dyDescent="0.25">
      <c r="B20" s="27" t="s">
        <v>538</v>
      </c>
    </row>
    <row r="21" spans="2:50" x14ac:dyDescent="0.25">
      <c r="B21" t="s">
        <v>75</v>
      </c>
    </row>
    <row r="22" spans="2:50" x14ac:dyDescent="0.25">
      <c r="B22" t="s">
        <v>76</v>
      </c>
    </row>
    <row r="24" spans="2:50" x14ac:dyDescent="0.25">
      <c r="B24"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X24"/>
  <sheetViews>
    <sheetView showGridLines="0" topLeftCell="A10" workbookViewId="0">
      <pane xSplit="2" topLeftCell="C1" activePane="topRight" state="frozen"/>
      <selection pane="topRight" activeCell="B21" sqref="B21"/>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177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166</v>
      </c>
      <c r="C9" s="14">
        <v>0.57075412535945802</v>
      </c>
      <c r="D9" s="14">
        <v>0.54196620392217898</v>
      </c>
      <c r="E9" s="14">
        <v>0.59597111624388299</v>
      </c>
      <c r="F9" s="14"/>
      <c r="G9" s="14">
        <v>0.514981622064137</v>
      </c>
      <c r="H9" s="14">
        <v>0.45751819848143199</v>
      </c>
      <c r="I9" s="14">
        <v>0.53398286191872502</v>
      </c>
      <c r="J9" s="14">
        <v>0.59800092386305004</v>
      </c>
      <c r="K9" s="14">
        <v>0.61913811728118595</v>
      </c>
      <c r="L9" s="14">
        <v>0.67087002764342696</v>
      </c>
      <c r="M9" s="14"/>
      <c r="N9" s="14">
        <v>0.59473313907826397</v>
      </c>
      <c r="O9" s="14">
        <v>0.60939830103349901</v>
      </c>
      <c r="P9" s="14">
        <v>0.49046174994911002</v>
      </c>
      <c r="Q9" s="14">
        <v>0.57116671531303398</v>
      </c>
      <c r="R9" s="14"/>
      <c r="S9" s="14">
        <v>0.59607916897902302</v>
      </c>
      <c r="T9" s="14">
        <v>0.56251221480228897</v>
      </c>
      <c r="U9" s="14">
        <v>0.56976647040508499</v>
      </c>
      <c r="V9" s="14">
        <v>0.561289060987609</v>
      </c>
      <c r="W9" s="14">
        <v>0.62487656625242505</v>
      </c>
      <c r="X9" s="14">
        <v>0.41626320043066101</v>
      </c>
      <c r="Y9" s="14">
        <v>0.59340739454148905</v>
      </c>
      <c r="Z9" s="14">
        <v>0.58172106069840401</v>
      </c>
      <c r="AA9" s="14">
        <v>0.51238493841763999</v>
      </c>
      <c r="AB9" s="14">
        <v>0.61581025476925</v>
      </c>
      <c r="AC9" s="14">
        <v>0.76087577461479405</v>
      </c>
      <c r="AD9" s="14">
        <v>0.55925114983571</v>
      </c>
      <c r="AE9" s="14"/>
      <c r="AF9" s="14">
        <v>0.56582051369934006</v>
      </c>
      <c r="AG9" s="14">
        <v>0.58299625539653999</v>
      </c>
      <c r="AH9" s="14">
        <v>0.58681275605220296</v>
      </c>
      <c r="AI9" s="14"/>
      <c r="AJ9" s="14" t="s">
        <v>79</v>
      </c>
      <c r="AK9" s="14" t="s">
        <v>79</v>
      </c>
      <c r="AL9" s="14" t="s">
        <v>79</v>
      </c>
      <c r="AM9" s="14" t="s">
        <v>79</v>
      </c>
      <c r="AN9" s="14" t="s">
        <v>79</v>
      </c>
      <c r="AO9" s="14"/>
      <c r="AP9" s="14">
        <v>0.56941431259946595</v>
      </c>
      <c r="AQ9" s="14">
        <v>0.55030553756626399</v>
      </c>
      <c r="AR9" s="14">
        <v>0.68329106645054005</v>
      </c>
      <c r="AS9" s="14"/>
      <c r="AT9" s="14">
        <v>0.53151854201738102</v>
      </c>
      <c r="AU9" s="14">
        <v>0.57706951792259997</v>
      </c>
      <c r="AV9" s="14">
        <v>0.60498287036023901</v>
      </c>
      <c r="AW9" s="14">
        <v>0.52140110461898304</v>
      </c>
      <c r="AX9" s="14">
        <v>0.73124377175085797</v>
      </c>
    </row>
    <row r="10" spans="2:50" x14ac:dyDescent="0.25">
      <c r="B10" s="15" t="s">
        <v>167</v>
      </c>
      <c r="C10" s="14">
        <v>0.51453693744170803</v>
      </c>
      <c r="D10" s="14">
        <v>0.53533265665262197</v>
      </c>
      <c r="E10" s="14">
        <v>0.49536655150643499</v>
      </c>
      <c r="F10" s="14"/>
      <c r="G10" s="14">
        <v>0.46954006157327199</v>
      </c>
      <c r="H10" s="14">
        <v>0.45812249782884701</v>
      </c>
      <c r="I10" s="14">
        <v>0.47567316796592302</v>
      </c>
      <c r="J10" s="14">
        <v>0.56595217363217798</v>
      </c>
      <c r="K10" s="14">
        <v>0.58061531643883402</v>
      </c>
      <c r="L10" s="14">
        <v>0.53032565034718104</v>
      </c>
      <c r="M10" s="14"/>
      <c r="N10" s="14">
        <v>0.58708170077880095</v>
      </c>
      <c r="O10" s="14">
        <v>0.53024243101916602</v>
      </c>
      <c r="P10" s="14">
        <v>0.46226824803149902</v>
      </c>
      <c r="Q10" s="14">
        <v>0.46382651299489802</v>
      </c>
      <c r="R10" s="14"/>
      <c r="S10" s="14">
        <v>0.48862339987828002</v>
      </c>
      <c r="T10" s="14">
        <v>0.53322473231117895</v>
      </c>
      <c r="U10" s="14">
        <v>0.56746533820365797</v>
      </c>
      <c r="V10" s="14">
        <v>0.52928798685686895</v>
      </c>
      <c r="W10" s="14">
        <v>0.610161331993472</v>
      </c>
      <c r="X10" s="14">
        <v>0.38149493025932302</v>
      </c>
      <c r="Y10" s="14">
        <v>0.51916716792219098</v>
      </c>
      <c r="Z10" s="14">
        <v>0.59509465802615502</v>
      </c>
      <c r="AA10" s="14">
        <v>0.45657003062193502</v>
      </c>
      <c r="AB10" s="14">
        <v>0.44281721840529198</v>
      </c>
      <c r="AC10" s="14">
        <v>0.68666820695605402</v>
      </c>
      <c r="AD10" s="14">
        <v>0.54241552430402096</v>
      </c>
      <c r="AE10" s="14"/>
      <c r="AF10" s="14">
        <v>0.45221631242990701</v>
      </c>
      <c r="AG10" s="14">
        <v>0.57514761573454698</v>
      </c>
      <c r="AH10" s="14">
        <v>0.50391568500093997</v>
      </c>
      <c r="AI10" s="14"/>
      <c r="AJ10" s="14" t="s">
        <v>79</v>
      </c>
      <c r="AK10" s="14" t="s">
        <v>79</v>
      </c>
      <c r="AL10" s="14" t="s">
        <v>79</v>
      </c>
      <c r="AM10" s="14" t="s">
        <v>79</v>
      </c>
      <c r="AN10" s="14" t="s">
        <v>79</v>
      </c>
      <c r="AO10" s="14"/>
      <c r="AP10" s="14">
        <v>0.54782900596970197</v>
      </c>
      <c r="AQ10" s="14">
        <v>0.530148219286662</v>
      </c>
      <c r="AR10" s="14">
        <v>0.57740414046427302</v>
      </c>
      <c r="AS10" s="14"/>
      <c r="AT10" s="14">
        <v>0.41092135861045997</v>
      </c>
      <c r="AU10" s="14">
        <v>0.52911997073194805</v>
      </c>
      <c r="AV10" s="14">
        <v>0.59934320169185995</v>
      </c>
      <c r="AW10" s="14">
        <v>0.61108686983559402</v>
      </c>
      <c r="AX10" s="14">
        <v>0.60804884398497605</v>
      </c>
    </row>
    <row r="11" spans="2:50" x14ac:dyDescent="0.25">
      <c r="B11" s="15" t="s">
        <v>168</v>
      </c>
      <c r="C11" s="14">
        <v>0.34288495300017202</v>
      </c>
      <c r="D11" s="14">
        <v>0.36229237945564002</v>
      </c>
      <c r="E11" s="14">
        <v>0.32367813546004298</v>
      </c>
      <c r="F11" s="14"/>
      <c r="G11" s="14">
        <v>0.34358818146745201</v>
      </c>
      <c r="H11" s="14">
        <v>0.37398541452617801</v>
      </c>
      <c r="I11" s="14">
        <v>0.33317531571634501</v>
      </c>
      <c r="J11" s="14">
        <v>0.32567331422608198</v>
      </c>
      <c r="K11" s="14">
        <v>0.403697157358967</v>
      </c>
      <c r="L11" s="14">
        <v>0.29799261991881998</v>
      </c>
      <c r="M11" s="14"/>
      <c r="N11" s="14">
        <v>0.38510494677252399</v>
      </c>
      <c r="O11" s="14">
        <v>0.30009525208208598</v>
      </c>
      <c r="P11" s="14">
        <v>0.32628108403191097</v>
      </c>
      <c r="Q11" s="14">
        <v>0.34930250231047899</v>
      </c>
      <c r="R11" s="14"/>
      <c r="S11" s="14">
        <v>0.387601680360391</v>
      </c>
      <c r="T11" s="14">
        <v>0.27191983882871601</v>
      </c>
      <c r="U11" s="14">
        <v>0.397441373231261</v>
      </c>
      <c r="V11" s="14">
        <v>0.29360566475918098</v>
      </c>
      <c r="W11" s="14">
        <v>0.34648980673701502</v>
      </c>
      <c r="X11" s="14">
        <v>0.315852333480239</v>
      </c>
      <c r="Y11" s="14">
        <v>0.362735879904795</v>
      </c>
      <c r="Z11" s="14">
        <v>0.35635858716118501</v>
      </c>
      <c r="AA11" s="14">
        <v>0.414568336988483</v>
      </c>
      <c r="AB11" s="14">
        <v>0.31382613570512902</v>
      </c>
      <c r="AC11" s="14">
        <v>0.32618826935754902</v>
      </c>
      <c r="AD11" s="14">
        <v>0.29733019882987199</v>
      </c>
      <c r="AE11" s="14"/>
      <c r="AF11" s="14">
        <v>0.37827048300934502</v>
      </c>
      <c r="AG11" s="14">
        <v>0.30941464004626301</v>
      </c>
      <c r="AH11" s="14">
        <v>0.28732406665858601</v>
      </c>
      <c r="AI11" s="14"/>
      <c r="AJ11" s="14" t="s">
        <v>79</v>
      </c>
      <c r="AK11" s="14" t="s">
        <v>79</v>
      </c>
      <c r="AL11" s="14" t="s">
        <v>79</v>
      </c>
      <c r="AM11" s="14" t="s">
        <v>79</v>
      </c>
      <c r="AN11" s="14" t="s">
        <v>79</v>
      </c>
      <c r="AO11" s="14"/>
      <c r="AP11" s="14">
        <v>0.41810101979305803</v>
      </c>
      <c r="AQ11" s="14">
        <v>0.33579913094862601</v>
      </c>
      <c r="AR11" s="14">
        <v>0.262789975968444</v>
      </c>
      <c r="AS11" s="14"/>
      <c r="AT11" s="14">
        <v>0.39037180232829</v>
      </c>
      <c r="AU11" s="14">
        <v>0.332845931666225</v>
      </c>
      <c r="AV11" s="14">
        <v>0.34228837000406598</v>
      </c>
      <c r="AW11" s="14">
        <v>0.29742855718455402</v>
      </c>
      <c r="AX11" s="14">
        <v>0.165818404471645</v>
      </c>
    </row>
    <row r="12" spans="2:50" ht="30" x14ac:dyDescent="0.25">
      <c r="B12" s="15" t="s">
        <v>169</v>
      </c>
      <c r="C12" s="14">
        <v>0.29148513141690102</v>
      </c>
      <c r="D12" s="14">
        <v>0.27071672848020401</v>
      </c>
      <c r="E12" s="14">
        <v>0.31083623733225602</v>
      </c>
      <c r="F12" s="14"/>
      <c r="G12" s="14">
        <v>0.30109352269656697</v>
      </c>
      <c r="H12" s="14">
        <v>0.33228618788388797</v>
      </c>
      <c r="I12" s="14">
        <v>0.27444946974429701</v>
      </c>
      <c r="J12" s="14">
        <v>0.36311376980266002</v>
      </c>
      <c r="K12" s="14">
        <v>0.23704741171007601</v>
      </c>
      <c r="L12" s="14">
        <v>0.241258741587253</v>
      </c>
      <c r="M12" s="14"/>
      <c r="N12" s="14">
        <v>0.25967947477687398</v>
      </c>
      <c r="O12" s="14">
        <v>0.23559063798334701</v>
      </c>
      <c r="P12" s="14">
        <v>0.37042299555636599</v>
      </c>
      <c r="Q12" s="14">
        <v>0.31578250827781901</v>
      </c>
      <c r="R12" s="14"/>
      <c r="S12" s="14">
        <v>0.301816392639984</v>
      </c>
      <c r="T12" s="14">
        <v>0.25169890612888901</v>
      </c>
      <c r="U12" s="14">
        <v>0.24899158440706001</v>
      </c>
      <c r="V12" s="14">
        <v>0.29967819941671398</v>
      </c>
      <c r="W12" s="14">
        <v>0.31639830318915801</v>
      </c>
      <c r="X12" s="14">
        <v>0.25819528878913101</v>
      </c>
      <c r="Y12" s="14">
        <v>0.39068005643578102</v>
      </c>
      <c r="Z12" s="14">
        <v>0.228312984410249</v>
      </c>
      <c r="AA12" s="14">
        <v>0.356695439287051</v>
      </c>
      <c r="AB12" s="14">
        <v>0.27736970344400702</v>
      </c>
      <c r="AC12" s="14">
        <v>0.28910287949531499</v>
      </c>
      <c r="AD12" s="14">
        <v>0.176430982691823</v>
      </c>
      <c r="AE12" s="14"/>
      <c r="AF12" s="14">
        <v>0.32008813324083002</v>
      </c>
      <c r="AG12" s="14">
        <v>0.27022421075727199</v>
      </c>
      <c r="AH12" s="14">
        <v>0.27209905219581598</v>
      </c>
      <c r="AI12" s="14"/>
      <c r="AJ12" s="14" t="s">
        <v>79</v>
      </c>
      <c r="AK12" s="14" t="s">
        <v>79</v>
      </c>
      <c r="AL12" s="14" t="s">
        <v>79</v>
      </c>
      <c r="AM12" s="14" t="s">
        <v>79</v>
      </c>
      <c r="AN12" s="14" t="s">
        <v>79</v>
      </c>
      <c r="AO12" s="14"/>
      <c r="AP12" s="14">
        <v>0.27200291396419102</v>
      </c>
      <c r="AQ12" s="14">
        <v>0.34481330121663401</v>
      </c>
      <c r="AR12" s="14">
        <v>0.24778825840619001</v>
      </c>
      <c r="AS12" s="14"/>
      <c r="AT12" s="14">
        <v>0.29514145706193101</v>
      </c>
      <c r="AU12" s="14">
        <v>0.33890836800221602</v>
      </c>
      <c r="AV12" s="14">
        <v>0.24366862101485301</v>
      </c>
      <c r="AW12" s="14">
        <v>0.29846183059104098</v>
      </c>
      <c r="AX12" s="14">
        <v>0.10437400305873699</v>
      </c>
    </row>
    <row r="13" spans="2:50" x14ac:dyDescent="0.25">
      <c r="B13" s="15" t="s">
        <v>170</v>
      </c>
      <c r="C13" s="14">
        <v>0.21718714179356999</v>
      </c>
      <c r="D13" s="14">
        <v>0.246575165476241</v>
      </c>
      <c r="E13" s="14">
        <v>0.18819951892068201</v>
      </c>
      <c r="F13" s="14"/>
      <c r="G13" s="14">
        <v>0.13287150181933999</v>
      </c>
      <c r="H13" s="14">
        <v>0.21678163992472599</v>
      </c>
      <c r="I13" s="14">
        <v>0.194457385591252</v>
      </c>
      <c r="J13" s="14">
        <v>0.248009657265338</v>
      </c>
      <c r="K13" s="14">
        <v>0.248517064052903</v>
      </c>
      <c r="L13" s="14">
        <v>0.240114285989659</v>
      </c>
      <c r="M13" s="14"/>
      <c r="N13" s="14">
        <v>0.24765816932218401</v>
      </c>
      <c r="O13" s="14">
        <v>0.22281533588149099</v>
      </c>
      <c r="P13" s="14">
        <v>0.228413116228282</v>
      </c>
      <c r="Q13" s="14">
        <v>0.172818755565637</v>
      </c>
      <c r="R13" s="14"/>
      <c r="S13" s="14">
        <v>0.19600338076864299</v>
      </c>
      <c r="T13" s="14">
        <v>0.22131769450880001</v>
      </c>
      <c r="U13" s="14">
        <v>0.226991463845059</v>
      </c>
      <c r="V13" s="14">
        <v>0.21307886559129199</v>
      </c>
      <c r="W13" s="14">
        <v>0.23720854786873999</v>
      </c>
      <c r="X13" s="14">
        <v>0.19665965758019499</v>
      </c>
      <c r="Y13" s="14">
        <v>0.17877082548221401</v>
      </c>
      <c r="Z13" s="14">
        <v>0.224845108131314</v>
      </c>
      <c r="AA13" s="14">
        <v>0.301070072516257</v>
      </c>
      <c r="AB13" s="14">
        <v>0.198402300676012</v>
      </c>
      <c r="AC13" s="14">
        <v>0.15417521785976199</v>
      </c>
      <c r="AD13" s="14">
        <v>0.24049558884973499</v>
      </c>
      <c r="AE13" s="14"/>
      <c r="AF13" s="14">
        <v>0.22756738925439299</v>
      </c>
      <c r="AG13" s="14">
        <v>0.244902004928397</v>
      </c>
      <c r="AH13" s="14">
        <v>0.12738258396247701</v>
      </c>
      <c r="AI13" s="14"/>
      <c r="AJ13" s="14" t="s">
        <v>79</v>
      </c>
      <c r="AK13" s="14" t="s">
        <v>79</v>
      </c>
      <c r="AL13" s="14" t="s">
        <v>79</v>
      </c>
      <c r="AM13" s="14" t="s">
        <v>79</v>
      </c>
      <c r="AN13" s="14" t="s">
        <v>79</v>
      </c>
      <c r="AO13" s="14"/>
      <c r="AP13" s="14">
        <v>0.24049201256748601</v>
      </c>
      <c r="AQ13" s="14">
        <v>0.238629503569917</v>
      </c>
      <c r="AR13" s="14">
        <v>0.24665072845899899</v>
      </c>
      <c r="AS13" s="14"/>
      <c r="AT13" s="14">
        <v>0.21383588936186801</v>
      </c>
      <c r="AU13" s="14">
        <v>0.215464181745668</v>
      </c>
      <c r="AV13" s="14">
        <v>0.21329181031319799</v>
      </c>
      <c r="AW13" s="14">
        <v>0.237783133327367</v>
      </c>
      <c r="AX13" s="14">
        <v>0.19202204226696401</v>
      </c>
    </row>
    <row r="14" spans="2:50" x14ac:dyDescent="0.25">
      <c r="B14" s="15" t="s">
        <v>172</v>
      </c>
      <c r="C14" s="14">
        <v>9.7804168696729296E-2</v>
      </c>
      <c r="D14" s="14">
        <v>8.3738527742681299E-2</v>
      </c>
      <c r="E14" s="14">
        <v>0.11149593029058499</v>
      </c>
      <c r="F14" s="14"/>
      <c r="G14" s="14">
        <v>0.144009749355543</v>
      </c>
      <c r="H14" s="14">
        <v>0.16351279542488301</v>
      </c>
      <c r="I14" s="14">
        <v>8.7838374851080994E-2</v>
      </c>
      <c r="J14" s="14">
        <v>7.0328721221958004E-2</v>
      </c>
      <c r="K14" s="14">
        <v>8.8799014450195404E-2</v>
      </c>
      <c r="L14" s="14">
        <v>5.2854197003971398E-2</v>
      </c>
      <c r="M14" s="14"/>
      <c r="N14" s="14">
        <v>0.101808467735542</v>
      </c>
      <c r="O14" s="14">
        <v>6.1962257868843303E-2</v>
      </c>
      <c r="P14" s="14">
        <v>7.2447946053046594E-2</v>
      </c>
      <c r="Q14" s="14">
        <v>0.14908277857322999</v>
      </c>
      <c r="R14" s="14"/>
      <c r="S14" s="14">
        <v>0.119003837792411</v>
      </c>
      <c r="T14" s="14">
        <v>0.10251546706173</v>
      </c>
      <c r="U14" s="14">
        <v>3.52372731118029E-2</v>
      </c>
      <c r="V14" s="14">
        <v>9.1317746370159603E-2</v>
      </c>
      <c r="W14" s="14">
        <v>3.6591535403053002E-2</v>
      </c>
      <c r="X14" s="14">
        <v>0.149468561965477</v>
      </c>
      <c r="Y14" s="14">
        <v>8.8928440969033504E-2</v>
      </c>
      <c r="Z14" s="14">
        <v>0.101127184762654</v>
      </c>
      <c r="AA14" s="14">
        <v>0.11360077408585401</v>
      </c>
      <c r="AB14" s="14">
        <v>9.8904048787963994E-2</v>
      </c>
      <c r="AC14" s="14">
        <v>0.15092662716265901</v>
      </c>
      <c r="AD14" s="14">
        <v>4.0383555120878503E-2</v>
      </c>
      <c r="AE14" s="14"/>
      <c r="AF14" s="14">
        <v>9.0949843732302096E-2</v>
      </c>
      <c r="AG14" s="14">
        <v>0.101791668417026</v>
      </c>
      <c r="AH14" s="14">
        <v>4.7228491492455997E-2</v>
      </c>
      <c r="AI14" s="14"/>
      <c r="AJ14" s="14" t="s">
        <v>79</v>
      </c>
      <c r="AK14" s="14" t="s">
        <v>79</v>
      </c>
      <c r="AL14" s="14" t="s">
        <v>79</v>
      </c>
      <c r="AM14" s="14" t="s">
        <v>79</v>
      </c>
      <c r="AN14" s="14" t="s">
        <v>79</v>
      </c>
      <c r="AO14" s="14"/>
      <c r="AP14" s="14">
        <v>8.5315165845774504E-2</v>
      </c>
      <c r="AQ14" s="14">
        <v>0.13236334444397099</v>
      </c>
      <c r="AR14" s="14">
        <v>3.1372003165413602E-2</v>
      </c>
      <c r="AS14" s="14"/>
      <c r="AT14" s="14">
        <v>0.139416825718469</v>
      </c>
      <c r="AU14" s="14">
        <v>8.1707370244733096E-2</v>
      </c>
      <c r="AV14" s="14">
        <v>8.1248015804418997E-2</v>
      </c>
      <c r="AW14" s="14">
        <v>0.11365967226312</v>
      </c>
      <c r="AX14" s="14">
        <v>0.12319492776588201</v>
      </c>
    </row>
    <row r="15" spans="2:50" ht="30" x14ac:dyDescent="0.25">
      <c r="B15" s="15" t="s">
        <v>171</v>
      </c>
      <c r="C15" s="14">
        <v>9.6414162797806E-2</v>
      </c>
      <c r="D15" s="14">
        <v>0.104315023992091</v>
      </c>
      <c r="E15" s="14">
        <v>8.9770133924731405E-2</v>
      </c>
      <c r="F15" s="14"/>
      <c r="G15" s="14">
        <v>9.1541951135615904E-2</v>
      </c>
      <c r="H15" s="14">
        <v>0.10165684807267</v>
      </c>
      <c r="I15" s="14">
        <v>0.14474685844685201</v>
      </c>
      <c r="J15" s="14">
        <v>6.7945339425449697E-2</v>
      </c>
      <c r="K15" s="14">
        <v>4.7149750350921997E-2</v>
      </c>
      <c r="L15" s="14">
        <v>0.114905868724562</v>
      </c>
      <c r="M15" s="14"/>
      <c r="N15" s="14">
        <v>0.127309578990324</v>
      </c>
      <c r="O15" s="14">
        <v>7.8739793322891702E-2</v>
      </c>
      <c r="P15" s="14">
        <v>0.103892595369136</v>
      </c>
      <c r="Q15" s="14">
        <v>7.6091348339252199E-2</v>
      </c>
      <c r="R15" s="14"/>
      <c r="S15" s="14">
        <v>0.18541356358565</v>
      </c>
      <c r="T15" s="14">
        <v>0.10380882150092299</v>
      </c>
      <c r="U15" s="14">
        <v>0.12053175547188701</v>
      </c>
      <c r="V15" s="14">
        <v>9.00864606386758E-2</v>
      </c>
      <c r="W15" s="14">
        <v>6.8189284035815603E-2</v>
      </c>
      <c r="X15" s="14">
        <v>4.9367204635412498E-2</v>
      </c>
      <c r="Y15" s="14">
        <v>8.8014073553614E-2</v>
      </c>
      <c r="Z15" s="14">
        <v>0.11784026592927301</v>
      </c>
      <c r="AA15" s="14">
        <v>5.5883332225101903E-2</v>
      </c>
      <c r="AB15" s="14">
        <v>7.1846967894693303E-2</v>
      </c>
      <c r="AC15" s="14">
        <v>0.106795820895557</v>
      </c>
      <c r="AD15" s="14">
        <v>5.9544269140255998E-2</v>
      </c>
      <c r="AE15" s="14"/>
      <c r="AF15" s="14">
        <v>0.10855233672306901</v>
      </c>
      <c r="AG15" s="14">
        <v>8.7478035033253201E-2</v>
      </c>
      <c r="AH15" s="14">
        <v>9.2382014799753095E-2</v>
      </c>
      <c r="AI15" s="14"/>
      <c r="AJ15" s="14" t="s">
        <v>79</v>
      </c>
      <c r="AK15" s="14" t="s">
        <v>79</v>
      </c>
      <c r="AL15" s="14" t="s">
        <v>79</v>
      </c>
      <c r="AM15" s="14" t="s">
        <v>79</v>
      </c>
      <c r="AN15" s="14" t="s">
        <v>79</v>
      </c>
      <c r="AO15" s="14"/>
      <c r="AP15" s="14">
        <v>0.134466155788348</v>
      </c>
      <c r="AQ15" s="14">
        <v>9.7679603760443295E-2</v>
      </c>
      <c r="AR15" s="14">
        <v>0.129161860856982</v>
      </c>
      <c r="AS15" s="14"/>
      <c r="AT15" s="14">
        <v>9.35426707909775E-2</v>
      </c>
      <c r="AU15" s="14">
        <v>9.0566704160328207E-2</v>
      </c>
      <c r="AV15" s="14">
        <v>8.3107091810132899E-2</v>
      </c>
      <c r="AW15" s="14">
        <v>0.15209514430953999</v>
      </c>
      <c r="AX15" s="14">
        <v>0.15241384293700899</v>
      </c>
    </row>
    <row r="16" spans="2:50" x14ac:dyDescent="0.25">
      <c r="B16" s="15" t="s">
        <v>173</v>
      </c>
      <c r="C16" s="14">
        <v>6.3091659539152994E-2</v>
      </c>
      <c r="D16" s="14">
        <v>6.8779492654299598E-2</v>
      </c>
      <c r="E16" s="14">
        <v>5.8264929747309402E-2</v>
      </c>
      <c r="F16" s="14"/>
      <c r="G16" s="14">
        <v>0.165899321106842</v>
      </c>
      <c r="H16" s="14">
        <v>4.5735672634240603E-2</v>
      </c>
      <c r="I16" s="14">
        <v>9.35853940362283E-2</v>
      </c>
      <c r="J16" s="14">
        <v>4.3854488379385798E-2</v>
      </c>
      <c r="K16" s="14">
        <v>1.1907807459686901E-2</v>
      </c>
      <c r="L16" s="14">
        <v>4.0674021654547303E-2</v>
      </c>
      <c r="M16" s="14"/>
      <c r="N16" s="14">
        <v>6.0030375224270599E-2</v>
      </c>
      <c r="O16" s="14">
        <v>7.3894545547809401E-2</v>
      </c>
      <c r="P16" s="14">
        <v>7.2912385576384395E-2</v>
      </c>
      <c r="Q16" s="14">
        <v>4.8406697586049499E-2</v>
      </c>
      <c r="R16" s="14"/>
      <c r="S16" s="14">
        <v>7.3416919516374496E-2</v>
      </c>
      <c r="T16" s="14">
        <v>5.9993470384816297E-2</v>
      </c>
      <c r="U16" s="14">
        <v>0.100623347497622</v>
      </c>
      <c r="V16" s="14">
        <v>5.4641709163587501E-2</v>
      </c>
      <c r="W16" s="14">
        <v>6.1022997372779497E-2</v>
      </c>
      <c r="X16" s="14">
        <v>5.33921962808366E-2</v>
      </c>
      <c r="Y16" s="14">
        <v>7.7543154604932094E-2</v>
      </c>
      <c r="Z16" s="14">
        <v>4.3688935923407203E-2</v>
      </c>
      <c r="AA16" s="14">
        <v>6.3923461709558801E-2</v>
      </c>
      <c r="AB16" s="14">
        <v>5.6177884639608197E-2</v>
      </c>
      <c r="AC16" s="14">
        <v>5.5684918026649703E-2</v>
      </c>
      <c r="AD16" s="14">
        <v>0</v>
      </c>
      <c r="AE16" s="14"/>
      <c r="AF16" s="14">
        <v>6.8673361637054106E-2</v>
      </c>
      <c r="AG16" s="14">
        <v>4.9602998940673403E-2</v>
      </c>
      <c r="AH16" s="14">
        <v>6.1250921183033297E-2</v>
      </c>
      <c r="AI16" s="14"/>
      <c r="AJ16" s="14" t="s">
        <v>79</v>
      </c>
      <c r="AK16" s="14" t="s">
        <v>79</v>
      </c>
      <c r="AL16" s="14" t="s">
        <v>79</v>
      </c>
      <c r="AM16" s="14" t="s">
        <v>79</v>
      </c>
      <c r="AN16" s="14" t="s">
        <v>79</v>
      </c>
      <c r="AO16" s="14"/>
      <c r="AP16" s="14">
        <v>5.20323596339703E-2</v>
      </c>
      <c r="AQ16" s="14">
        <v>7.8902601866306196E-2</v>
      </c>
      <c r="AR16" s="14">
        <v>4.1705949047977198E-2</v>
      </c>
      <c r="AS16" s="14"/>
      <c r="AT16" s="14">
        <v>5.6950835468480003E-2</v>
      </c>
      <c r="AU16" s="14">
        <v>7.0306805447627602E-2</v>
      </c>
      <c r="AV16" s="14">
        <v>6.7216899930713295E-2</v>
      </c>
      <c r="AW16" s="14">
        <v>7.4589664245627602E-2</v>
      </c>
      <c r="AX16" s="14">
        <v>4.2462549589085199E-2</v>
      </c>
    </row>
    <row r="17" spans="2:50" ht="30" x14ac:dyDescent="0.25">
      <c r="B17" s="15" t="s">
        <v>174</v>
      </c>
      <c r="C17" s="14">
        <v>4.4932797975868501E-2</v>
      </c>
      <c r="D17" s="14">
        <v>4.4480924464567799E-2</v>
      </c>
      <c r="E17" s="14">
        <v>4.5661703771121998E-2</v>
      </c>
      <c r="F17" s="14"/>
      <c r="G17" s="14">
        <v>0.11168867802429699</v>
      </c>
      <c r="H17" s="14">
        <v>5.5726889888061001E-2</v>
      </c>
      <c r="I17" s="14">
        <v>3.3548577794930902E-2</v>
      </c>
      <c r="J17" s="14">
        <v>2.3964217933269399E-2</v>
      </c>
      <c r="K17" s="14">
        <v>3.4582803511100497E-2</v>
      </c>
      <c r="L17" s="14">
        <v>2.86346758000844E-2</v>
      </c>
      <c r="M17" s="14"/>
      <c r="N17" s="14">
        <v>5.3338563121306803E-2</v>
      </c>
      <c r="O17" s="14">
        <v>4.0054224127223502E-2</v>
      </c>
      <c r="P17" s="14">
        <v>2.5753655602557102E-2</v>
      </c>
      <c r="Q17" s="14">
        <v>5.6745987666698999E-2</v>
      </c>
      <c r="R17" s="14"/>
      <c r="S17" s="14">
        <v>5.7679361058619101E-2</v>
      </c>
      <c r="T17" s="14">
        <v>2.0146291066246699E-2</v>
      </c>
      <c r="U17" s="14">
        <v>8.1489782167190106E-2</v>
      </c>
      <c r="V17" s="14">
        <v>5.6759854807278201E-2</v>
      </c>
      <c r="W17" s="14">
        <v>5.2291007600350201E-2</v>
      </c>
      <c r="X17" s="14">
        <v>9.7628373221703396E-2</v>
      </c>
      <c r="Y17" s="14">
        <v>2.4406421409905E-2</v>
      </c>
      <c r="Z17" s="14">
        <v>6.3740547595333097E-2</v>
      </c>
      <c r="AA17" s="14">
        <v>1.7907900433147401E-2</v>
      </c>
      <c r="AB17" s="14">
        <v>1.4883771680596999E-2</v>
      </c>
      <c r="AC17" s="14">
        <v>4.5471808387006901E-2</v>
      </c>
      <c r="AD17" s="14">
        <v>0</v>
      </c>
      <c r="AE17" s="14"/>
      <c r="AF17" s="14">
        <v>4.87080666781331E-2</v>
      </c>
      <c r="AG17" s="14">
        <v>4.3685497080064702E-2</v>
      </c>
      <c r="AH17" s="14">
        <v>1.5844795220825599E-2</v>
      </c>
      <c r="AI17" s="14"/>
      <c r="AJ17" s="14" t="s">
        <v>79</v>
      </c>
      <c r="AK17" s="14" t="s">
        <v>79</v>
      </c>
      <c r="AL17" s="14" t="s">
        <v>79</v>
      </c>
      <c r="AM17" s="14" t="s">
        <v>79</v>
      </c>
      <c r="AN17" s="14" t="s">
        <v>79</v>
      </c>
      <c r="AO17" s="14"/>
      <c r="AP17" s="14">
        <v>3.6499172499130303E-2</v>
      </c>
      <c r="AQ17" s="14">
        <v>6.2849900853008303E-2</v>
      </c>
      <c r="AR17" s="14">
        <v>3.9594855638577599E-2</v>
      </c>
      <c r="AS17" s="14"/>
      <c r="AT17" s="14">
        <v>2.5701992369213399E-2</v>
      </c>
      <c r="AU17" s="14">
        <v>5.0218728623839297E-2</v>
      </c>
      <c r="AV17" s="14">
        <v>5.1267407493107597E-2</v>
      </c>
      <c r="AW17" s="14">
        <v>8.8228299399185306E-2</v>
      </c>
      <c r="AX17" s="14">
        <v>4.5893573186143698E-2</v>
      </c>
    </row>
    <row r="18" spans="2:50" x14ac:dyDescent="0.25">
      <c r="B18" s="15" t="s">
        <v>175</v>
      </c>
      <c r="C18" s="14">
        <v>1.4056480673570701E-2</v>
      </c>
      <c r="D18" s="14">
        <v>1.1783599043556799E-2</v>
      </c>
      <c r="E18" s="14">
        <v>1.6256858194133299E-2</v>
      </c>
      <c r="F18" s="14"/>
      <c r="G18" s="14">
        <v>0</v>
      </c>
      <c r="H18" s="14">
        <v>1.6329937182121002E-2</v>
      </c>
      <c r="I18" s="14">
        <v>1.9580116999319899E-2</v>
      </c>
      <c r="J18" s="14">
        <v>2.2593920251433201E-2</v>
      </c>
      <c r="K18" s="14">
        <v>0</v>
      </c>
      <c r="L18" s="14">
        <v>1.8820072568443199E-2</v>
      </c>
      <c r="M18" s="14"/>
      <c r="N18" s="14">
        <v>7.1153888424931302E-3</v>
      </c>
      <c r="O18" s="14">
        <v>1.4379961456625401E-2</v>
      </c>
      <c r="P18" s="14">
        <v>9.8037380494400105E-3</v>
      </c>
      <c r="Q18" s="14">
        <v>2.44270032449431E-2</v>
      </c>
      <c r="R18" s="14"/>
      <c r="S18" s="14">
        <v>1.61190693150343E-2</v>
      </c>
      <c r="T18" s="14">
        <v>3.2289330709524298E-2</v>
      </c>
      <c r="U18" s="14">
        <v>0</v>
      </c>
      <c r="V18" s="14">
        <v>1.3119515337946501E-2</v>
      </c>
      <c r="W18" s="14">
        <v>2.20929745244338E-2</v>
      </c>
      <c r="X18" s="14">
        <v>1.6657730372068899E-2</v>
      </c>
      <c r="Y18" s="14">
        <v>0</v>
      </c>
      <c r="Z18" s="14">
        <v>0</v>
      </c>
      <c r="AA18" s="14">
        <v>0</v>
      </c>
      <c r="AB18" s="14">
        <v>1.22634106752973E-2</v>
      </c>
      <c r="AC18" s="14">
        <v>0</v>
      </c>
      <c r="AD18" s="14">
        <v>8.1218369060382697E-2</v>
      </c>
      <c r="AE18" s="14"/>
      <c r="AF18" s="14">
        <v>1.01888608766568E-2</v>
      </c>
      <c r="AG18" s="14">
        <v>2.4170829714987602E-2</v>
      </c>
      <c r="AH18" s="14">
        <v>0</v>
      </c>
      <c r="AI18" s="14"/>
      <c r="AJ18" s="14" t="s">
        <v>79</v>
      </c>
      <c r="AK18" s="14" t="s">
        <v>79</v>
      </c>
      <c r="AL18" s="14" t="s">
        <v>79</v>
      </c>
      <c r="AM18" s="14" t="s">
        <v>79</v>
      </c>
      <c r="AN18" s="14" t="s">
        <v>79</v>
      </c>
      <c r="AO18" s="14"/>
      <c r="AP18" s="14">
        <v>1.70621870864269E-2</v>
      </c>
      <c r="AQ18" s="14">
        <v>4.5354171255026802E-3</v>
      </c>
      <c r="AR18" s="14">
        <v>0</v>
      </c>
      <c r="AS18" s="14"/>
      <c r="AT18" s="14">
        <v>2.6730218381670199E-2</v>
      </c>
      <c r="AU18" s="14">
        <v>3.69436764155575E-3</v>
      </c>
      <c r="AV18" s="14">
        <v>1.5989977042395399E-2</v>
      </c>
      <c r="AW18" s="14">
        <v>1.0602982869208501E-2</v>
      </c>
      <c r="AX18" s="14">
        <v>0</v>
      </c>
    </row>
    <row r="19" spans="2:50" x14ac:dyDescent="0.25">
      <c r="B19" s="15" t="s">
        <v>70</v>
      </c>
      <c r="C19" s="23">
        <v>7.7062335250659003E-2</v>
      </c>
      <c r="D19" s="23">
        <v>6.91112422002291E-2</v>
      </c>
      <c r="E19" s="23">
        <v>8.4952686553461804E-2</v>
      </c>
      <c r="F19" s="23"/>
      <c r="G19" s="23">
        <v>5.4488806211238E-2</v>
      </c>
      <c r="H19" s="23">
        <v>7.4980435765819795E-2</v>
      </c>
      <c r="I19" s="23">
        <v>9.5898582575775604E-2</v>
      </c>
      <c r="J19" s="23">
        <v>6.0390228025602198E-2</v>
      </c>
      <c r="K19" s="23">
        <v>9.7298535804304795E-2</v>
      </c>
      <c r="L19" s="23">
        <v>7.8413938769554298E-2</v>
      </c>
      <c r="M19" s="23"/>
      <c r="N19" s="23">
        <v>3.2789929751544301E-2</v>
      </c>
      <c r="O19" s="23">
        <v>6.6915324716679297E-2</v>
      </c>
      <c r="P19" s="23">
        <v>0.11901025820688201</v>
      </c>
      <c r="Q19" s="23">
        <v>9.8949269243051294E-2</v>
      </c>
      <c r="R19" s="23"/>
      <c r="S19" s="23">
        <v>3.2431940330305602E-2</v>
      </c>
      <c r="T19" s="23">
        <v>9.39422175821302E-2</v>
      </c>
      <c r="U19" s="23">
        <v>5.7880887013734297E-2</v>
      </c>
      <c r="V19" s="23">
        <v>7.9033974181586794E-2</v>
      </c>
      <c r="W19" s="23">
        <v>5.4302779759827703E-2</v>
      </c>
      <c r="X19" s="23">
        <v>0.17120110617676301</v>
      </c>
      <c r="Y19" s="23">
        <v>8.2148437431081897E-2</v>
      </c>
      <c r="Z19" s="23">
        <v>0.121645270293186</v>
      </c>
      <c r="AA19" s="23">
        <v>5.2517783134388998E-2</v>
      </c>
      <c r="AB19" s="23">
        <v>7.4444731779326007E-2</v>
      </c>
      <c r="AC19" s="23">
        <v>4.82632063772169E-2</v>
      </c>
      <c r="AD19" s="23">
        <v>5.8272457402566098E-2</v>
      </c>
      <c r="AE19" s="23"/>
      <c r="AF19" s="23">
        <v>8.1373516407164101E-2</v>
      </c>
      <c r="AG19" s="23">
        <v>5.0780848698248698E-2</v>
      </c>
      <c r="AH19" s="23">
        <v>0.15593639003361201</v>
      </c>
      <c r="AI19" s="23"/>
      <c r="AJ19" s="23" t="s">
        <v>79</v>
      </c>
      <c r="AK19" s="23" t="s">
        <v>79</v>
      </c>
      <c r="AL19" s="23" t="s">
        <v>79</v>
      </c>
      <c r="AM19" s="23" t="s">
        <v>79</v>
      </c>
      <c r="AN19" s="23" t="s">
        <v>79</v>
      </c>
      <c r="AO19" s="23"/>
      <c r="AP19" s="23">
        <v>5.3111163402907398E-2</v>
      </c>
      <c r="AQ19" s="23">
        <v>5.4367634354086203E-2</v>
      </c>
      <c r="AR19" s="23">
        <v>4.3944736149638203E-2</v>
      </c>
      <c r="AS19" s="23"/>
      <c r="AT19" s="23">
        <v>9.4022260811003094E-2</v>
      </c>
      <c r="AU19" s="23">
        <v>9.3944677520023404E-2</v>
      </c>
      <c r="AV19" s="23">
        <v>4.7932503457117102E-2</v>
      </c>
      <c r="AW19" s="23">
        <v>2.13597794899117E-2</v>
      </c>
      <c r="AX19" s="23">
        <v>0.11726006768701</v>
      </c>
    </row>
    <row r="20" spans="2:50" x14ac:dyDescent="0.25">
      <c r="B20" s="27" t="s">
        <v>539</v>
      </c>
    </row>
    <row r="21" spans="2:50" x14ac:dyDescent="0.25">
      <c r="B21" t="s">
        <v>75</v>
      </c>
    </row>
    <row r="22" spans="2:50" x14ac:dyDescent="0.25">
      <c r="B22" t="s">
        <v>76</v>
      </c>
    </row>
    <row r="24" spans="2:50" x14ac:dyDescent="0.25">
      <c r="B24"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X18"/>
  <sheetViews>
    <sheetView showGridLines="0" topLeftCell="A9"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182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45" x14ac:dyDescent="0.25">
      <c r="B9" s="15" t="s">
        <v>178</v>
      </c>
      <c r="C9" s="14">
        <v>5.1004975269991003E-2</v>
      </c>
      <c r="D9" s="14">
        <v>6.9004994870833503E-2</v>
      </c>
      <c r="E9" s="14">
        <v>3.1538655363993001E-2</v>
      </c>
      <c r="F9" s="14"/>
      <c r="G9" s="14">
        <v>0.108084692012358</v>
      </c>
      <c r="H9" s="14">
        <v>5.3795774419842901E-2</v>
      </c>
      <c r="I9" s="14">
        <v>3.2662804893939197E-2</v>
      </c>
      <c r="J9" s="14">
        <v>3.7838471536647697E-2</v>
      </c>
      <c r="K9" s="14">
        <v>3.8012973809697002E-2</v>
      </c>
      <c r="L9" s="14">
        <v>4.2378215155916402E-2</v>
      </c>
      <c r="M9" s="14"/>
      <c r="N9" s="14">
        <v>6.6944450779908599E-2</v>
      </c>
      <c r="O9" s="14">
        <v>6.8822968292023404E-2</v>
      </c>
      <c r="P9" s="14">
        <v>3.6194525715429603E-2</v>
      </c>
      <c r="Q9" s="14">
        <v>2.74480157402111E-2</v>
      </c>
      <c r="R9" s="14"/>
      <c r="S9" s="14">
        <v>0.109200916769916</v>
      </c>
      <c r="T9" s="14">
        <v>3.4441432070508898E-2</v>
      </c>
      <c r="U9" s="14">
        <v>4.2081967771655397E-2</v>
      </c>
      <c r="V9" s="14">
        <v>5.7710091092205901E-2</v>
      </c>
      <c r="W9" s="14">
        <v>7.7810225108626299E-2</v>
      </c>
      <c r="X9" s="14">
        <v>6.7003061605377306E-2</v>
      </c>
      <c r="Y9" s="14">
        <v>3.9579883736760302E-2</v>
      </c>
      <c r="Z9" s="14">
        <v>8.6042206226107601E-2</v>
      </c>
      <c r="AA9" s="14">
        <v>0</v>
      </c>
      <c r="AB9" s="14">
        <v>4.6786269170242201E-2</v>
      </c>
      <c r="AC9" s="14">
        <v>0</v>
      </c>
      <c r="AD9" s="14">
        <v>0</v>
      </c>
      <c r="AE9" s="14"/>
      <c r="AF9" s="14">
        <v>3.00931876702277E-2</v>
      </c>
      <c r="AG9" s="14">
        <v>6.8395927217703906E-2</v>
      </c>
      <c r="AH9" s="14">
        <v>5.3235844441184302E-2</v>
      </c>
      <c r="AI9" s="14"/>
      <c r="AJ9" s="14" t="s">
        <v>79</v>
      </c>
      <c r="AK9" s="14" t="s">
        <v>79</v>
      </c>
      <c r="AL9" s="14" t="s">
        <v>79</v>
      </c>
      <c r="AM9" s="14" t="s">
        <v>79</v>
      </c>
      <c r="AN9" s="14" t="s">
        <v>79</v>
      </c>
      <c r="AO9" s="14"/>
      <c r="AP9" s="14">
        <v>6.1379667113734902E-2</v>
      </c>
      <c r="AQ9" s="14">
        <v>5.6537226732753798E-2</v>
      </c>
      <c r="AR9" s="14">
        <v>6.4582898875421096E-2</v>
      </c>
      <c r="AS9" s="14"/>
      <c r="AT9" s="14">
        <v>3.67446031175334E-2</v>
      </c>
      <c r="AU9" s="14">
        <v>2.68134419518209E-2</v>
      </c>
      <c r="AV9" s="14">
        <v>7.8960837571397394E-2</v>
      </c>
      <c r="AW9" s="14">
        <v>7.9873602903856006E-2</v>
      </c>
      <c r="AX9" s="14">
        <v>6.1260195362374398E-2</v>
      </c>
    </row>
    <row r="10" spans="2:50" ht="45" x14ac:dyDescent="0.25">
      <c r="B10" s="15" t="s">
        <v>179</v>
      </c>
      <c r="C10" s="14">
        <v>0.223671528772803</v>
      </c>
      <c r="D10" s="14">
        <v>0.24697160401844501</v>
      </c>
      <c r="E10" s="14">
        <v>0.19983773482436301</v>
      </c>
      <c r="F10" s="14"/>
      <c r="G10" s="14">
        <v>0.25141007627981299</v>
      </c>
      <c r="H10" s="14">
        <v>0.28213284398768301</v>
      </c>
      <c r="I10" s="14">
        <v>0.205423080078041</v>
      </c>
      <c r="J10" s="14">
        <v>0.23173602556589601</v>
      </c>
      <c r="K10" s="14">
        <v>0.171266704405235</v>
      </c>
      <c r="L10" s="14">
        <v>0.19935426744392601</v>
      </c>
      <c r="M10" s="14"/>
      <c r="N10" s="14">
        <v>0.25493194636956201</v>
      </c>
      <c r="O10" s="14">
        <v>0.226875267406903</v>
      </c>
      <c r="P10" s="14">
        <v>0.24045698479015501</v>
      </c>
      <c r="Q10" s="14">
        <v>0.17068471218270401</v>
      </c>
      <c r="R10" s="14"/>
      <c r="S10" s="14">
        <v>0.24455183394907401</v>
      </c>
      <c r="T10" s="14">
        <v>0.23159038886816999</v>
      </c>
      <c r="U10" s="14">
        <v>0.18646791472497801</v>
      </c>
      <c r="V10" s="14">
        <v>0.254243279181328</v>
      </c>
      <c r="W10" s="14">
        <v>0.17743179173776599</v>
      </c>
      <c r="X10" s="14">
        <v>0.151298955229487</v>
      </c>
      <c r="Y10" s="14">
        <v>0.17582572831038801</v>
      </c>
      <c r="Z10" s="14">
        <v>0.21602952424233601</v>
      </c>
      <c r="AA10" s="14">
        <v>0.218244176690328</v>
      </c>
      <c r="AB10" s="14">
        <v>0.30365390190633201</v>
      </c>
      <c r="AC10" s="14">
        <v>0.21789011337403699</v>
      </c>
      <c r="AD10" s="14">
        <v>0.28804873860552099</v>
      </c>
      <c r="AE10" s="14"/>
      <c r="AF10" s="14">
        <v>0.19486750895707999</v>
      </c>
      <c r="AG10" s="14">
        <v>0.24086307029760801</v>
      </c>
      <c r="AH10" s="14">
        <v>0.24616426069123801</v>
      </c>
      <c r="AI10" s="14"/>
      <c r="AJ10" s="14" t="s">
        <v>79</v>
      </c>
      <c r="AK10" s="14" t="s">
        <v>79</v>
      </c>
      <c r="AL10" s="14" t="s">
        <v>79</v>
      </c>
      <c r="AM10" s="14" t="s">
        <v>79</v>
      </c>
      <c r="AN10" s="14" t="s">
        <v>79</v>
      </c>
      <c r="AO10" s="14"/>
      <c r="AP10" s="14">
        <v>0.24711668786570801</v>
      </c>
      <c r="AQ10" s="14">
        <v>0.22709007325251099</v>
      </c>
      <c r="AR10" s="14">
        <v>0.27952056998900998</v>
      </c>
      <c r="AS10" s="14"/>
      <c r="AT10" s="14">
        <v>0.18094443133249499</v>
      </c>
      <c r="AU10" s="14">
        <v>0.20692043806937199</v>
      </c>
      <c r="AV10" s="14">
        <v>0.23309662389475599</v>
      </c>
      <c r="AW10" s="14">
        <v>0.33322969411013598</v>
      </c>
      <c r="AX10" s="14">
        <v>0.21805746280600499</v>
      </c>
    </row>
    <row r="11" spans="2:50" ht="45" x14ac:dyDescent="0.25">
      <c r="B11" s="15" t="s">
        <v>180</v>
      </c>
      <c r="C11" s="14">
        <v>0.31756844731482697</v>
      </c>
      <c r="D11" s="14">
        <v>0.31559819583298299</v>
      </c>
      <c r="E11" s="14">
        <v>0.317429665983678</v>
      </c>
      <c r="F11" s="14"/>
      <c r="G11" s="14">
        <v>0.30554816412267899</v>
      </c>
      <c r="H11" s="14">
        <v>0.28947250145163</v>
      </c>
      <c r="I11" s="14">
        <v>0.40536867345136601</v>
      </c>
      <c r="J11" s="14">
        <v>0.29316965949226498</v>
      </c>
      <c r="K11" s="14">
        <v>0.36835592590875199</v>
      </c>
      <c r="L11" s="14">
        <v>0.26166935282291098</v>
      </c>
      <c r="M11" s="14"/>
      <c r="N11" s="14">
        <v>0.35909690761046598</v>
      </c>
      <c r="O11" s="14">
        <v>0.32655783092324198</v>
      </c>
      <c r="P11" s="14">
        <v>0.29750542036862299</v>
      </c>
      <c r="Q11" s="14">
        <v>0.27681168087265801</v>
      </c>
      <c r="R11" s="14"/>
      <c r="S11" s="14">
        <v>0.30116177773816599</v>
      </c>
      <c r="T11" s="14">
        <v>0.32655600766781301</v>
      </c>
      <c r="U11" s="14">
        <v>0.37416888814626797</v>
      </c>
      <c r="V11" s="14">
        <v>0.294931106353299</v>
      </c>
      <c r="W11" s="14">
        <v>0.37042103753080202</v>
      </c>
      <c r="X11" s="14">
        <v>0.38737252064744199</v>
      </c>
      <c r="Y11" s="14">
        <v>0.36185038988956097</v>
      </c>
      <c r="Z11" s="14">
        <v>0.235373121935015</v>
      </c>
      <c r="AA11" s="14">
        <v>0.31345317529491301</v>
      </c>
      <c r="AB11" s="14">
        <v>0.24673476063753</v>
      </c>
      <c r="AC11" s="14">
        <v>0.17572675161797599</v>
      </c>
      <c r="AD11" s="14">
        <v>0.43728468068601101</v>
      </c>
      <c r="AE11" s="14"/>
      <c r="AF11" s="14">
        <v>0.31337222686204302</v>
      </c>
      <c r="AG11" s="14">
        <v>0.33223377175629298</v>
      </c>
      <c r="AH11" s="14">
        <v>0.28380255214152</v>
      </c>
      <c r="AI11" s="14"/>
      <c r="AJ11" s="14" t="s">
        <v>79</v>
      </c>
      <c r="AK11" s="14" t="s">
        <v>79</v>
      </c>
      <c r="AL11" s="14" t="s">
        <v>79</v>
      </c>
      <c r="AM11" s="14" t="s">
        <v>79</v>
      </c>
      <c r="AN11" s="14" t="s">
        <v>79</v>
      </c>
      <c r="AO11" s="14"/>
      <c r="AP11" s="14">
        <v>0.35655738125238701</v>
      </c>
      <c r="AQ11" s="14">
        <v>0.33861725768810202</v>
      </c>
      <c r="AR11" s="14">
        <v>0.27474738759807299</v>
      </c>
      <c r="AS11" s="14"/>
      <c r="AT11" s="14">
        <v>0.268080653717722</v>
      </c>
      <c r="AU11" s="14">
        <v>0.330052212060373</v>
      </c>
      <c r="AV11" s="14">
        <v>0.337863700884729</v>
      </c>
      <c r="AW11" s="14">
        <v>0.37314568907755302</v>
      </c>
      <c r="AX11" s="14">
        <v>0.393662557137133</v>
      </c>
    </row>
    <row r="12" spans="2:50" ht="45" x14ac:dyDescent="0.25">
      <c r="B12" s="15" t="s">
        <v>181</v>
      </c>
      <c r="C12" s="14">
        <v>0.109380327468226</v>
      </c>
      <c r="D12" s="14">
        <v>9.8688800958031994E-2</v>
      </c>
      <c r="E12" s="14">
        <v>0.121176449927147</v>
      </c>
      <c r="F12" s="14"/>
      <c r="G12" s="14">
        <v>0.127704886078397</v>
      </c>
      <c r="H12" s="14">
        <v>0.118627043657566</v>
      </c>
      <c r="I12" s="14">
        <v>9.2312918807539196E-2</v>
      </c>
      <c r="J12" s="14">
        <v>0.101148275474211</v>
      </c>
      <c r="K12" s="14">
        <v>9.0538907120830403E-2</v>
      </c>
      <c r="L12" s="14">
        <v>0.121765335002786</v>
      </c>
      <c r="M12" s="14"/>
      <c r="N12" s="14">
        <v>9.4981334885081106E-2</v>
      </c>
      <c r="O12" s="14">
        <v>9.4296044449180799E-2</v>
      </c>
      <c r="P12" s="14">
        <v>9.5031964668801205E-2</v>
      </c>
      <c r="Q12" s="14">
        <v>0.15385881072479499</v>
      </c>
      <c r="R12" s="14"/>
      <c r="S12" s="14">
        <v>7.26508516788303E-2</v>
      </c>
      <c r="T12" s="14">
        <v>9.26176469661351E-2</v>
      </c>
      <c r="U12" s="14">
        <v>8.8125972424277998E-2</v>
      </c>
      <c r="V12" s="14">
        <v>8.4056226443562698E-2</v>
      </c>
      <c r="W12" s="14">
        <v>8.5798219974218298E-2</v>
      </c>
      <c r="X12" s="14">
        <v>6.02916289513638E-2</v>
      </c>
      <c r="Y12" s="14">
        <v>0.142457036977612</v>
      </c>
      <c r="Z12" s="14">
        <v>0.15798028090749699</v>
      </c>
      <c r="AA12" s="14">
        <v>0.160020289698001</v>
      </c>
      <c r="AB12" s="14">
        <v>0.12300575781388801</v>
      </c>
      <c r="AC12" s="14">
        <v>0.25237856593985603</v>
      </c>
      <c r="AD12" s="14">
        <v>8.6001252875322801E-2</v>
      </c>
      <c r="AE12" s="14"/>
      <c r="AF12" s="14">
        <v>0.12881002827948701</v>
      </c>
      <c r="AG12" s="14">
        <v>9.3675514037410604E-2</v>
      </c>
      <c r="AH12" s="14">
        <v>8.6808734522498696E-2</v>
      </c>
      <c r="AI12" s="14"/>
      <c r="AJ12" s="14" t="s">
        <v>79</v>
      </c>
      <c r="AK12" s="14" t="s">
        <v>79</v>
      </c>
      <c r="AL12" s="14" t="s">
        <v>79</v>
      </c>
      <c r="AM12" s="14" t="s">
        <v>79</v>
      </c>
      <c r="AN12" s="14" t="s">
        <v>79</v>
      </c>
      <c r="AO12" s="14"/>
      <c r="AP12" s="14">
        <v>8.7671627581441799E-2</v>
      </c>
      <c r="AQ12" s="14">
        <v>0.114442246792652</v>
      </c>
      <c r="AR12" s="14">
        <v>0.106101557780216</v>
      </c>
      <c r="AS12" s="14"/>
      <c r="AT12" s="14">
        <v>0.12434937804849</v>
      </c>
      <c r="AU12" s="14">
        <v>0.12999685428802299</v>
      </c>
      <c r="AV12" s="14">
        <v>9.4265037426332104E-2</v>
      </c>
      <c r="AW12" s="14">
        <v>4.2961220127239602E-2</v>
      </c>
      <c r="AX12" s="14">
        <v>0.21714619421034001</v>
      </c>
    </row>
    <row r="13" spans="2:50" x14ac:dyDescent="0.25">
      <c r="B13" s="15" t="s">
        <v>70</v>
      </c>
      <c r="C13" s="23">
        <v>0.29837472117415298</v>
      </c>
      <c r="D13" s="23">
        <v>0.26973640431970702</v>
      </c>
      <c r="E13" s="23">
        <v>0.33001749390081903</v>
      </c>
      <c r="F13" s="23"/>
      <c r="G13" s="23">
        <v>0.20725218150675201</v>
      </c>
      <c r="H13" s="23">
        <v>0.25597183648327798</v>
      </c>
      <c r="I13" s="23">
        <v>0.26423252276911502</v>
      </c>
      <c r="J13" s="23">
        <v>0.33610756793098101</v>
      </c>
      <c r="K13" s="23">
        <v>0.33182548875548601</v>
      </c>
      <c r="L13" s="23">
        <v>0.37483282957446101</v>
      </c>
      <c r="M13" s="23"/>
      <c r="N13" s="23">
        <v>0.22404536035498199</v>
      </c>
      <c r="O13" s="23">
        <v>0.28344788892865203</v>
      </c>
      <c r="P13" s="23">
        <v>0.33081110445699202</v>
      </c>
      <c r="Q13" s="23">
        <v>0.371196780479632</v>
      </c>
      <c r="R13" s="23"/>
      <c r="S13" s="23">
        <v>0.27243461986401302</v>
      </c>
      <c r="T13" s="23">
        <v>0.31479452442737299</v>
      </c>
      <c r="U13" s="23">
        <v>0.30915525693281998</v>
      </c>
      <c r="V13" s="23">
        <v>0.30905929692960399</v>
      </c>
      <c r="W13" s="23">
        <v>0.28853872564858701</v>
      </c>
      <c r="X13" s="23">
        <v>0.33403383356632899</v>
      </c>
      <c r="Y13" s="23">
        <v>0.28028696108567802</v>
      </c>
      <c r="Z13" s="23">
        <v>0.30457486668904399</v>
      </c>
      <c r="AA13" s="23">
        <v>0.30828235831675799</v>
      </c>
      <c r="AB13" s="23">
        <v>0.27981931047200798</v>
      </c>
      <c r="AC13" s="23">
        <v>0.35400456906812999</v>
      </c>
      <c r="AD13" s="23">
        <v>0.18866532783314599</v>
      </c>
      <c r="AE13" s="23"/>
      <c r="AF13" s="23">
        <v>0.33285704823116302</v>
      </c>
      <c r="AG13" s="23">
        <v>0.26483171669098399</v>
      </c>
      <c r="AH13" s="23">
        <v>0.32998860820355902</v>
      </c>
      <c r="AI13" s="23"/>
      <c r="AJ13" s="23" t="s">
        <v>79</v>
      </c>
      <c r="AK13" s="23" t="s">
        <v>79</v>
      </c>
      <c r="AL13" s="23" t="s">
        <v>79</v>
      </c>
      <c r="AM13" s="23" t="s">
        <v>79</v>
      </c>
      <c r="AN13" s="23" t="s">
        <v>79</v>
      </c>
      <c r="AO13" s="23"/>
      <c r="AP13" s="23">
        <v>0.24727463618672901</v>
      </c>
      <c r="AQ13" s="23">
        <v>0.26331319553398103</v>
      </c>
      <c r="AR13" s="23">
        <v>0.27504758575728</v>
      </c>
      <c r="AS13" s="23"/>
      <c r="AT13" s="23">
        <v>0.38988093378375899</v>
      </c>
      <c r="AU13" s="23">
        <v>0.30621705363041202</v>
      </c>
      <c r="AV13" s="23">
        <v>0.25581380022278599</v>
      </c>
      <c r="AW13" s="23">
        <v>0.170789793781215</v>
      </c>
      <c r="AX13" s="23">
        <v>0.10987359048414699</v>
      </c>
    </row>
    <row r="14" spans="2:50" x14ac:dyDescent="0.25">
      <c r="B14" s="27" t="s">
        <v>540</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AX18"/>
  <sheetViews>
    <sheetView showGridLines="0" topLeftCell="A9"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187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45" x14ac:dyDescent="0.25">
      <c r="B9" s="15" t="s">
        <v>183</v>
      </c>
      <c r="C9" s="14">
        <v>4.4072398912909302E-2</v>
      </c>
      <c r="D9" s="14">
        <v>6.1990693792003601E-2</v>
      </c>
      <c r="E9" s="14">
        <v>2.62493233651079E-2</v>
      </c>
      <c r="F9" s="14"/>
      <c r="G9" s="14">
        <v>9.3514385240343903E-2</v>
      </c>
      <c r="H9" s="14">
        <v>6.8534632402925205E-2</v>
      </c>
      <c r="I9" s="14">
        <v>5.4744912454420501E-2</v>
      </c>
      <c r="J9" s="14">
        <v>1.7923104288606499E-2</v>
      </c>
      <c r="K9" s="14">
        <v>4.1588309462082002E-2</v>
      </c>
      <c r="L9" s="14">
        <v>8.9942808323086407E-3</v>
      </c>
      <c r="M9" s="14"/>
      <c r="N9" s="14">
        <v>5.5838203614777697E-2</v>
      </c>
      <c r="O9" s="14">
        <v>5.66294638944169E-2</v>
      </c>
      <c r="P9" s="14">
        <v>3.3290745211056398E-2</v>
      </c>
      <c r="Q9" s="14">
        <v>2.89721920105004E-2</v>
      </c>
      <c r="R9" s="14"/>
      <c r="S9" s="14">
        <v>8.4660501555123405E-2</v>
      </c>
      <c r="T9" s="14">
        <v>4.1538515067809603E-2</v>
      </c>
      <c r="U9" s="14">
        <v>3.0141322348853802E-2</v>
      </c>
      <c r="V9" s="14">
        <v>7.5425154873820704E-2</v>
      </c>
      <c r="W9" s="14">
        <v>6.0413598923190301E-2</v>
      </c>
      <c r="X9" s="14">
        <v>2.23131999977975E-2</v>
      </c>
      <c r="Y9" s="14">
        <v>6.1769325279785701E-2</v>
      </c>
      <c r="Z9" s="14">
        <v>0</v>
      </c>
      <c r="AA9" s="14">
        <v>2.6889355820632201E-2</v>
      </c>
      <c r="AB9" s="14">
        <v>5.0970925812536497E-2</v>
      </c>
      <c r="AC9" s="14">
        <v>0</v>
      </c>
      <c r="AD9" s="14">
        <v>0</v>
      </c>
      <c r="AE9" s="14"/>
      <c r="AF9" s="14">
        <v>5.4081435507675801E-2</v>
      </c>
      <c r="AG9" s="14">
        <v>4.1870604565394001E-2</v>
      </c>
      <c r="AH9" s="14">
        <v>3.5339754173205201E-2</v>
      </c>
      <c r="AI9" s="14"/>
      <c r="AJ9" s="14" t="s">
        <v>79</v>
      </c>
      <c r="AK9" s="14" t="s">
        <v>79</v>
      </c>
      <c r="AL9" s="14" t="s">
        <v>79</v>
      </c>
      <c r="AM9" s="14" t="s">
        <v>79</v>
      </c>
      <c r="AN9" s="14" t="s">
        <v>79</v>
      </c>
      <c r="AO9" s="14"/>
      <c r="AP9" s="14">
        <v>6.03459274731648E-2</v>
      </c>
      <c r="AQ9" s="14">
        <v>3.6114257494385502E-2</v>
      </c>
      <c r="AR9" s="14">
        <v>5.9497681293618598E-2</v>
      </c>
      <c r="AS9" s="14"/>
      <c r="AT9" s="14">
        <v>3.9964644053432301E-2</v>
      </c>
      <c r="AU9" s="14">
        <v>3.1908483230849598E-2</v>
      </c>
      <c r="AV9" s="14">
        <v>4.8222464723610498E-2</v>
      </c>
      <c r="AW9" s="14">
        <v>6.8532958400037106E-2</v>
      </c>
      <c r="AX9" s="14">
        <v>0.22019957662508399</v>
      </c>
    </row>
    <row r="10" spans="2:50" ht="45" x14ac:dyDescent="0.25">
      <c r="B10" s="15" t="s">
        <v>184</v>
      </c>
      <c r="C10" s="14">
        <v>0.195373639336164</v>
      </c>
      <c r="D10" s="14">
        <v>0.213581211813267</v>
      </c>
      <c r="E10" s="14">
        <v>0.17987699037831101</v>
      </c>
      <c r="F10" s="14"/>
      <c r="G10" s="14">
        <v>0.287700511677005</v>
      </c>
      <c r="H10" s="14">
        <v>0.27212908302411898</v>
      </c>
      <c r="I10" s="14">
        <v>0.17213753790004499</v>
      </c>
      <c r="J10" s="14">
        <v>0.18344603286521399</v>
      </c>
      <c r="K10" s="14">
        <v>0.18268700628458401</v>
      </c>
      <c r="L10" s="14">
        <v>0.11239196032629099</v>
      </c>
      <c r="M10" s="14"/>
      <c r="N10" s="14">
        <v>0.235552258576781</v>
      </c>
      <c r="O10" s="14">
        <v>0.22474491612389999</v>
      </c>
      <c r="P10" s="14">
        <v>0.139162107794987</v>
      </c>
      <c r="Q10" s="14">
        <v>0.17269627468808901</v>
      </c>
      <c r="R10" s="14"/>
      <c r="S10" s="14">
        <v>0.22530996308777301</v>
      </c>
      <c r="T10" s="14">
        <v>0.199032923051253</v>
      </c>
      <c r="U10" s="14">
        <v>0.13665056317669499</v>
      </c>
      <c r="V10" s="14">
        <v>0.14862553445815799</v>
      </c>
      <c r="W10" s="14">
        <v>0.18978891998914599</v>
      </c>
      <c r="X10" s="14">
        <v>0.28051002153957699</v>
      </c>
      <c r="Y10" s="14">
        <v>0.18854382489160501</v>
      </c>
      <c r="Z10" s="14">
        <v>0.24219622729930401</v>
      </c>
      <c r="AA10" s="14">
        <v>0.21544941342805399</v>
      </c>
      <c r="AB10" s="14">
        <v>0.129262369445793</v>
      </c>
      <c r="AC10" s="14">
        <v>0.13796264992858001</v>
      </c>
      <c r="AD10" s="14">
        <v>0.25326836365562899</v>
      </c>
      <c r="AE10" s="14"/>
      <c r="AF10" s="14">
        <v>0.18960408462394299</v>
      </c>
      <c r="AG10" s="14">
        <v>0.204818535579675</v>
      </c>
      <c r="AH10" s="14">
        <v>0.11589383308237799</v>
      </c>
      <c r="AI10" s="14"/>
      <c r="AJ10" s="14" t="s">
        <v>79</v>
      </c>
      <c r="AK10" s="14" t="s">
        <v>79</v>
      </c>
      <c r="AL10" s="14" t="s">
        <v>79</v>
      </c>
      <c r="AM10" s="14" t="s">
        <v>79</v>
      </c>
      <c r="AN10" s="14" t="s">
        <v>79</v>
      </c>
      <c r="AO10" s="14"/>
      <c r="AP10" s="14">
        <v>0.16348383850693399</v>
      </c>
      <c r="AQ10" s="14">
        <v>0.28036137648869602</v>
      </c>
      <c r="AR10" s="14">
        <v>0.16760154887669301</v>
      </c>
      <c r="AS10" s="14"/>
      <c r="AT10" s="14">
        <v>0.16821563432585299</v>
      </c>
      <c r="AU10" s="14">
        <v>0.139995748828244</v>
      </c>
      <c r="AV10" s="14">
        <v>0.24880797547084099</v>
      </c>
      <c r="AW10" s="14">
        <v>0.28612539138930099</v>
      </c>
      <c r="AX10" s="14">
        <v>0.28620879458208698</v>
      </c>
    </row>
    <row r="11" spans="2:50" ht="45" x14ac:dyDescent="0.25">
      <c r="B11" s="15" t="s">
        <v>185</v>
      </c>
      <c r="C11" s="14">
        <v>0.305513596317529</v>
      </c>
      <c r="D11" s="14">
        <v>0.313328894397783</v>
      </c>
      <c r="E11" s="14">
        <v>0.29690863257230599</v>
      </c>
      <c r="F11" s="14"/>
      <c r="G11" s="14">
        <v>0.30832521180598299</v>
      </c>
      <c r="H11" s="14">
        <v>0.31837168232264101</v>
      </c>
      <c r="I11" s="14">
        <v>0.34928733993366201</v>
      </c>
      <c r="J11" s="14">
        <v>0.31516553077477699</v>
      </c>
      <c r="K11" s="14">
        <v>0.28647307396817701</v>
      </c>
      <c r="L11" s="14">
        <v>0.26334350351749602</v>
      </c>
      <c r="M11" s="14"/>
      <c r="N11" s="14">
        <v>0.28897575072033999</v>
      </c>
      <c r="O11" s="14">
        <v>0.30567165195703699</v>
      </c>
      <c r="P11" s="14">
        <v>0.34833145571360602</v>
      </c>
      <c r="Q11" s="14">
        <v>0.286118659349889</v>
      </c>
      <c r="R11" s="14"/>
      <c r="S11" s="14">
        <v>0.23316007780025699</v>
      </c>
      <c r="T11" s="14">
        <v>0.36460980489343697</v>
      </c>
      <c r="U11" s="14">
        <v>0.37644778688701702</v>
      </c>
      <c r="V11" s="14">
        <v>0.25920233090470601</v>
      </c>
      <c r="W11" s="14">
        <v>0.31286351804288898</v>
      </c>
      <c r="X11" s="14">
        <v>0.20937109635082499</v>
      </c>
      <c r="Y11" s="14">
        <v>0.35992466169304599</v>
      </c>
      <c r="Z11" s="14">
        <v>0.38957428355734502</v>
      </c>
      <c r="AA11" s="14">
        <v>0.26266400825179398</v>
      </c>
      <c r="AB11" s="14">
        <v>0.31099858743560399</v>
      </c>
      <c r="AC11" s="14">
        <v>0.38734192347524099</v>
      </c>
      <c r="AD11" s="14">
        <v>0.27096110527686701</v>
      </c>
      <c r="AE11" s="14"/>
      <c r="AF11" s="14">
        <v>0.285868283234886</v>
      </c>
      <c r="AG11" s="14">
        <v>0.31841467278188501</v>
      </c>
      <c r="AH11" s="14">
        <v>0.32090539478978602</v>
      </c>
      <c r="AI11" s="14"/>
      <c r="AJ11" s="14" t="s">
        <v>79</v>
      </c>
      <c r="AK11" s="14" t="s">
        <v>79</v>
      </c>
      <c r="AL11" s="14" t="s">
        <v>79</v>
      </c>
      <c r="AM11" s="14" t="s">
        <v>79</v>
      </c>
      <c r="AN11" s="14" t="s">
        <v>79</v>
      </c>
      <c r="AO11" s="14"/>
      <c r="AP11" s="14">
        <v>0.32189090646419999</v>
      </c>
      <c r="AQ11" s="14">
        <v>0.28951166764757602</v>
      </c>
      <c r="AR11" s="14">
        <v>0.42558276588191002</v>
      </c>
      <c r="AS11" s="14"/>
      <c r="AT11" s="14">
        <v>0.30678929401746102</v>
      </c>
      <c r="AU11" s="14">
        <v>0.29795381672823501</v>
      </c>
      <c r="AV11" s="14">
        <v>0.33742518033532998</v>
      </c>
      <c r="AW11" s="14">
        <v>0.30370183220657598</v>
      </c>
      <c r="AX11" s="14">
        <v>0.26243655431787799</v>
      </c>
    </row>
    <row r="12" spans="2:50" ht="30" x14ac:dyDescent="0.25">
      <c r="B12" s="15" t="s">
        <v>186</v>
      </c>
      <c r="C12" s="14">
        <v>0.15684188843555999</v>
      </c>
      <c r="D12" s="14">
        <v>0.15849139869270901</v>
      </c>
      <c r="E12" s="14">
        <v>0.15451786208875801</v>
      </c>
      <c r="F12" s="14"/>
      <c r="G12" s="14">
        <v>0.118399346063759</v>
      </c>
      <c r="H12" s="14">
        <v>0.100196974307581</v>
      </c>
      <c r="I12" s="14">
        <v>0.14437253008829301</v>
      </c>
      <c r="J12" s="14">
        <v>0.211903300002971</v>
      </c>
      <c r="K12" s="14">
        <v>0.164747134715924</v>
      </c>
      <c r="L12" s="14">
        <v>0.184383524749023</v>
      </c>
      <c r="M12" s="14"/>
      <c r="N12" s="14">
        <v>0.14530943735181301</v>
      </c>
      <c r="O12" s="14">
        <v>0.114684419624106</v>
      </c>
      <c r="P12" s="14">
        <v>0.18588156757264901</v>
      </c>
      <c r="Q12" s="14">
        <v>0.18657378753855799</v>
      </c>
      <c r="R12" s="14"/>
      <c r="S12" s="14">
        <v>0.18288610229962701</v>
      </c>
      <c r="T12" s="14">
        <v>0.15177382337320899</v>
      </c>
      <c r="U12" s="14">
        <v>0.145366772508744</v>
      </c>
      <c r="V12" s="14">
        <v>0.19930691428047301</v>
      </c>
      <c r="W12" s="14">
        <v>0.12641287167896101</v>
      </c>
      <c r="X12" s="14">
        <v>0.114287022726537</v>
      </c>
      <c r="Y12" s="14">
        <v>0.11398684125535</v>
      </c>
      <c r="Z12" s="14">
        <v>8.5606736365354694E-2</v>
      </c>
      <c r="AA12" s="14">
        <v>0.21183057161951599</v>
      </c>
      <c r="AB12" s="14">
        <v>0.20130812948901899</v>
      </c>
      <c r="AC12" s="14">
        <v>0.125622381755879</v>
      </c>
      <c r="AD12" s="14">
        <v>0.15749565366749299</v>
      </c>
      <c r="AE12" s="14"/>
      <c r="AF12" s="14">
        <v>0.18200180412518499</v>
      </c>
      <c r="AG12" s="14">
        <v>0.15686582287534501</v>
      </c>
      <c r="AH12" s="14">
        <v>8.0427149686126298E-2</v>
      </c>
      <c r="AI12" s="14"/>
      <c r="AJ12" s="14" t="s">
        <v>79</v>
      </c>
      <c r="AK12" s="14" t="s">
        <v>79</v>
      </c>
      <c r="AL12" s="14" t="s">
        <v>79</v>
      </c>
      <c r="AM12" s="14" t="s">
        <v>79</v>
      </c>
      <c r="AN12" s="14" t="s">
        <v>79</v>
      </c>
      <c r="AO12" s="14"/>
      <c r="AP12" s="14">
        <v>0.158011221698348</v>
      </c>
      <c r="AQ12" s="14">
        <v>0.13262798752787</v>
      </c>
      <c r="AR12" s="14">
        <v>0.10029241151932</v>
      </c>
      <c r="AS12" s="14"/>
      <c r="AT12" s="14">
        <v>0.197208474659651</v>
      </c>
      <c r="AU12" s="14">
        <v>0.18663422868136401</v>
      </c>
      <c r="AV12" s="14">
        <v>0.102696601883427</v>
      </c>
      <c r="AW12" s="14">
        <v>0.16275171929082899</v>
      </c>
      <c r="AX12" s="14">
        <v>4.7786645341767298E-2</v>
      </c>
    </row>
    <row r="13" spans="2:50" x14ac:dyDescent="0.25">
      <c r="B13" s="15" t="s">
        <v>70</v>
      </c>
      <c r="C13" s="23">
        <v>0.29819847699783703</v>
      </c>
      <c r="D13" s="23">
        <v>0.25260780130423799</v>
      </c>
      <c r="E13" s="23">
        <v>0.34244719159551701</v>
      </c>
      <c r="F13" s="23"/>
      <c r="G13" s="23">
        <v>0.19206054521290999</v>
      </c>
      <c r="H13" s="23">
        <v>0.24076762794273299</v>
      </c>
      <c r="I13" s="23">
        <v>0.27945767962357998</v>
      </c>
      <c r="J13" s="23">
        <v>0.27156203206843099</v>
      </c>
      <c r="K13" s="23">
        <v>0.32450447556923301</v>
      </c>
      <c r="L13" s="23">
        <v>0.43088673057488103</v>
      </c>
      <c r="M13" s="23"/>
      <c r="N13" s="23">
        <v>0.274324349736289</v>
      </c>
      <c r="O13" s="23">
        <v>0.29826954840054098</v>
      </c>
      <c r="P13" s="23">
        <v>0.29333412370770101</v>
      </c>
      <c r="Q13" s="23">
        <v>0.32563908641296402</v>
      </c>
      <c r="R13" s="23"/>
      <c r="S13" s="23">
        <v>0.27398335525722001</v>
      </c>
      <c r="T13" s="23">
        <v>0.243044933614291</v>
      </c>
      <c r="U13" s="23">
        <v>0.31139355507868999</v>
      </c>
      <c r="V13" s="23">
        <v>0.31744006548284198</v>
      </c>
      <c r="W13" s="23">
        <v>0.31052109136581302</v>
      </c>
      <c r="X13" s="23">
        <v>0.37351865938526402</v>
      </c>
      <c r="Y13" s="23">
        <v>0.27577534688021399</v>
      </c>
      <c r="Z13" s="23">
        <v>0.28262275277799598</v>
      </c>
      <c r="AA13" s="23">
        <v>0.28316665088000298</v>
      </c>
      <c r="AB13" s="23">
        <v>0.30745998781704797</v>
      </c>
      <c r="AC13" s="23">
        <v>0.3490730448403</v>
      </c>
      <c r="AD13" s="23">
        <v>0.31827487740001198</v>
      </c>
      <c r="AE13" s="23"/>
      <c r="AF13" s="23">
        <v>0.288444392508311</v>
      </c>
      <c r="AG13" s="23">
        <v>0.278030364197701</v>
      </c>
      <c r="AH13" s="23">
        <v>0.44743386826850401</v>
      </c>
      <c r="AI13" s="23"/>
      <c r="AJ13" s="23" t="s">
        <v>79</v>
      </c>
      <c r="AK13" s="23" t="s">
        <v>79</v>
      </c>
      <c r="AL13" s="23" t="s">
        <v>79</v>
      </c>
      <c r="AM13" s="23" t="s">
        <v>79</v>
      </c>
      <c r="AN13" s="23" t="s">
        <v>79</v>
      </c>
      <c r="AO13" s="23"/>
      <c r="AP13" s="23">
        <v>0.29626810585735203</v>
      </c>
      <c r="AQ13" s="23">
        <v>0.26138471084147202</v>
      </c>
      <c r="AR13" s="23">
        <v>0.24702559242845901</v>
      </c>
      <c r="AS13" s="23"/>
      <c r="AT13" s="23">
        <v>0.28782195294360302</v>
      </c>
      <c r="AU13" s="23">
        <v>0.34350772253130801</v>
      </c>
      <c r="AV13" s="23">
        <v>0.26284777758679201</v>
      </c>
      <c r="AW13" s="23">
        <v>0.17888809871325601</v>
      </c>
      <c r="AX13" s="23">
        <v>0.18336842913318299</v>
      </c>
    </row>
    <row r="14" spans="2:50" x14ac:dyDescent="0.25">
      <c r="B14" s="27" t="s">
        <v>541</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E22"/>
  <sheetViews>
    <sheetView showGridLines="0" topLeftCell="A7" workbookViewId="0">
      <pane xSplit="2" topLeftCell="C1" activePane="topRight" state="frozen"/>
      <selection pane="topRight" activeCell="B15" sqref="B15"/>
    </sheetView>
  </sheetViews>
  <sheetFormatPr defaultColWidth="10.85546875" defaultRowHeight="15" x14ac:dyDescent="0.25"/>
  <cols>
    <col min="2" max="2" width="25.7109375" customWidth="1"/>
    <col min="3" max="5" width="20.7109375" customWidth="1"/>
  </cols>
  <sheetData>
    <row r="2" spans="2:5" ht="39.950000000000003" customHeight="1" x14ac:dyDescent="0.25">
      <c r="D2" s="34" t="s">
        <v>74</v>
      </c>
      <c r="E2" s="30"/>
    </row>
    <row r="6" spans="2:5" ht="50.1" customHeight="1" x14ac:dyDescent="0.25">
      <c r="B6" s="17" t="s">
        <v>14</v>
      </c>
      <c r="C6" s="17" t="s">
        <v>63</v>
      </c>
      <c r="D6" s="17" t="s">
        <v>64</v>
      </c>
    </row>
    <row r="7" spans="2:5" x14ac:dyDescent="0.25">
      <c r="B7" s="15" t="s">
        <v>65</v>
      </c>
      <c r="C7" s="14">
        <v>0.247644647844383</v>
      </c>
      <c r="D7" s="14">
        <v>0.116537556918962</v>
      </c>
    </row>
    <row r="8" spans="2:5" x14ac:dyDescent="0.25">
      <c r="B8" s="15" t="s">
        <v>66</v>
      </c>
      <c r="C8" s="14">
        <v>0.33365690550197302</v>
      </c>
      <c r="D8" s="14">
        <v>0.30285351901037399</v>
      </c>
    </row>
    <row r="9" spans="2:5" x14ac:dyDescent="0.25">
      <c r="B9" s="15" t="s">
        <v>67</v>
      </c>
      <c r="C9" s="14">
        <v>0.17393063994427599</v>
      </c>
      <c r="D9" s="14">
        <v>0.21581140023739601</v>
      </c>
    </row>
    <row r="10" spans="2:5" x14ac:dyDescent="0.25">
      <c r="B10" s="15" t="s">
        <v>68</v>
      </c>
      <c r="C10" s="14">
        <v>0.17123795825983201</v>
      </c>
      <c r="D10" s="14">
        <v>0.24423977103399</v>
      </c>
    </row>
    <row r="11" spans="2:5" x14ac:dyDescent="0.25">
      <c r="B11" s="15" t="s">
        <v>69</v>
      </c>
      <c r="C11" s="14">
        <v>5.9216016328602301E-2</v>
      </c>
      <c r="D11" s="14">
        <v>0.106383579489195</v>
      </c>
    </row>
    <row r="12" spans="2:5" x14ac:dyDescent="0.25">
      <c r="B12" s="15" t="s">
        <v>70</v>
      </c>
      <c r="C12" s="14">
        <v>1.43138321209339E-2</v>
      </c>
      <c r="D12" s="14">
        <v>1.41741733100829E-2</v>
      </c>
    </row>
    <row r="13" spans="2:5" x14ac:dyDescent="0.25">
      <c r="B13" s="20" t="s">
        <v>71</v>
      </c>
      <c r="C13" s="18">
        <v>0.58130155334635603</v>
      </c>
      <c r="D13" s="18">
        <v>0.419391075929336</v>
      </c>
    </row>
    <row r="14" spans="2:5" x14ac:dyDescent="0.25">
      <c r="B14" s="20" t="s">
        <v>72</v>
      </c>
      <c r="C14" s="18">
        <v>0.230453974588434</v>
      </c>
      <c r="D14" s="18">
        <v>0.350623350523185</v>
      </c>
    </row>
    <row r="15" spans="2:5" x14ac:dyDescent="0.25">
      <c r="B15" s="20" t="s">
        <v>73</v>
      </c>
      <c r="C15" s="19">
        <v>0.350847578757921</v>
      </c>
      <c r="D15" s="19">
        <v>6.8767725406151295E-2</v>
      </c>
    </row>
    <row r="16" spans="2:5" x14ac:dyDescent="0.25">
      <c r="B16" s="16"/>
      <c r="C16" s="16"/>
      <c r="D16" s="16"/>
    </row>
    <row r="17" spans="2:2" x14ac:dyDescent="0.25">
      <c r="B17" t="s">
        <v>75</v>
      </c>
    </row>
    <row r="18" spans="2:2" x14ac:dyDescent="0.25">
      <c r="B18" t="s">
        <v>76</v>
      </c>
    </row>
    <row r="22" spans="2:2" x14ac:dyDescent="0.25">
      <c r="B22"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X19"/>
  <sheetViews>
    <sheetView showGridLines="0" topLeftCell="A10" workbookViewId="0">
      <pane xSplit="2" topLeftCell="C1" activePane="topRight" state="frozen"/>
      <selection pane="topRight" activeCell="B15" sqref="B15"/>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193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60" x14ac:dyDescent="0.25">
      <c r="B9" s="15" t="s">
        <v>188</v>
      </c>
      <c r="C9" s="14">
        <v>0.249605097811435</v>
      </c>
      <c r="D9" s="14">
        <v>0.27661002478554297</v>
      </c>
      <c r="E9" s="14">
        <v>0.21579049033359701</v>
      </c>
      <c r="F9" s="14"/>
      <c r="G9" s="14">
        <v>0.25929731349882901</v>
      </c>
      <c r="H9" s="14">
        <v>0.29452433618735202</v>
      </c>
      <c r="I9" s="14">
        <v>0.227341403260261</v>
      </c>
      <c r="J9" s="14">
        <v>0.29277466753423198</v>
      </c>
      <c r="K9" s="14">
        <v>0.16499184536709899</v>
      </c>
      <c r="L9" s="14">
        <v>0.24663946958351199</v>
      </c>
      <c r="M9" s="14"/>
      <c r="N9" s="14">
        <v>0.25645118497909902</v>
      </c>
      <c r="O9" s="14">
        <v>0.30665244291548399</v>
      </c>
      <c r="P9" s="14">
        <v>0.20207963249240499</v>
      </c>
      <c r="Q9" s="14">
        <v>0.21962586959758201</v>
      </c>
      <c r="R9" s="14"/>
      <c r="S9" s="14">
        <v>0.28310974450458998</v>
      </c>
      <c r="T9" s="14">
        <v>0.22413318839514901</v>
      </c>
      <c r="U9" s="14">
        <v>0.20911291455015901</v>
      </c>
      <c r="V9" s="14">
        <v>0.20516891988945901</v>
      </c>
      <c r="W9" s="14">
        <v>0.24199334416834201</v>
      </c>
      <c r="X9" s="14">
        <v>0.22782855710438099</v>
      </c>
      <c r="Y9" s="14">
        <v>0.246174231564152</v>
      </c>
      <c r="Z9" s="14">
        <v>0.27124665052942498</v>
      </c>
      <c r="AA9" s="14">
        <v>0.29493606384578402</v>
      </c>
      <c r="AB9" s="14">
        <v>0.276394341774093</v>
      </c>
      <c r="AC9" s="14">
        <v>0.242793373299409</v>
      </c>
      <c r="AD9" s="14">
        <v>0.26303823708444801</v>
      </c>
      <c r="AE9" s="14"/>
      <c r="AF9" s="14">
        <v>0.22596080652498499</v>
      </c>
      <c r="AG9" s="14">
        <v>0.266054929438032</v>
      </c>
      <c r="AH9" s="14">
        <v>0.26391854742005899</v>
      </c>
      <c r="AI9" s="14"/>
      <c r="AJ9" s="14" t="s">
        <v>79</v>
      </c>
      <c r="AK9" s="14" t="s">
        <v>79</v>
      </c>
      <c r="AL9" s="14" t="s">
        <v>79</v>
      </c>
      <c r="AM9" s="14" t="s">
        <v>79</v>
      </c>
      <c r="AN9" s="14" t="s">
        <v>79</v>
      </c>
      <c r="AO9" s="14"/>
      <c r="AP9" s="14">
        <v>0.289039915957645</v>
      </c>
      <c r="AQ9" s="14">
        <v>0.25751076834271203</v>
      </c>
      <c r="AR9" s="14">
        <v>0.245609843215577</v>
      </c>
      <c r="AS9" s="14"/>
      <c r="AT9" s="14">
        <v>0.198520896035631</v>
      </c>
      <c r="AU9" s="14">
        <v>0.25937748962240798</v>
      </c>
      <c r="AV9" s="14">
        <v>0.27881068755794902</v>
      </c>
      <c r="AW9" s="14">
        <v>0.32715378639698101</v>
      </c>
      <c r="AX9" s="14">
        <v>0.18812760728985201</v>
      </c>
    </row>
    <row r="10" spans="2:50" ht="45" x14ac:dyDescent="0.25">
      <c r="B10" s="15" t="s">
        <v>189</v>
      </c>
      <c r="C10" s="14">
        <v>0.41567219721756798</v>
      </c>
      <c r="D10" s="14">
        <v>0.44062250302811501</v>
      </c>
      <c r="E10" s="14">
        <v>0.39383238899664802</v>
      </c>
      <c r="F10" s="14"/>
      <c r="G10" s="14">
        <v>0.48749020362805701</v>
      </c>
      <c r="H10" s="14">
        <v>0.331160287571099</v>
      </c>
      <c r="I10" s="14">
        <v>0.43715564431723403</v>
      </c>
      <c r="J10" s="14">
        <v>0.34627127102642802</v>
      </c>
      <c r="K10" s="14">
        <v>0.42092904429210898</v>
      </c>
      <c r="L10" s="14">
        <v>0.46691498482898902</v>
      </c>
      <c r="M10" s="14"/>
      <c r="N10" s="14">
        <v>0.49269362637960901</v>
      </c>
      <c r="O10" s="14">
        <v>0.39501761292798598</v>
      </c>
      <c r="P10" s="14">
        <v>0.40988920860511302</v>
      </c>
      <c r="Q10" s="14">
        <v>0.36081470648219599</v>
      </c>
      <c r="R10" s="14"/>
      <c r="S10" s="14">
        <v>0.37982235107588702</v>
      </c>
      <c r="T10" s="14">
        <v>0.43370968102725499</v>
      </c>
      <c r="U10" s="14">
        <v>0.38152500627672697</v>
      </c>
      <c r="V10" s="14">
        <v>0.43674106422019199</v>
      </c>
      <c r="W10" s="14">
        <v>0.45462235732711498</v>
      </c>
      <c r="X10" s="14">
        <v>0.42573012010821198</v>
      </c>
      <c r="Y10" s="14">
        <v>0.41850008818953699</v>
      </c>
      <c r="Z10" s="14">
        <v>0.18351709049199699</v>
      </c>
      <c r="AA10" s="14">
        <v>0.39118230770457602</v>
      </c>
      <c r="AB10" s="14">
        <v>0.47669699347573002</v>
      </c>
      <c r="AC10" s="14">
        <v>0.44520544366054898</v>
      </c>
      <c r="AD10" s="14">
        <v>0.55323576827180898</v>
      </c>
      <c r="AE10" s="14"/>
      <c r="AF10" s="14">
        <v>0.37908583595951301</v>
      </c>
      <c r="AG10" s="14">
        <v>0.44771965969211902</v>
      </c>
      <c r="AH10" s="14">
        <v>0.349763635509177</v>
      </c>
      <c r="AI10" s="14"/>
      <c r="AJ10" s="14" t="s">
        <v>79</v>
      </c>
      <c r="AK10" s="14" t="s">
        <v>79</v>
      </c>
      <c r="AL10" s="14" t="s">
        <v>79</v>
      </c>
      <c r="AM10" s="14" t="s">
        <v>79</v>
      </c>
      <c r="AN10" s="14" t="s">
        <v>79</v>
      </c>
      <c r="AO10" s="14"/>
      <c r="AP10" s="14">
        <v>0.42316865814832499</v>
      </c>
      <c r="AQ10" s="14">
        <v>0.41682494539694198</v>
      </c>
      <c r="AR10" s="14">
        <v>0.39397600824115903</v>
      </c>
      <c r="AS10" s="14"/>
      <c r="AT10" s="14">
        <v>0.39365460141499198</v>
      </c>
      <c r="AU10" s="14">
        <v>0.40370294388251998</v>
      </c>
      <c r="AV10" s="14">
        <v>0.45070918410271898</v>
      </c>
      <c r="AW10" s="14">
        <v>0.44654944979511402</v>
      </c>
      <c r="AX10" s="14">
        <v>0.44893526686824697</v>
      </c>
    </row>
    <row r="11" spans="2:50" ht="60" x14ac:dyDescent="0.25">
      <c r="B11" s="15" t="s">
        <v>190</v>
      </c>
      <c r="C11" s="14">
        <v>0.13956832120680199</v>
      </c>
      <c r="D11" s="14">
        <v>0.13067888796986599</v>
      </c>
      <c r="E11" s="14">
        <v>0.14978841309240001</v>
      </c>
      <c r="F11" s="14"/>
      <c r="G11" s="14">
        <v>0.14330721369517599</v>
      </c>
      <c r="H11" s="14">
        <v>0.17226989133937701</v>
      </c>
      <c r="I11" s="14">
        <v>0.176271190352701</v>
      </c>
      <c r="J11" s="14">
        <v>0.14046411128559999</v>
      </c>
      <c r="K11" s="14">
        <v>0.14034950769389501</v>
      </c>
      <c r="L11" s="14">
        <v>7.8284352349278302E-2</v>
      </c>
      <c r="M11" s="14"/>
      <c r="N11" s="14">
        <v>8.8819705603471605E-2</v>
      </c>
      <c r="O11" s="14">
        <v>0.124208116218865</v>
      </c>
      <c r="P11" s="14">
        <v>0.14724147434034601</v>
      </c>
      <c r="Q11" s="14">
        <v>0.20828458784835399</v>
      </c>
      <c r="R11" s="14"/>
      <c r="S11" s="14">
        <v>0.17417889426264799</v>
      </c>
      <c r="T11" s="14">
        <v>0.13395825780482901</v>
      </c>
      <c r="U11" s="14">
        <v>0.14967148684704401</v>
      </c>
      <c r="V11" s="14">
        <v>0.166200910528393</v>
      </c>
      <c r="W11" s="14">
        <v>0.131189726058453</v>
      </c>
      <c r="X11" s="14">
        <v>0.18875091616917899</v>
      </c>
      <c r="Y11" s="14">
        <v>0.131758321116588</v>
      </c>
      <c r="Z11" s="14">
        <v>0.19652999359024501</v>
      </c>
      <c r="AA11" s="14">
        <v>0.11530307682705</v>
      </c>
      <c r="AB11" s="14">
        <v>4.41731123885249E-2</v>
      </c>
      <c r="AC11" s="14">
        <v>0.156917649970756</v>
      </c>
      <c r="AD11" s="14">
        <v>5.16967440971677E-2</v>
      </c>
      <c r="AE11" s="14"/>
      <c r="AF11" s="14">
        <v>0.141594666089086</v>
      </c>
      <c r="AG11" s="14">
        <v>0.120073823275007</v>
      </c>
      <c r="AH11" s="14">
        <v>0.20984125578565899</v>
      </c>
      <c r="AI11" s="14"/>
      <c r="AJ11" s="14" t="s">
        <v>79</v>
      </c>
      <c r="AK11" s="14" t="s">
        <v>79</v>
      </c>
      <c r="AL11" s="14" t="s">
        <v>79</v>
      </c>
      <c r="AM11" s="14" t="s">
        <v>79</v>
      </c>
      <c r="AN11" s="14" t="s">
        <v>79</v>
      </c>
      <c r="AO11" s="14"/>
      <c r="AP11" s="14">
        <v>0.113822593008577</v>
      </c>
      <c r="AQ11" s="14">
        <v>0.138331234845225</v>
      </c>
      <c r="AR11" s="14">
        <v>0.23282613659806001</v>
      </c>
      <c r="AS11" s="14"/>
      <c r="AT11" s="14">
        <v>0.18770350070043901</v>
      </c>
      <c r="AU11" s="14">
        <v>0.123475298149662</v>
      </c>
      <c r="AV11" s="14">
        <v>0.10779204344420699</v>
      </c>
      <c r="AW11" s="14">
        <v>0.13315428241354299</v>
      </c>
      <c r="AX11" s="14">
        <v>0.15611571607205099</v>
      </c>
    </row>
    <row r="12" spans="2:50" ht="45" x14ac:dyDescent="0.25">
      <c r="B12" s="15" t="s">
        <v>191</v>
      </c>
      <c r="C12" s="14">
        <v>1.7824049324094E-2</v>
      </c>
      <c r="D12" s="14">
        <v>2.1935986842591799E-2</v>
      </c>
      <c r="E12" s="14">
        <v>1.37950568151899E-2</v>
      </c>
      <c r="F12" s="14"/>
      <c r="G12" s="14">
        <v>2.3462771570037299E-2</v>
      </c>
      <c r="H12" s="14">
        <v>3.0298148631498999E-2</v>
      </c>
      <c r="I12" s="14">
        <v>1.5337176242589101E-2</v>
      </c>
      <c r="J12" s="14">
        <v>1.14715756387683E-2</v>
      </c>
      <c r="K12" s="14">
        <v>1.7951002061716102E-2</v>
      </c>
      <c r="L12" s="14">
        <v>1.04471393596836E-2</v>
      </c>
      <c r="M12" s="14"/>
      <c r="N12" s="14">
        <v>1.1849333697820199E-2</v>
      </c>
      <c r="O12" s="14">
        <v>1.6185486145422302E-2</v>
      </c>
      <c r="P12" s="14">
        <v>2.8084005406315001E-2</v>
      </c>
      <c r="Q12" s="14">
        <v>1.3436464936620899E-2</v>
      </c>
      <c r="R12" s="14"/>
      <c r="S12" s="14">
        <v>9.3258983492499493E-3</v>
      </c>
      <c r="T12" s="14">
        <v>1.27590901636505E-2</v>
      </c>
      <c r="U12" s="14">
        <v>4.8088709154295098E-2</v>
      </c>
      <c r="V12" s="14">
        <v>6.5526833814554897E-3</v>
      </c>
      <c r="W12" s="14">
        <v>1.8334844942931999E-2</v>
      </c>
      <c r="X12" s="14">
        <v>1.2268438123850501E-2</v>
      </c>
      <c r="Y12" s="14">
        <v>3.20511046089842E-2</v>
      </c>
      <c r="Z12" s="14">
        <v>3.7903758405341798E-2</v>
      </c>
      <c r="AA12" s="14">
        <v>1.5625724662822301E-2</v>
      </c>
      <c r="AB12" s="14">
        <v>3.03233414568926E-2</v>
      </c>
      <c r="AC12" s="14">
        <v>0</v>
      </c>
      <c r="AD12" s="14">
        <v>0</v>
      </c>
      <c r="AE12" s="14"/>
      <c r="AF12" s="14">
        <v>2.4094424097550599E-2</v>
      </c>
      <c r="AG12" s="14">
        <v>1.7107607280035901E-2</v>
      </c>
      <c r="AH12" s="14">
        <v>1.5124640650900099E-2</v>
      </c>
      <c r="AI12" s="14"/>
      <c r="AJ12" s="14" t="s">
        <v>79</v>
      </c>
      <c r="AK12" s="14" t="s">
        <v>79</v>
      </c>
      <c r="AL12" s="14" t="s">
        <v>79</v>
      </c>
      <c r="AM12" s="14" t="s">
        <v>79</v>
      </c>
      <c r="AN12" s="14" t="s">
        <v>79</v>
      </c>
      <c r="AO12" s="14"/>
      <c r="AP12" s="14">
        <v>1.8899211873973601E-2</v>
      </c>
      <c r="AQ12" s="14">
        <v>1.9515947180021701E-2</v>
      </c>
      <c r="AR12" s="14">
        <v>3.16465486778345E-2</v>
      </c>
      <c r="AS12" s="14"/>
      <c r="AT12" s="14">
        <v>2.8615105357030299E-2</v>
      </c>
      <c r="AU12" s="14">
        <v>1.02692755763208E-2</v>
      </c>
      <c r="AV12" s="14">
        <v>1.40835406503658E-2</v>
      </c>
      <c r="AW12" s="14">
        <v>8.7143148081465106E-3</v>
      </c>
      <c r="AX12" s="14">
        <v>0</v>
      </c>
    </row>
    <row r="13" spans="2:50" ht="60" x14ac:dyDescent="0.25">
      <c r="B13" s="15" t="s">
        <v>192</v>
      </c>
      <c r="C13" s="14">
        <v>1.39797017774635E-2</v>
      </c>
      <c r="D13" s="14">
        <v>1.15167882577669E-2</v>
      </c>
      <c r="E13" s="14">
        <v>1.6601969333059699E-2</v>
      </c>
      <c r="F13" s="14"/>
      <c r="G13" s="14">
        <v>5.2526846258311296E-3</v>
      </c>
      <c r="H13" s="14">
        <v>2.3610880225315899E-2</v>
      </c>
      <c r="I13" s="14">
        <v>2.3932090075911398E-2</v>
      </c>
      <c r="J13" s="14">
        <v>1.7839508187766601E-2</v>
      </c>
      <c r="K13" s="14">
        <v>9.8289971345479604E-3</v>
      </c>
      <c r="L13" s="14">
        <v>3.6877848547292799E-3</v>
      </c>
      <c r="M13" s="14"/>
      <c r="N13" s="14">
        <v>0</v>
      </c>
      <c r="O13" s="14">
        <v>1.06863535189669E-2</v>
      </c>
      <c r="P13" s="14">
        <v>2.9311739536451401E-2</v>
      </c>
      <c r="Q13" s="14">
        <v>1.9071946071074299E-2</v>
      </c>
      <c r="R13" s="14"/>
      <c r="S13" s="14">
        <v>1.34850744422841E-2</v>
      </c>
      <c r="T13" s="14">
        <v>1.41570101544914E-2</v>
      </c>
      <c r="U13" s="14">
        <v>0</v>
      </c>
      <c r="V13" s="14">
        <v>2.08697379832672E-2</v>
      </c>
      <c r="W13" s="14">
        <v>0</v>
      </c>
      <c r="X13" s="14">
        <v>2.8538811670946601E-2</v>
      </c>
      <c r="Y13" s="14">
        <v>4.6449862610724403E-2</v>
      </c>
      <c r="Z13" s="14">
        <v>0</v>
      </c>
      <c r="AA13" s="14">
        <v>6.8237445797001304E-3</v>
      </c>
      <c r="AB13" s="14">
        <v>0</v>
      </c>
      <c r="AC13" s="14">
        <v>0</v>
      </c>
      <c r="AD13" s="14">
        <v>4.2001721627028199E-2</v>
      </c>
      <c r="AE13" s="14"/>
      <c r="AF13" s="14">
        <v>2.2918486806204501E-2</v>
      </c>
      <c r="AG13" s="14">
        <v>7.7095848643335303E-3</v>
      </c>
      <c r="AH13" s="14">
        <v>1.8462483687995301E-2</v>
      </c>
      <c r="AI13" s="14"/>
      <c r="AJ13" s="14" t="s">
        <v>79</v>
      </c>
      <c r="AK13" s="14" t="s">
        <v>79</v>
      </c>
      <c r="AL13" s="14" t="s">
        <v>79</v>
      </c>
      <c r="AM13" s="14" t="s">
        <v>79</v>
      </c>
      <c r="AN13" s="14" t="s">
        <v>79</v>
      </c>
      <c r="AO13" s="14"/>
      <c r="AP13" s="14">
        <v>1.15130324196107E-2</v>
      </c>
      <c r="AQ13" s="14">
        <v>2.1496261408585599E-2</v>
      </c>
      <c r="AR13" s="14">
        <v>0</v>
      </c>
      <c r="AS13" s="14"/>
      <c r="AT13" s="14">
        <v>9.0901290887764902E-3</v>
      </c>
      <c r="AU13" s="14">
        <v>1.8163644076516501E-2</v>
      </c>
      <c r="AV13" s="14">
        <v>2.01027731154831E-2</v>
      </c>
      <c r="AW13" s="14">
        <v>0</v>
      </c>
      <c r="AX13" s="14">
        <v>0</v>
      </c>
    </row>
    <row r="14" spans="2:50" x14ac:dyDescent="0.25">
      <c r="B14" s="15" t="s">
        <v>70</v>
      </c>
      <c r="C14" s="23">
        <v>0.163350632662637</v>
      </c>
      <c r="D14" s="23">
        <v>0.118635809116117</v>
      </c>
      <c r="E14" s="23">
        <v>0.21019168142910499</v>
      </c>
      <c r="F14" s="23"/>
      <c r="G14" s="23">
        <v>8.1189812982068496E-2</v>
      </c>
      <c r="H14" s="23">
        <v>0.148136456045357</v>
      </c>
      <c r="I14" s="23">
        <v>0.11996249575130399</v>
      </c>
      <c r="J14" s="23">
        <v>0.19117886632720499</v>
      </c>
      <c r="K14" s="23">
        <v>0.24594960345063299</v>
      </c>
      <c r="L14" s="23">
        <v>0.19402626902380801</v>
      </c>
      <c r="M14" s="23"/>
      <c r="N14" s="23">
        <v>0.15018614933999999</v>
      </c>
      <c r="O14" s="23">
        <v>0.14724998827327601</v>
      </c>
      <c r="P14" s="23">
        <v>0.18339393961937001</v>
      </c>
      <c r="Q14" s="23">
        <v>0.17876642506417201</v>
      </c>
      <c r="R14" s="23"/>
      <c r="S14" s="23">
        <v>0.140078037365341</v>
      </c>
      <c r="T14" s="23">
        <v>0.18128277245462601</v>
      </c>
      <c r="U14" s="23">
        <v>0.211601883171776</v>
      </c>
      <c r="V14" s="23">
        <v>0.16446668399723299</v>
      </c>
      <c r="W14" s="23">
        <v>0.15385972750315799</v>
      </c>
      <c r="X14" s="23">
        <v>0.11688315682343101</v>
      </c>
      <c r="Y14" s="23">
        <v>0.12506639191001401</v>
      </c>
      <c r="Z14" s="23">
        <v>0.310802506982991</v>
      </c>
      <c r="AA14" s="23">
        <v>0.176129082380068</v>
      </c>
      <c r="AB14" s="23">
        <v>0.17241221090476</v>
      </c>
      <c r="AC14" s="23">
        <v>0.15508353306928599</v>
      </c>
      <c r="AD14" s="23">
        <v>9.0027528919547503E-2</v>
      </c>
      <c r="AE14" s="23"/>
      <c r="AF14" s="23">
        <v>0.206345780522661</v>
      </c>
      <c r="AG14" s="23">
        <v>0.14133439545047299</v>
      </c>
      <c r="AH14" s="23">
        <v>0.14288943694620901</v>
      </c>
      <c r="AI14" s="23"/>
      <c r="AJ14" s="23" t="s">
        <v>79</v>
      </c>
      <c r="AK14" s="23" t="s">
        <v>79</v>
      </c>
      <c r="AL14" s="23" t="s">
        <v>79</v>
      </c>
      <c r="AM14" s="23" t="s">
        <v>79</v>
      </c>
      <c r="AN14" s="23" t="s">
        <v>79</v>
      </c>
      <c r="AO14" s="23"/>
      <c r="AP14" s="23">
        <v>0.14355658859186901</v>
      </c>
      <c r="AQ14" s="23">
        <v>0.146320842826513</v>
      </c>
      <c r="AR14" s="23">
        <v>9.59414632673697E-2</v>
      </c>
      <c r="AS14" s="23"/>
      <c r="AT14" s="23">
        <v>0.18241576740313201</v>
      </c>
      <c r="AU14" s="23">
        <v>0.18501134869257299</v>
      </c>
      <c r="AV14" s="23">
        <v>0.12850177112927599</v>
      </c>
      <c r="AW14" s="23">
        <v>8.4428166586215603E-2</v>
      </c>
      <c r="AX14" s="23">
        <v>0.20682140976985</v>
      </c>
    </row>
    <row r="15" spans="2:50" x14ac:dyDescent="0.25">
      <c r="B15" s="27" t="s">
        <v>540</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X19"/>
  <sheetViews>
    <sheetView showGridLines="0" topLeftCell="A10" workbookViewId="0">
      <pane xSplit="2" topLeftCell="C1" activePane="topRight" state="frozen"/>
      <selection pane="topRight" activeCell="B15" sqref="B15"/>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199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60" x14ac:dyDescent="0.25">
      <c r="B9" s="15" t="s">
        <v>194</v>
      </c>
      <c r="C9" s="14">
        <v>0.228839300486959</v>
      </c>
      <c r="D9" s="14">
        <v>0.27623797454759202</v>
      </c>
      <c r="E9" s="14">
        <v>0.183132712682402</v>
      </c>
      <c r="F9" s="14"/>
      <c r="G9" s="14">
        <v>0.218740615524493</v>
      </c>
      <c r="H9" s="14">
        <v>0.28594052497552103</v>
      </c>
      <c r="I9" s="14">
        <v>0.20241017050264701</v>
      </c>
      <c r="J9" s="14">
        <v>0.237902308008866</v>
      </c>
      <c r="K9" s="14">
        <v>0.196886257649006</v>
      </c>
      <c r="L9" s="14">
        <v>0.22324310383332399</v>
      </c>
      <c r="M9" s="14"/>
      <c r="N9" s="14">
        <v>0.25213737407560599</v>
      </c>
      <c r="O9" s="14">
        <v>0.25352574384600501</v>
      </c>
      <c r="P9" s="14">
        <v>0.221386383581027</v>
      </c>
      <c r="Q9" s="14">
        <v>0.18511582546170599</v>
      </c>
      <c r="R9" s="14"/>
      <c r="S9" s="14">
        <v>0.27887786421454003</v>
      </c>
      <c r="T9" s="14">
        <v>0.22002642389211499</v>
      </c>
      <c r="U9" s="14">
        <v>0.21199776859810801</v>
      </c>
      <c r="V9" s="14">
        <v>0.17412960014524601</v>
      </c>
      <c r="W9" s="14">
        <v>0.31380801590648599</v>
      </c>
      <c r="X9" s="14">
        <v>0.159499777934415</v>
      </c>
      <c r="Y9" s="14">
        <v>0.21604463112285599</v>
      </c>
      <c r="Z9" s="14">
        <v>0.20060424475859101</v>
      </c>
      <c r="AA9" s="14">
        <v>0.26311578041324502</v>
      </c>
      <c r="AB9" s="14">
        <v>0.211453633442622</v>
      </c>
      <c r="AC9" s="14">
        <v>0.15697675437980499</v>
      </c>
      <c r="AD9" s="14">
        <v>0.37847856011819198</v>
      </c>
      <c r="AE9" s="14"/>
      <c r="AF9" s="14">
        <v>0.22988527717479501</v>
      </c>
      <c r="AG9" s="14">
        <v>0.23654788492802301</v>
      </c>
      <c r="AH9" s="14">
        <v>0.20273919290727199</v>
      </c>
      <c r="AI9" s="14"/>
      <c r="AJ9" s="14" t="s">
        <v>79</v>
      </c>
      <c r="AK9" s="14" t="s">
        <v>79</v>
      </c>
      <c r="AL9" s="14" t="s">
        <v>79</v>
      </c>
      <c r="AM9" s="14" t="s">
        <v>79</v>
      </c>
      <c r="AN9" s="14" t="s">
        <v>79</v>
      </c>
      <c r="AO9" s="14"/>
      <c r="AP9" s="14">
        <v>0.266755688429266</v>
      </c>
      <c r="AQ9" s="14">
        <v>0.23378323570887599</v>
      </c>
      <c r="AR9" s="14">
        <v>0.26784279122543497</v>
      </c>
      <c r="AS9" s="14"/>
      <c r="AT9" s="14">
        <v>0.18218024108589001</v>
      </c>
      <c r="AU9" s="14">
        <v>0.21636679275708101</v>
      </c>
      <c r="AV9" s="14">
        <v>0.26576551431161199</v>
      </c>
      <c r="AW9" s="14">
        <v>0.331568079144477</v>
      </c>
      <c r="AX9" s="14">
        <v>0.34900013000317298</v>
      </c>
    </row>
    <row r="10" spans="2:50" ht="45" x14ac:dyDescent="0.25">
      <c r="B10" s="15" t="s">
        <v>195</v>
      </c>
      <c r="C10" s="14">
        <v>0.411193815754893</v>
      </c>
      <c r="D10" s="14">
        <v>0.39906647904328502</v>
      </c>
      <c r="E10" s="14">
        <v>0.42177322338309797</v>
      </c>
      <c r="F10" s="14"/>
      <c r="G10" s="14">
        <v>0.433209850393867</v>
      </c>
      <c r="H10" s="14">
        <v>0.34276617057529801</v>
      </c>
      <c r="I10" s="14">
        <v>0.40213945340421903</v>
      </c>
      <c r="J10" s="14">
        <v>0.43544588001726803</v>
      </c>
      <c r="K10" s="14">
        <v>0.46172115123894503</v>
      </c>
      <c r="L10" s="14">
        <v>0.40549635669360601</v>
      </c>
      <c r="M10" s="14"/>
      <c r="N10" s="14">
        <v>0.42796385864854702</v>
      </c>
      <c r="O10" s="14">
        <v>0.40843247725763698</v>
      </c>
      <c r="P10" s="14">
        <v>0.43815881592442502</v>
      </c>
      <c r="Q10" s="14">
        <v>0.374518003929322</v>
      </c>
      <c r="R10" s="14"/>
      <c r="S10" s="14">
        <v>0.31385206910568703</v>
      </c>
      <c r="T10" s="14">
        <v>0.33979258934995399</v>
      </c>
      <c r="U10" s="14">
        <v>0.46156401622014998</v>
      </c>
      <c r="V10" s="14">
        <v>0.46677345109290702</v>
      </c>
      <c r="W10" s="14">
        <v>0.34808340927315401</v>
      </c>
      <c r="X10" s="14">
        <v>0.32636076757911497</v>
      </c>
      <c r="Y10" s="14">
        <v>0.57213054683762798</v>
      </c>
      <c r="Z10" s="14">
        <v>0.47337407831985301</v>
      </c>
      <c r="AA10" s="14">
        <v>0.42557523879623099</v>
      </c>
      <c r="AB10" s="14">
        <v>0.49023217096819399</v>
      </c>
      <c r="AC10" s="14">
        <v>0.51331456324715996</v>
      </c>
      <c r="AD10" s="14">
        <v>0.27218329082245601</v>
      </c>
      <c r="AE10" s="14"/>
      <c r="AF10" s="14">
        <v>0.388054706312495</v>
      </c>
      <c r="AG10" s="14">
        <v>0.45219694353603102</v>
      </c>
      <c r="AH10" s="14">
        <v>0.322853462859234</v>
      </c>
      <c r="AI10" s="14"/>
      <c r="AJ10" s="14" t="s">
        <v>79</v>
      </c>
      <c r="AK10" s="14" t="s">
        <v>79</v>
      </c>
      <c r="AL10" s="14" t="s">
        <v>79</v>
      </c>
      <c r="AM10" s="14" t="s">
        <v>79</v>
      </c>
      <c r="AN10" s="14" t="s">
        <v>79</v>
      </c>
      <c r="AO10" s="14"/>
      <c r="AP10" s="14">
        <v>0.42054964386631599</v>
      </c>
      <c r="AQ10" s="14">
        <v>0.46533579472811099</v>
      </c>
      <c r="AR10" s="14">
        <v>0.38639443480533198</v>
      </c>
      <c r="AS10" s="14"/>
      <c r="AT10" s="14">
        <v>0.38919124873944799</v>
      </c>
      <c r="AU10" s="14">
        <v>0.44273097591980298</v>
      </c>
      <c r="AV10" s="14">
        <v>0.425965494633265</v>
      </c>
      <c r="AW10" s="14">
        <v>0.42312720544268401</v>
      </c>
      <c r="AX10" s="14">
        <v>0.48577101578158299</v>
      </c>
    </row>
    <row r="11" spans="2:50" ht="60" x14ac:dyDescent="0.25">
      <c r="B11" s="15" t="s">
        <v>196</v>
      </c>
      <c r="C11" s="14">
        <v>0.128946554330932</v>
      </c>
      <c r="D11" s="14">
        <v>0.122025518859446</v>
      </c>
      <c r="E11" s="14">
        <v>0.136242621152872</v>
      </c>
      <c r="F11" s="14"/>
      <c r="G11" s="14">
        <v>0.20186576018935101</v>
      </c>
      <c r="H11" s="14">
        <v>0.18331651959940601</v>
      </c>
      <c r="I11" s="14">
        <v>0.10227016684903199</v>
      </c>
      <c r="J11" s="14">
        <v>7.0309148662594606E-2</v>
      </c>
      <c r="K11" s="14">
        <v>0.14166723144111301</v>
      </c>
      <c r="L11" s="14">
        <v>0.10179802109052399</v>
      </c>
      <c r="M11" s="14"/>
      <c r="N11" s="14">
        <v>0.13051787187654501</v>
      </c>
      <c r="O11" s="14">
        <v>0.13509930469662099</v>
      </c>
      <c r="P11" s="14">
        <v>7.2023246213304401E-2</v>
      </c>
      <c r="Q11" s="14">
        <v>0.168335385001886</v>
      </c>
      <c r="R11" s="14"/>
      <c r="S11" s="14">
        <v>0.16987002805232601</v>
      </c>
      <c r="T11" s="14">
        <v>0.16115664261673901</v>
      </c>
      <c r="U11" s="14">
        <v>0.112249684056105</v>
      </c>
      <c r="V11" s="14">
        <v>9.9916325651702401E-2</v>
      </c>
      <c r="W11" s="14">
        <v>5.5805836189451598E-2</v>
      </c>
      <c r="X11" s="14">
        <v>0.20486939067226301</v>
      </c>
      <c r="Y11" s="14">
        <v>7.8097616100959596E-2</v>
      </c>
      <c r="Z11" s="14">
        <v>0.11957340707330701</v>
      </c>
      <c r="AA11" s="14">
        <v>9.9255344899149903E-2</v>
      </c>
      <c r="AB11" s="14">
        <v>0.11108062005149499</v>
      </c>
      <c r="AC11" s="14">
        <v>0.12733070646750499</v>
      </c>
      <c r="AD11" s="14">
        <v>0.20984732259640301</v>
      </c>
      <c r="AE11" s="14"/>
      <c r="AF11" s="14">
        <v>0.119775466656351</v>
      </c>
      <c r="AG11" s="14">
        <v>0.12126736613620299</v>
      </c>
      <c r="AH11" s="14">
        <v>0.169709188707688</v>
      </c>
      <c r="AI11" s="14"/>
      <c r="AJ11" s="14" t="s">
        <v>79</v>
      </c>
      <c r="AK11" s="14" t="s">
        <v>79</v>
      </c>
      <c r="AL11" s="14" t="s">
        <v>79</v>
      </c>
      <c r="AM11" s="14" t="s">
        <v>79</v>
      </c>
      <c r="AN11" s="14" t="s">
        <v>79</v>
      </c>
      <c r="AO11" s="14"/>
      <c r="AP11" s="14">
        <v>0.12291972637436401</v>
      </c>
      <c r="AQ11" s="14">
        <v>0.14260243928302499</v>
      </c>
      <c r="AR11" s="14">
        <v>0.11621895585660499</v>
      </c>
      <c r="AS11" s="14"/>
      <c r="AT11" s="14">
        <v>0.15338595540027</v>
      </c>
      <c r="AU11" s="14">
        <v>0.13330245146089001</v>
      </c>
      <c r="AV11" s="14">
        <v>0.120366913337632</v>
      </c>
      <c r="AW11" s="14">
        <v>9.25360392510364E-2</v>
      </c>
      <c r="AX11" s="14">
        <v>0</v>
      </c>
    </row>
    <row r="12" spans="2:50" ht="45" x14ac:dyDescent="0.25">
      <c r="B12" s="15" t="s">
        <v>197</v>
      </c>
      <c r="C12" s="14">
        <v>2.2586348199376199E-2</v>
      </c>
      <c r="D12" s="14">
        <v>2.1728962387697101E-2</v>
      </c>
      <c r="E12" s="14">
        <v>2.35359269775385E-2</v>
      </c>
      <c r="F12" s="14"/>
      <c r="G12" s="14">
        <v>3.0381169287745299E-2</v>
      </c>
      <c r="H12" s="14">
        <v>3.4673356494600099E-2</v>
      </c>
      <c r="I12" s="14">
        <v>4.3599600953471797E-2</v>
      </c>
      <c r="J12" s="14">
        <v>1.6664417729647999E-2</v>
      </c>
      <c r="K12" s="14">
        <v>0</v>
      </c>
      <c r="L12" s="14">
        <v>1.16998806686129E-2</v>
      </c>
      <c r="M12" s="14"/>
      <c r="N12" s="14">
        <v>1.9491124082179598E-2</v>
      </c>
      <c r="O12" s="14">
        <v>1.9169725767452898E-2</v>
      </c>
      <c r="P12" s="14">
        <v>3.3502668741928601E-2</v>
      </c>
      <c r="Q12" s="14">
        <v>2.0364535146555899E-2</v>
      </c>
      <c r="R12" s="14"/>
      <c r="S12" s="14">
        <v>5.5484847696300597E-2</v>
      </c>
      <c r="T12" s="14">
        <v>1.01366513696227E-2</v>
      </c>
      <c r="U12" s="14">
        <v>1.56080606946202E-2</v>
      </c>
      <c r="V12" s="14">
        <v>1.9448646027786901E-2</v>
      </c>
      <c r="W12" s="14">
        <v>4.8165876905168901E-2</v>
      </c>
      <c r="X12" s="14">
        <v>3.8479273730560697E-2</v>
      </c>
      <c r="Y12" s="14">
        <v>1.7816438905516499E-2</v>
      </c>
      <c r="Z12" s="14">
        <v>1.7474496489477898E-2</v>
      </c>
      <c r="AA12" s="14">
        <v>1.6061822579000701E-2</v>
      </c>
      <c r="AB12" s="14">
        <v>0</v>
      </c>
      <c r="AC12" s="14">
        <v>0</v>
      </c>
      <c r="AD12" s="14">
        <v>0</v>
      </c>
      <c r="AE12" s="14"/>
      <c r="AF12" s="14">
        <v>2.3236037798508701E-2</v>
      </c>
      <c r="AG12" s="14">
        <v>1.42533953861391E-2</v>
      </c>
      <c r="AH12" s="14">
        <v>2.96900312954421E-2</v>
      </c>
      <c r="AI12" s="14"/>
      <c r="AJ12" s="14" t="s">
        <v>79</v>
      </c>
      <c r="AK12" s="14" t="s">
        <v>79</v>
      </c>
      <c r="AL12" s="14" t="s">
        <v>79</v>
      </c>
      <c r="AM12" s="14" t="s">
        <v>79</v>
      </c>
      <c r="AN12" s="14" t="s">
        <v>79</v>
      </c>
      <c r="AO12" s="14"/>
      <c r="AP12" s="14">
        <v>2.61760448184272E-2</v>
      </c>
      <c r="AQ12" s="14">
        <v>2.22492646198756E-2</v>
      </c>
      <c r="AR12" s="14">
        <v>1.2883643457685501E-2</v>
      </c>
      <c r="AS12" s="14"/>
      <c r="AT12" s="14">
        <v>2.8644381702560302E-2</v>
      </c>
      <c r="AU12" s="14">
        <v>1.3377597920039499E-2</v>
      </c>
      <c r="AV12" s="14">
        <v>2.2535138236766301E-2</v>
      </c>
      <c r="AW12" s="14">
        <v>2.5048784594234898E-2</v>
      </c>
      <c r="AX12" s="14">
        <v>0</v>
      </c>
    </row>
    <row r="13" spans="2:50" ht="45" x14ac:dyDescent="0.25">
      <c r="B13" s="15" t="s">
        <v>198</v>
      </c>
      <c r="C13" s="14">
        <v>1.38954391699741E-2</v>
      </c>
      <c r="D13" s="14">
        <v>1.5024811127730801E-2</v>
      </c>
      <c r="E13" s="14">
        <v>1.2946508997779001E-2</v>
      </c>
      <c r="F13" s="14"/>
      <c r="G13" s="14">
        <v>6.54134767119672E-3</v>
      </c>
      <c r="H13" s="14">
        <v>1.0818379576089001E-2</v>
      </c>
      <c r="I13" s="14">
        <v>2.6039993284530501E-2</v>
      </c>
      <c r="J13" s="14">
        <v>1.8067265323442501E-2</v>
      </c>
      <c r="K13" s="14">
        <v>1.8137789672865699E-2</v>
      </c>
      <c r="L13" s="14">
        <v>4.9222122006443002E-3</v>
      </c>
      <c r="M13" s="14"/>
      <c r="N13" s="14">
        <v>7.6636194787975198E-3</v>
      </c>
      <c r="O13" s="14">
        <v>3.78957985004621E-3</v>
      </c>
      <c r="P13" s="14">
        <v>1.4537080272909699E-2</v>
      </c>
      <c r="Q13" s="14">
        <v>2.9542584352824801E-2</v>
      </c>
      <c r="R13" s="14"/>
      <c r="S13" s="14">
        <v>1.4544140210117599E-2</v>
      </c>
      <c r="T13" s="14">
        <v>2.6776139798243701E-2</v>
      </c>
      <c r="U13" s="14">
        <v>2.29650503481134E-2</v>
      </c>
      <c r="V13" s="14">
        <v>1.3970986154537599E-2</v>
      </c>
      <c r="W13" s="14">
        <v>2.0778886631939799E-2</v>
      </c>
      <c r="X13" s="14">
        <v>0</v>
      </c>
      <c r="Y13" s="14">
        <v>0</v>
      </c>
      <c r="Z13" s="14">
        <v>2.1680975740739999E-2</v>
      </c>
      <c r="AA13" s="14">
        <v>2.68842152770165E-2</v>
      </c>
      <c r="AB13" s="14">
        <v>0</v>
      </c>
      <c r="AC13" s="14">
        <v>0</v>
      </c>
      <c r="AD13" s="14">
        <v>0</v>
      </c>
      <c r="AE13" s="14"/>
      <c r="AF13" s="14">
        <v>1.35006241603707E-2</v>
      </c>
      <c r="AG13" s="14">
        <v>1.4601790894639701E-2</v>
      </c>
      <c r="AH13" s="14">
        <v>2.4173163287227E-2</v>
      </c>
      <c r="AI13" s="14"/>
      <c r="AJ13" s="14" t="s">
        <v>79</v>
      </c>
      <c r="AK13" s="14" t="s">
        <v>79</v>
      </c>
      <c r="AL13" s="14" t="s">
        <v>79</v>
      </c>
      <c r="AM13" s="14" t="s">
        <v>79</v>
      </c>
      <c r="AN13" s="14" t="s">
        <v>79</v>
      </c>
      <c r="AO13" s="14"/>
      <c r="AP13" s="14">
        <v>4.0587643344678296E-3</v>
      </c>
      <c r="AQ13" s="14">
        <v>7.3486938039775997E-3</v>
      </c>
      <c r="AR13" s="14">
        <v>0</v>
      </c>
      <c r="AS13" s="14"/>
      <c r="AT13" s="14">
        <v>1.3281403613805001E-2</v>
      </c>
      <c r="AU13" s="14">
        <v>1.2122116881940899E-2</v>
      </c>
      <c r="AV13" s="14">
        <v>1.4166570126175001E-2</v>
      </c>
      <c r="AW13" s="14">
        <v>1.8780875839343601E-2</v>
      </c>
      <c r="AX13" s="14">
        <v>0</v>
      </c>
    </row>
    <row r="14" spans="2:50" x14ac:dyDescent="0.25">
      <c r="B14" s="15" t="s">
        <v>70</v>
      </c>
      <c r="C14" s="23">
        <v>0.194538542057866</v>
      </c>
      <c r="D14" s="23">
        <v>0.16591625403425</v>
      </c>
      <c r="E14" s="23">
        <v>0.22236900680631</v>
      </c>
      <c r="F14" s="23"/>
      <c r="G14" s="23">
        <v>0.109261256933346</v>
      </c>
      <c r="H14" s="23">
        <v>0.14248504877908599</v>
      </c>
      <c r="I14" s="23">
        <v>0.22354061500610101</v>
      </c>
      <c r="J14" s="23">
        <v>0.22161098025818099</v>
      </c>
      <c r="K14" s="23">
        <v>0.18158756999806999</v>
      </c>
      <c r="L14" s="23">
        <v>0.252840425513289</v>
      </c>
      <c r="M14" s="23"/>
      <c r="N14" s="23">
        <v>0.16222615183832401</v>
      </c>
      <c r="O14" s="23">
        <v>0.17998316858223701</v>
      </c>
      <c r="P14" s="23">
        <v>0.220391805266406</v>
      </c>
      <c r="Q14" s="23">
        <v>0.22212366610770501</v>
      </c>
      <c r="R14" s="23"/>
      <c r="S14" s="23">
        <v>0.16737105072102901</v>
      </c>
      <c r="T14" s="23">
        <v>0.24211155297332601</v>
      </c>
      <c r="U14" s="23">
        <v>0.17561542008290401</v>
      </c>
      <c r="V14" s="23">
        <v>0.22576099092782101</v>
      </c>
      <c r="W14" s="23">
        <v>0.2133579750938</v>
      </c>
      <c r="X14" s="23">
        <v>0.27079079008364698</v>
      </c>
      <c r="Y14" s="23">
        <v>0.11591076703304</v>
      </c>
      <c r="Z14" s="23">
        <v>0.16729279761803101</v>
      </c>
      <c r="AA14" s="23">
        <v>0.16910759803535699</v>
      </c>
      <c r="AB14" s="23">
        <v>0.18723357553768799</v>
      </c>
      <c r="AC14" s="23">
        <v>0.202377975905529</v>
      </c>
      <c r="AD14" s="23">
        <v>0.139490826462949</v>
      </c>
      <c r="AE14" s="23"/>
      <c r="AF14" s="23">
        <v>0.22554788789747901</v>
      </c>
      <c r="AG14" s="23">
        <v>0.16113261911896301</v>
      </c>
      <c r="AH14" s="23">
        <v>0.25083496094313701</v>
      </c>
      <c r="AI14" s="23"/>
      <c r="AJ14" s="23" t="s">
        <v>79</v>
      </c>
      <c r="AK14" s="23" t="s">
        <v>79</v>
      </c>
      <c r="AL14" s="23" t="s">
        <v>79</v>
      </c>
      <c r="AM14" s="23" t="s">
        <v>79</v>
      </c>
      <c r="AN14" s="23" t="s">
        <v>79</v>
      </c>
      <c r="AO14" s="23"/>
      <c r="AP14" s="23">
        <v>0.15954013217715801</v>
      </c>
      <c r="AQ14" s="23">
        <v>0.12868057185613399</v>
      </c>
      <c r="AR14" s="23">
        <v>0.216660174654943</v>
      </c>
      <c r="AS14" s="23"/>
      <c r="AT14" s="23">
        <v>0.23331676945802701</v>
      </c>
      <c r="AU14" s="23">
        <v>0.18210006506024501</v>
      </c>
      <c r="AV14" s="23">
        <v>0.15120036935455</v>
      </c>
      <c r="AW14" s="23">
        <v>0.108939015728224</v>
      </c>
      <c r="AX14" s="23">
        <v>0.165228854215244</v>
      </c>
    </row>
    <row r="15" spans="2:50" x14ac:dyDescent="0.25">
      <c r="B15" s="27" t="s">
        <v>541</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X17"/>
  <sheetViews>
    <sheetView showGridLines="0" topLeftCell="A9"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75" x14ac:dyDescent="0.25">
      <c r="B9" s="15" t="s">
        <v>200</v>
      </c>
      <c r="C9" s="14">
        <v>0.35034626673744401</v>
      </c>
      <c r="D9" s="14">
        <v>0.39990862045026498</v>
      </c>
      <c r="E9" s="14">
        <v>0.300888771561793</v>
      </c>
      <c r="F9" s="14"/>
      <c r="G9" s="14">
        <v>0.359076343136354</v>
      </c>
      <c r="H9" s="14">
        <v>0.29138760986507301</v>
      </c>
      <c r="I9" s="14">
        <v>0.38826021581360598</v>
      </c>
      <c r="J9" s="14">
        <v>0.40262384639776</v>
      </c>
      <c r="K9" s="14">
        <v>0.32804144320663498</v>
      </c>
      <c r="L9" s="14">
        <v>0.33563965768051701</v>
      </c>
      <c r="M9" s="14"/>
      <c r="N9" s="14">
        <v>0.37497584750671897</v>
      </c>
      <c r="O9" s="14">
        <v>0.35815343172410802</v>
      </c>
      <c r="P9" s="14">
        <v>0.33834951345589798</v>
      </c>
      <c r="Q9" s="14">
        <v>0.328185075789033</v>
      </c>
      <c r="R9" s="14"/>
      <c r="S9" s="14">
        <v>0.30177947823632301</v>
      </c>
      <c r="T9" s="14">
        <v>0.33316052982092398</v>
      </c>
      <c r="U9" s="14">
        <v>0.33762339505107197</v>
      </c>
      <c r="V9" s="14">
        <v>0.32974188079196598</v>
      </c>
      <c r="W9" s="14">
        <v>0.30409371833603699</v>
      </c>
      <c r="X9" s="14">
        <v>0.36653643674999697</v>
      </c>
      <c r="Y9" s="14">
        <v>0.40261204502363801</v>
      </c>
      <c r="Z9" s="14">
        <v>0.35332254761895998</v>
      </c>
      <c r="AA9" s="14">
        <v>0.37135304355983001</v>
      </c>
      <c r="AB9" s="14">
        <v>0.41466298946976998</v>
      </c>
      <c r="AC9" s="14">
        <v>0.398296377804641</v>
      </c>
      <c r="AD9" s="14">
        <v>0.33940185654230898</v>
      </c>
      <c r="AE9" s="14"/>
      <c r="AF9" s="14">
        <v>0.338826797688762</v>
      </c>
      <c r="AG9" s="14">
        <v>0.38937425325368502</v>
      </c>
      <c r="AH9" s="14">
        <v>0.27733171074295698</v>
      </c>
      <c r="AI9" s="14"/>
      <c r="AJ9" s="14" t="s">
        <v>79</v>
      </c>
      <c r="AK9" s="14" t="s">
        <v>79</v>
      </c>
      <c r="AL9" s="14" t="s">
        <v>79</v>
      </c>
      <c r="AM9" s="14" t="s">
        <v>79</v>
      </c>
      <c r="AN9" s="14" t="s">
        <v>79</v>
      </c>
      <c r="AO9" s="14"/>
      <c r="AP9" s="14">
        <v>0.37680454840706001</v>
      </c>
      <c r="AQ9" s="14">
        <v>0.36271315012414201</v>
      </c>
      <c r="AR9" s="14">
        <v>0.31810980577494502</v>
      </c>
      <c r="AS9" s="14"/>
      <c r="AT9" s="14">
        <v>0.30703748605218001</v>
      </c>
      <c r="AU9" s="14">
        <v>0.33516799206398901</v>
      </c>
      <c r="AV9" s="14">
        <v>0.38917251426917598</v>
      </c>
      <c r="AW9" s="14">
        <v>0.412995559502776</v>
      </c>
      <c r="AX9" s="14">
        <v>0.46725607784656897</v>
      </c>
    </row>
    <row r="10" spans="2:50" ht="30" x14ac:dyDescent="0.25">
      <c r="B10" s="15" t="s">
        <v>201</v>
      </c>
      <c r="C10" s="14">
        <v>0.48576962956499498</v>
      </c>
      <c r="D10" s="14">
        <v>0.44247189389115599</v>
      </c>
      <c r="E10" s="14">
        <v>0.52746921056611995</v>
      </c>
      <c r="F10" s="14"/>
      <c r="G10" s="14">
        <v>0.37626333592685302</v>
      </c>
      <c r="H10" s="14">
        <v>0.44107841341788601</v>
      </c>
      <c r="I10" s="14">
        <v>0.44808222262729303</v>
      </c>
      <c r="J10" s="14">
        <v>0.48227196595407401</v>
      </c>
      <c r="K10" s="14">
        <v>0.57646738724922897</v>
      </c>
      <c r="L10" s="14">
        <v>0.57414851908752595</v>
      </c>
      <c r="M10" s="14"/>
      <c r="N10" s="14">
        <v>0.48045092228373198</v>
      </c>
      <c r="O10" s="14">
        <v>0.46983131313909099</v>
      </c>
      <c r="P10" s="14">
        <v>0.481731881387639</v>
      </c>
      <c r="Q10" s="14">
        <v>0.50897347539195503</v>
      </c>
      <c r="R10" s="14"/>
      <c r="S10" s="14">
        <v>0.44193392340848497</v>
      </c>
      <c r="T10" s="14">
        <v>0.49579208127281099</v>
      </c>
      <c r="U10" s="14">
        <v>0.53029019890906703</v>
      </c>
      <c r="V10" s="14">
        <v>0.54097493417570697</v>
      </c>
      <c r="W10" s="14">
        <v>0.594850358804208</v>
      </c>
      <c r="X10" s="14">
        <v>0.50759907793645498</v>
      </c>
      <c r="Y10" s="14">
        <v>0.44462495875442898</v>
      </c>
      <c r="Z10" s="14">
        <v>0.51253872095422104</v>
      </c>
      <c r="AA10" s="14">
        <v>0.43342030058590902</v>
      </c>
      <c r="AB10" s="14">
        <v>0.45682712512441398</v>
      </c>
      <c r="AC10" s="14">
        <v>0.49069548777739003</v>
      </c>
      <c r="AD10" s="14">
        <v>0.423083328992372</v>
      </c>
      <c r="AE10" s="14"/>
      <c r="AF10" s="14">
        <v>0.52043063671573098</v>
      </c>
      <c r="AG10" s="14">
        <v>0.467207539816823</v>
      </c>
      <c r="AH10" s="14">
        <v>0.47446560089477802</v>
      </c>
      <c r="AI10" s="14"/>
      <c r="AJ10" s="14" t="s">
        <v>79</v>
      </c>
      <c r="AK10" s="14" t="s">
        <v>79</v>
      </c>
      <c r="AL10" s="14" t="s">
        <v>79</v>
      </c>
      <c r="AM10" s="14" t="s">
        <v>79</v>
      </c>
      <c r="AN10" s="14" t="s">
        <v>79</v>
      </c>
      <c r="AO10" s="14"/>
      <c r="AP10" s="14">
        <v>0.480877078302686</v>
      </c>
      <c r="AQ10" s="14">
        <v>0.45612166551771</v>
      </c>
      <c r="AR10" s="14">
        <v>0.53671596341990502</v>
      </c>
      <c r="AS10" s="14"/>
      <c r="AT10" s="14">
        <v>0.54855870418170005</v>
      </c>
      <c r="AU10" s="14">
        <v>0.49496267172648101</v>
      </c>
      <c r="AV10" s="14">
        <v>0.41828129584865498</v>
      </c>
      <c r="AW10" s="14">
        <v>0.39220405361546701</v>
      </c>
      <c r="AX10" s="14">
        <v>0.40228976166235098</v>
      </c>
    </row>
    <row r="11" spans="2:50" ht="75" x14ac:dyDescent="0.25">
      <c r="B11" s="15" t="s">
        <v>202</v>
      </c>
      <c r="C11" s="14">
        <v>9.5388353665685197E-2</v>
      </c>
      <c r="D11" s="14">
        <v>0.102243414660058</v>
      </c>
      <c r="E11" s="14">
        <v>8.9228363806591202E-2</v>
      </c>
      <c r="F11" s="14"/>
      <c r="G11" s="14">
        <v>0.19015367842262201</v>
      </c>
      <c r="H11" s="14">
        <v>0.16921733361187599</v>
      </c>
      <c r="I11" s="14">
        <v>0.10754771633226699</v>
      </c>
      <c r="J11" s="14">
        <v>5.4385876418550798E-2</v>
      </c>
      <c r="K11" s="14">
        <v>4.0992100410312197E-2</v>
      </c>
      <c r="L11" s="14">
        <v>2.5031227362628701E-2</v>
      </c>
      <c r="M11" s="14"/>
      <c r="N11" s="14">
        <v>0.105139099333992</v>
      </c>
      <c r="O11" s="14">
        <v>9.3380900157417596E-2</v>
      </c>
      <c r="P11" s="14">
        <v>8.9855059554913602E-2</v>
      </c>
      <c r="Q11" s="14">
        <v>9.2705257031280394E-2</v>
      </c>
      <c r="R11" s="14"/>
      <c r="S11" s="14">
        <v>0.16966921776330701</v>
      </c>
      <c r="T11" s="14">
        <v>0.111543540565454</v>
      </c>
      <c r="U11" s="14">
        <v>6.5335094394361498E-2</v>
      </c>
      <c r="V11" s="14">
        <v>8.6700495511849898E-2</v>
      </c>
      <c r="W11" s="14">
        <v>7.7383123018446895E-2</v>
      </c>
      <c r="X11" s="14">
        <v>7.5696795901797703E-2</v>
      </c>
      <c r="Y11" s="14">
        <v>0.108612144631894</v>
      </c>
      <c r="Z11" s="14">
        <v>2.5947271331772201E-2</v>
      </c>
      <c r="AA11" s="14">
        <v>7.4066187171206194E-2</v>
      </c>
      <c r="AB11" s="14">
        <v>8.1114168469386794E-2</v>
      </c>
      <c r="AC11" s="14">
        <v>1.7340547667861101E-2</v>
      </c>
      <c r="AD11" s="14">
        <v>0.14924782998983399</v>
      </c>
      <c r="AE11" s="14"/>
      <c r="AF11" s="14">
        <v>7.7670311866513395E-2</v>
      </c>
      <c r="AG11" s="14">
        <v>8.6673737581682203E-2</v>
      </c>
      <c r="AH11" s="14">
        <v>0.13515655690401299</v>
      </c>
      <c r="AI11" s="14"/>
      <c r="AJ11" s="14" t="s">
        <v>79</v>
      </c>
      <c r="AK11" s="14" t="s">
        <v>79</v>
      </c>
      <c r="AL11" s="14" t="s">
        <v>79</v>
      </c>
      <c r="AM11" s="14" t="s">
        <v>79</v>
      </c>
      <c r="AN11" s="14" t="s">
        <v>79</v>
      </c>
      <c r="AO11" s="14"/>
      <c r="AP11" s="14">
        <v>8.3729592301622496E-2</v>
      </c>
      <c r="AQ11" s="14">
        <v>0.11584400234461199</v>
      </c>
      <c r="AR11" s="14">
        <v>0.120314664045387</v>
      </c>
      <c r="AS11" s="14"/>
      <c r="AT11" s="14">
        <v>8.2047045273856395E-2</v>
      </c>
      <c r="AU11" s="14">
        <v>7.7554067081749598E-2</v>
      </c>
      <c r="AV11" s="14">
        <v>0.135341462812793</v>
      </c>
      <c r="AW11" s="14">
        <v>0.148194382304699</v>
      </c>
      <c r="AX11" s="14">
        <v>0</v>
      </c>
    </row>
    <row r="12" spans="2:50" x14ac:dyDescent="0.25">
      <c r="B12" s="15" t="s">
        <v>70</v>
      </c>
      <c r="C12" s="23">
        <v>6.8495750031875205E-2</v>
      </c>
      <c r="D12" s="23">
        <v>5.5376070998521397E-2</v>
      </c>
      <c r="E12" s="23">
        <v>8.2413654065495695E-2</v>
      </c>
      <c r="F12" s="23"/>
      <c r="G12" s="23">
        <v>7.4506642514171606E-2</v>
      </c>
      <c r="H12" s="23">
        <v>9.8316643105165802E-2</v>
      </c>
      <c r="I12" s="23">
        <v>5.6109845226833897E-2</v>
      </c>
      <c r="J12" s="23">
        <v>6.0718311229615199E-2</v>
      </c>
      <c r="K12" s="23">
        <v>5.4499069133824303E-2</v>
      </c>
      <c r="L12" s="23">
        <v>6.5180595869328201E-2</v>
      </c>
      <c r="M12" s="23"/>
      <c r="N12" s="23">
        <v>3.9434130875556403E-2</v>
      </c>
      <c r="O12" s="23">
        <v>7.86343549793838E-2</v>
      </c>
      <c r="P12" s="23">
        <v>9.00635456015495E-2</v>
      </c>
      <c r="Q12" s="23">
        <v>7.0136191787731006E-2</v>
      </c>
      <c r="R12" s="23"/>
      <c r="S12" s="23">
        <v>8.6617380591885396E-2</v>
      </c>
      <c r="T12" s="23">
        <v>5.9503848340811197E-2</v>
      </c>
      <c r="U12" s="23">
        <v>6.6751311645498995E-2</v>
      </c>
      <c r="V12" s="23">
        <v>4.2582689520477002E-2</v>
      </c>
      <c r="W12" s="23">
        <v>2.36727998413086E-2</v>
      </c>
      <c r="X12" s="23">
        <v>5.01676894117506E-2</v>
      </c>
      <c r="Y12" s="23">
        <v>4.4150851590038599E-2</v>
      </c>
      <c r="Z12" s="23">
        <v>0.108191460095047</v>
      </c>
      <c r="AA12" s="23">
        <v>0.12116046868305499</v>
      </c>
      <c r="AB12" s="23">
        <v>4.7395716936429098E-2</v>
      </c>
      <c r="AC12" s="23">
        <v>9.3667586750108306E-2</v>
      </c>
      <c r="AD12" s="23">
        <v>8.8266984475485602E-2</v>
      </c>
      <c r="AE12" s="23"/>
      <c r="AF12" s="23">
        <v>6.3072253728993694E-2</v>
      </c>
      <c r="AG12" s="23">
        <v>5.6744469347809599E-2</v>
      </c>
      <c r="AH12" s="23">
        <v>0.113046131458252</v>
      </c>
      <c r="AI12" s="23"/>
      <c r="AJ12" s="23" t="s">
        <v>79</v>
      </c>
      <c r="AK12" s="23" t="s">
        <v>79</v>
      </c>
      <c r="AL12" s="23" t="s">
        <v>79</v>
      </c>
      <c r="AM12" s="23" t="s">
        <v>79</v>
      </c>
      <c r="AN12" s="23" t="s">
        <v>79</v>
      </c>
      <c r="AO12" s="23"/>
      <c r="AP12" s="23">
        <v>5.8588780988631399E-2</v>
      </c>
      <c r="AQ12" s="23">
        <v>6.5321182013535706E-2</v>
      </c>
      <c r="AR12" s="23">
        <v>2.4859566759763502E-2</v>
      </c>
      <c r="AS12" s="23"/>
      <c r="AT12" s="23">
        <v>6.2356764492263697E-2</v>
      </c>
      <c r="AU12" s="23">
        <v>9.23152691277805E-2</v>
      </c>
      <c r="AV12" s="23">
        <v>5.7204727069376501E-2</v>
      </c>
      <c r="AW12" s="23">
        <v>4.6606004577058498E-2</v>
      </c>
      <c r="AX12" s="23">
        <v>0.13045416049108</v>
      </c>
    </row>
    <row r="13" spans="2:50" x14ac:dyDescent="0.25">
      <c r="B13" s="27" t="s">
        <v>540</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X17"/>
  <sheetViews>
    <sheetView showGridLines="0" topLeftCell="A6"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60" x14ac:dyDescent="0.25">
      <c r="B9" s="15" t="s">
        <v>203</v>
      </c>
      <c r="C9" s="14">
        <v>0.29934234955157402</v>
      </c>
      <c r="D9" s="14">
        <v>0.32355014683747602</v>
      </c>
      <c r="E9" s="14">
        <v>0.27364381554581302</v>
      </c>
      <c r="F9" s="14"/>
      <c r="G9" s="14">
        <v>0.277842464170245</v>
      </c>
      <c r="H9" s="14">
        <v>0.29200799651199999</v>
      </c>
      <c r="I9" s="14">
        <v>0.21884856454093601</v>
      </c>
      <c r="J9" s="14">
        <v>0.36147910734420802</v>
      </c>
      <c r="K9" s="14">
        <v>0.31787611354231698</v>
      </c>
      <c r="L9" s="14">
        <v>0.31643787723739902</v>
      </c>
      <c r="M9" s="14"/>
      <c r="N9" s="14">
        <v>0.32810344052630702</v>
      </c>
      <c r="O9" s="14">
        <v>0.30454544206177703</v>
      </c>
      <c r="P9" s="14">
        <v>0.30565159450482099</v>
      </c>
      <c r="Q9" s="14">
        <v>0.26166785048842001</v>
      </c>
      <c r="R9" s="14"/>
      <c r="S9" s="14">
        <v>0.28633136616205901</v>
      </c>
      <c r="T9" s="14">
        <v>0.20750931970433301</v>
      </c>
      <c r="U9" s="14">
        <v>0.30239086003522703</v>
      </c>
      <c r="V9" s="14">
        <v>0.29780316139545698</v>
      </c>
      <c r="W9" s="14">
        <v>0.34378136776409202</v>
      </c>
      <c r="X9" s="14">
        <v>0.27157515008715799</v>
      </c>
      <c r="Y9" s="14">
        <v>0.34862620578076903</v>
      </c>
      <c r="Z9" s="14">
        <v>0.40666310744105799</v>
      </c>
      <c r="AA9" s="14">
        <v>0.35361712157518199</v>
      </c>
      <c r="AB9" s="14">
        <v>0.315251845639615</v>
      </c>
      <c r="AC9" s="14">
        <v>0.28313628502208699</v>
      </c>
      <c r="AD9" s="14">
        <v>0.210479931593897</v>
      </c>
      <c r="AE9" s="14"/>
      <c r="AF9" s="14">
        <v>0.314257711422119</v>
      </c>
      <c r="AG9" s="14">
        <v>0.286656247414948</v>
      </c>
      <c r="AH9" s="14">
        <v>0.30192116846440198</v>
      </c>
      <c r="AI9" s="14"/>
      <c r="AJ9" s="14" t="s">
        <v>79</v>
      </c>
      <c r="AK9" s="14" t="s">
        <v>79</v>
      </c>
      <c r="AL9" s="14" t="s">
        <v>79</v>
      </c>
      <c r="AM9" s="14" t="s">
        <v>79</v>
      </c>
      <c r="AN9" s="14" t="s">
        <v>79</v>
      </c>
      <c r="AO9" s="14"/>
      <c r="AP9" s="14">
        <v>0.344708683045444</v>
      </c>
      <c r="AQ9" s="14">
        <v>0.30928391955350398</v>
      </c>
      <c r="AR9" s="14">
        <v>0.261996668703952</v>
      </c>
      <c r="AS9" s="14"/>
      <c r="AT9" s="14">
        <v>0.29452824213331802</v>
      </c>
      <c r="AU9" s="14">
        <v>0.30625844653499801</v>
      </c>
      <c r="AV9" s="14">
        <v>0.30812660220913102</v>
      </c>
      <c r="AW9" s="14">
        <v>0.29279044381277203</v>
      </c>
      <c r="AX9" s="14">
        <v>0.51600562607689304</v>
      </c>
    </row>
    <row r="10" spans="2:50" ht="30" x14ac:dyDescent="0.25">
      <c r="B10" s="15" t="s">
        <v>201</v>
      </c>
      <c r="C10" s="14">
        <v>0.522227742867867</v>
      </c>
      <c r="D10" s="14">
        <v>0.50913377795302195</v>
      </c>
      <c r="E10" s="14">
        <v>0.53795589189153203</v>
      </c>
      <c r="F10" s="14"/>
      <c r="G10" s="14">
        <v>0.49519467119567601</v>
      </c>
      <c r="H10" s="14">
        <v>0.49526903419051199</v>
      </c>
      <c r="I10" s="14">
        <v>0.52025233117275005</v>
      </c>
      <c r="J10" s="14">
        <v>0.47891034120756798</v>
      </c>
      <c r="K10" s="14">
        <v>0.56735291281520595</v>
      </c>
      <c r="L10" s="14">
        <v>0.56904892206024704</v>
      </c>
      <c r="M10" s="14"/>
      <c r="N10" s="14">
        <v>0.51595738576392902</v>
      </c>
      <c r="O10" s="14">
        <v>0.55478615127225195</v>
      </c>
      <c r="P10" s="14">
        <v>0.48246608843025002</v>
      </c>
      <c r="Q10" s="14">
        <v>0.52650937543589704</v>
      </c>
      <c r="R10" s="14"/>
      <c r="S10" s="14">
        <v>0.47149154939966698</v>
      </c>
      <c r="T10" s="14">
        <v>0.60116432630880601</v>
      </c>
      <c r="U10" s="14">
        <v>0.55592827785820997</v>
      </c>
      <c r="V10" s="14">
        <v>0.55674417988288805</v>
      </c>
      <c r="W10" s="14">
        <v>0.42610924894480701</v>
      </c>
      <c r="X10" s="14">
        <v>0.50655927790573896</v>
      </c>
      <c r="Y10" s="14">
        <v>0.56255587901492599</v>
      </c>
      <c r="Z10" s="14">
        <v>0.44108180210627401</v>
      </c>
      <c r="AA10" s="14">
        <v>0.49780640483924599</v>
      </c>
      <c r="AB10" s="14">
        <v>0.53349216742703698</v>
      </c>
      <c r="AC10" s="14">
        <v>0.49301981941092998</v>
      </c>
      <c r="AD10" s="14">
        <v>0.61458677127554795</v>
      </c>
      <c r="AE10" s="14"/>
      <c r="AF10" s="14">
        <v>0.53306693898741897</v>
      </c>
      <c r="AG10" s="14">
        <v>0.53630157162821201</v>
      </c>
      <c r="AH10" s="14">
        <v>0.42574991126432199</v>
      </c>
      <c r="AI10" s="14"/>
      <c r="AJ10" s="14" t="s">
        <v>79</v>
      </c>
      <c r="AK10" s="14" t="s">
        <v>79</v>
      </c>
      <c r="AL10" s="14" t="s">
        <v>79</v>
      </c>
      <c r="AM10" s="14" t="s">
        <v>79</v>
      </c>
      <c r="AN10" s="14" t="s">
        <v>79</v>
      </c>
      <c r="AO10" s="14"/>
      <c r="AP10" s="14">
        <v>0.51125324306708597</v>
      </c>
      <c r="AQ10" s="14">
        <v>0.51692368695588597</v>
      </c>
      <c r="AR10" s="14">
        <v>0.492806206732542</v>
      </c>
      <c r="AS10" s="14"/>
      <c r="AT10" s="14">
        <v>0.56552586350840195</v>
      </c>
      <c r="AU10" s="14">
        <v>0.52959137875712603</v>
      </c>
      <c r="AV10" s="14">
        <v>0.53182531362611996</v>
      </c>
      <c r="AW10" s="14">
        <v>0.42768837994627601</v>
      </c>
      <c r="AX10" s="14">
        <v>0.33333369202743501</v>
      </c>
    </row>
    <row r="11" spans="2:50" ht="75" x14ac:dyDescent="0.25">
      <c r="B11" s="15" t="s">
        <v>204</v>
      </c>
      <c r="C11" s="14">
        <v>9.2232488066059506E-2</v>
      </c>
      <c r="D11" s="14">
        <v>0.101441615070897</v>
      </c>
      <c r="E11" s="14">
        <v>8.2801329249751199E-2</v>
      </c>
      <c r="F11" s="14"/>
      <c r="G11" s="14">
        <v>0.14974255068718001</v>
      </c>
      <c r="H11" s="14">
        <v>0.118346924035548</v>
      </c>
      <c r="I11" s="14">
        <v>0.17629108149129599</v>
      </c>
      <c r="J11" s="14">
        <v>5.6126951585546397E-2</v>
      </c>
      <c r="K11" s="14">
        <v>4.0211388850594797E-2</v>
      </c>
      <c r="L11" s="14">
        <v>3.5067175313965297E-2</v>
      </c>
      <c r="M11" s="14"/>
      <c r="N11" s="14">
        <v>0.105392151791698</v>
      </c>
      <c r="O11" s="14">
        <v>6.9509412641180296E-2</v>
      </c>
      <c r="P11" s="14">
        <v>0.117145175336639</v>
      </c>
      <c r="Q11" s="14">
        <v>8.0872959968281699E-2</v>
      </c>
      <c r="R11" s="14"/>
      <c r="S11" s="14">
        <v>0.14961463318767701</v>
      </c>
      <c r="T11" s="14">
        <v>0.101214133971127</v>
      </c>
      <c r="U11" s="14">
        <v>7.8686899960884002E-2</v>
      </c>
      <c r="V11" s="14">
        <v>7.5037249100252695E-2</v>
      </c>
      <c r="W11" s="14">
        <v>0.116583801850051</v>
      </c>
      <c r="X11" s="14">
        <v>0.10969591782517001</v>
      </c>
      <c r="Y11" s="14">
        <v>6.9480694642085894E-2</v>
      </c>
      <c r="Z11" s="14">
        <v>4.4119684204268199E-2</v>
      </c>
      <c r="AA11" s="14">
        <v>6.4185251712502597E-2</v>
      </c>
      <c r="AB11" s="14">
        <v>4.1001453437712297E-2</v>
      </c>
      <c r="AC11" s="14">
        <v>0.122861329098746</v>
      </c>
      <c r="AD11" s="14">
        <v>0.116660839727989</v>
      </c>
      <c r="AE11" s="14"/>
      <c r="AF11" s="14">
        <v>8.5202035751538396E-2</v>
      </c>
      <c r="AG11" s="14">
        <v>8.4121525863916996E-2</v>
      </c>
      <c r="AH11" s="14">
        <v>0.15191734291220901</v>
      </c>
      <c r="AI11" s="14"/>
      <c r="AJ11" s="14" t="s">
        <v>79</v>
      </c>
      <c r="AK11" s="14" t="s">
        <v>79</v>
      </c>
      <c r="AL11" s="14" t="s">
        <v>79</v>
      </c>
      <c r="AM11" s="14" t="s">
        <v>79</v>
      </c>
      <c r="AN11" s="14" t="s">
        <v>79</v>
      </c>
      <c r="AO11" s="14"/>
      <c r="AP11" s="14">
        <v>9.7268571554379901E-2</v>
      </c>
      <c r="AQ11" s="14">
        <v>0.111704528719729</v>
      </c>
      <c r="AR11" s="14">
        <v>0.12440850468978699</v>
      </c>
      <c r="AS11" s="14"/>
      <c r="AT11" s="14">
        <v>6.7510420793318093E-2</v>
      </c>
      <c r="AU11" s="14">
        <v>8.8151753474438405E-2</v>
      </c>
      <c r="AV11" s="14">
        <v>8.53150438361472E-2</v>
      </c>
      <c r="AW11" s="14">
        <v>0.238615350209784</v>
      </c>
      <c r="AX11" s="14">
        <v>9.6160780339316604E-2</v>
      </c>
    </row>
    <row r="12" spans="2:50" x14ac:dyDescent="0.25">
      <c r="B12" s="15" t="s">
        <v>70</v>
      </c>
      <c r="C12" s="23">
        <v>8.6197419514498899E-2</v>
      </c>
      <c r="D12" s="23">
        <v>6.5874460138604596E-2</v>
      </c>
      <c r="E12" s="23">
        <v>0.105598963312904</v>
      </c>
      <c r="F12" s="23"/>
      <c r="G12" s="23">
        <v>7.7220313946898794E-2</v>
      </c>
      <c r="H12" s="23">
        <v>9.4376045261940406E-2</v>
      </c>
      <c r="I12" s="23">
        <v>8.4608022795017501E-2</v>
      </c>
      <c r="J12" s="23">
        <v>0.10348359986267699</v>
      </c>
      <c r="K12" s="23">
        <v>7.4559584791882502E-2</v>
      </c>
      <c r="L12" s="23">
        <v>7.9446025388387895E-2</v>
      </c>
      <c r="M12" s="23"/>
      <c r="N12" s="23">
        <v>5.05470219180656E-2</v>
      </c>
      <c r="O12" s="23">
        <v>7.1158994024791603E-2</v>
      </c>
      <c r="P12" s="23">
        <v>9.47371417282898E-2</v>
      </c>
      <c r="Q12" s="23">
        <v>0.130949814107401</v>
      </c>
      <c r="R12" s="23"/>
      <c r="S12" s="23">
        <v>9.2562451250597602E-2</v>
      </c>
      <c r="T12" s="23">
        <v>9.0112220015735003E-2</v>
      </c>
      <c r="U12" s="23">
        <v>6.2993962145679205E-2</v>
      </c>
      <c r="V12" s="23">
        <v>7.0415409621402206E-2</v>
      </c>
      <c r="W12" s="23">
        <v>0.11352558144105</v>
      </c>
      <c r="X12" s="23">
        <v>0.112169654181932</v>
      </c>
      <c r="Y12" s="23">
        <v>1.93372205622192E-2</v>
      </c>
      <c r="Z12" s="23">
        <v>0.1081354062484</v>
      </c>
      <c r="AA12" s="23">
        <v>8.4391221873069494E-2</v>
      </c>
      <c r="AB12" s="23">
        <v>0.11025453349563601</v>
      </c>
      <c r="AC12" s="23">
        <v>0.100982566468237</v>
      </c>
      <c r="AD12" s="23">
        <v>5.8272457402566098E-2</v>
      </c>
      <c r="AE12" s="23"/>
      <c r="AF12" s="23">
        <v>6.7473313838923299E-2</v>
      </c>
      <c r="AG12" s="23">
        <v>9.2920655092922896E-2</v>
      </c>
      <c r="AH12" s="23">
        <v>0.120411577359067</v>
      </c>
      <c r="AI12" s="23"/>
      <c r="AJ12" s="23" t="s">
        <v>79</v>
      </c>
      <c r="AK12" s="23" t="s">
        <v>79</v>
      </c>
      <c r="AL12" s="23" t="s">
        <v>79</v>
      </c>
      <c r="AM12" s="23" t="s">
        <v>79</v>
      </c>
      <c r="AN12" s="23" t="s">
        <v>79</v>
      </c>
      <c r="AO12" s="23"/>
      <c r="AP12" s="23">
        <v>4.6769502333090497E-2</v>
      </c>
      <c r="AQ12" s="23">
        <v>6.20878647708802E-2</v>
      </c>
      <c r="AR12" s="23">
        <v>0.120788619873719</v>
      </c>
      <c r="AS12" s="23"/>
      <c r="AT12" s="23">
        <v>7.2435473564962397E-2</v>
      </c>
      <c r="AU12" s="23">
        <v>7.5998421233438099E-2</v>
      </c>
      <c r="AV12" s="23">
        <v>7.4733040328602396E-2</v>
      </c>
      <c r="AW12" s="23">
        <v>4.0905826031167998E-2</v>
      </c>
      <c r="AX12" s="23">
        <v>5.4499901556355097E-2</v>
      </c>
    </row>
    <row r="13" spans="2:50" x14ac:dyDescent="0.25">
      <c r="B13" s="27" t="s">
        <v>541</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X17"/>
  <sheetViews>
    <sheetView showGridLines="0" topLeftCell="A9"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60" x14ac:dyDescent="0.25">
      <c r="B9" s="15" t="s">
        <v>205</v>
      </c>
      <c r="C9" s="14">
        <v>0.19563613539674399</v>
      </c>
      <c r="D9" s="14">
        <v>0.21337373698605899</v>
      </c>
      <c r="E9" s="14">
        <v>0.179263105019624</v>
      </c>
      <c r="F9" s="14"/>
      <c r="G9" s="14">
        <v>0.23134646161018299</v>
      </c>
      <c r="H9" s="14">
        <v>0.21397715043228299</v>
      </c>
      <c r="I9" s="14">
        <v>0.18475323864609799</v>
      </c>
      <c r="J9" s="14">
        <v>0.21427298836589001</v>
      </c>
      <c r="K9" s="14">
        <v>0.154955040050828</v>
      </c>
      <c r="L9" s="14">
        <v>0.17676646176403901</v>
      </c>
      <c r="M9" s="14"/>
      <c r="N9" s="14">
        <v>0.23529396378680101</v>
      </c>
      <c r="O9" s="14">
        <v>0.19177161699108</v>
      </c>
      <c r="P9" s="14">
        <v>0.185740967465297</v>
      </c>
      <c r="Q9" s="14">
        <v>0.16619194021936601</v>
      </c>
      <c r="R9" s="14"/>
      <c r="S9" s="14">
        <v>0.18866966089048401</v>
      </c>
      <c r="T9" s="14">
        <v>0.159537344861504</v>
      </c>
      <c r="U9" s="14">
        <v>0.182131905354737</v>
      </c>
      <c r="V9" s="14">
        <v>0.16671650871486601</v>
      </c>
      <c r="W9" s="14">
        <v>0.172502660945106</v>
      </c>
      <c r="X9" s="14">
        <v>0.30922940716404901</v>
      </c>
      <c r="Y9" s="14">
        <v>0.17420334276260499</v>
      </c>
      <c r="Z9" s="14">
        <v>0.176956106045394</v>
      </c>
      <c r="AA9" s="14">
        <v>0.16499232176509401</v>
      </c>
      <c r="AB9" s="14">
        <v>0.23342824173287</v>
      </c>
      <c r="AC9" s="14">
        <v>0.22949376844698399</v>
      </c>
      <c r="AD9" s="14">
        <v>0.26029982524311901</v>
      </c>
      <c r="AE9" s="14"/>
      <c r="AF9" s="14">
        <v>0.155583332150629</v>
      </c>
      <c r="AG9" s="14">
        <v>0.23530848558835199</v>
      </c>
      <c r="AH9" s="14">
        <v>0.21379216035244</v>
      </c>
      <c r="AI9" s="14"/>
      <c r="AJ9" s="14" t="s">
        <v>79</v>
      </c>
      <c r="AK9" s="14" t="s">
        <v>79</v>
      </c>
      <c r="AL9" s="14" t="s">
        <v>79</v>
      </c>
      <c r="AM9" s="14" t="s">
        <v>79</v>
      </c>
      <c r="AN9" s="14" t="s">
        <v>79</v>
      </c>
      <c r="AO9" s="14"/>
      <c r="AP9" s="14">
        <v>0.191572998448548</v>
      </c>
      <c r="AQ9" s="14">
        <v>0.23366821381500499</v>
      </c>
      <c r="AR9" s="14">
        <v>0.22444722568417799</v>
      </c>
      <c r="AS9" s="14"/>
      <c r="AT9" s="14">
        <v>0.186323313733048</v>
      </c>
      <c r="AU9" s="14">
        <v>0.13325606369961701</v>
      </c>
      <c r="AV9" s="14">
        <v>0.245209423079779</v>
      </c>
      <c r="AW9" s="14">
        <v>0.27874940549767002</v>
      </c>
      <c r="AX9" s="14">
        <v>0.28091405730442998</v>
      </c>
    </row>
    <row r="10" spans="2:50" ht="75" x14ac:dyDescent="0.25">
      <c r="B10" s="15" t="s">
        <v>206</v>
      </c>
      <c r="C10" s="14">
        <v>0.57217621130636598</v>
      </c>
      <c r="D10" s="14">
        <v>0.56603078312388799</v>
      </c>
      <c r="E10" s="14">
        <v>0.57792654703697399</v>
      </c>
      <c r="F10" s="14"/>
      <c r="G10" s="14">
        <v>0.52211814857482697</v>
      </c>
      <c r="H10" s="14">
        <v>0.44849213139396998</v>
      </c>
      <c r="I10" s="14">
        <v>0.51291469986439098</v>
      </c>
      <c r="J10" s="14">
        <v>0.58071495629248304</v>
      </c>
      <c r="K10" s="14">
        <v>0.66278757421574597</v>
      </c>
      <c r="L10" s="14">
        <v>0.69240501212444805</v>
      </c>
      <c r="M10" s="14"/>
      <c r="N10" s="14">
        <v>0.55920716564044604</v>
      </c>
      <c r="O10" s="14">
        <v>0.58954088599330301</v>
      </c>
      <c r="P10" s="14">
        <v>0.56177094310519904</v>
      </c>
      <c r="Q10" s="14">
        <v>0.57343544504030697</v>
      </c>
      <c r="R10" s="14"/>
      <c r="S10" s="14">
        <v>0.52299339665326505</v>
      </c>
      <c r="T10" s="14">
        <v>0.612441611372888</v>
      </c>
      <c r="U10" s="14">
        <v>0.59176988774915396</v>
      </c>
      <c r="V10" s="14">
        <v>0.62653289842065296</v>
      </c>
      <c r="W10" s="14">
        <v>0.67884238380303397</v>
      </c>
      <c r="X10" s="14">
        <v>0.48635788110387701</v>
      </c>
      <c r="Y10" s="14">
        <v>0.55604189600628096</v>
      </c>
      <c r="Z10" s="14">
        <v>0.62314914801117305</v>
      </c>
      <c r="AA10" s="14">
        <v>0.55718817412807298</v>
      </c>
      <c r="AB10" s="14">
        <v>0.56171253307894697</v>
      </c>
      <c r="AC10" s="14">
        <v>0.617751004822372</v>
      </c>
      <c r="AD10" s="14">
        <v>0.43535457510336301</v>
      </c>
      <c r="AE10" s="14"/>
      <c r="AF10" s="14">
        <v>0.63471597343090702</v>
      </c>
      <c r="AG10" s="14">
        <v>0.54612931139315402</v>
      </c>
      <c r="AH10" s="14">
        <v>0.48851616408832998</v>
      </c>
      <c r="AI10" s="14"/>
      <c r="AJ10" s="14" t="s">
        <v>79</v>
      </c>
      <c r="AK10" s="14" t="s">
        <v>79</v>
      </c>
      <c r="AL10" s="14" t="s">
        <v>79</v>
      </c>
      <c r="AM10" s="14" t="s">
        <v>79</v>
      </c>
      <c r="AN10" s="14" t="s">
        <v>79</v>
      </c>
      <c r="AO10" s="14"/>
      <c r="AP10" s="14">
        <v>0.61283211455215003</v>
      </c>
      <c r="AQ10" s="14">
        <v>0.51892009485587298</v>
      </c>
      <c r="AR10" s="14">
        <v>0.66313391093478302</v>
      </c>
      <c r="AS10" s="14"/>
      <c r="AT10" s="14">
        <v>0.61604774040311205</v>
      </c>
      <c r="AU10" s="14">
        <v>0.59481682910059996</v>
      </c>
      <c r="AV10" s="14">
        <v>0.53579715286538998</v>
      </c>
      <c r="AW10" s="14">
        <v>0.44860701372423401</v>
      </c>
      <c r="AX10" s="14">
        <v>0.41804390888790799</v>
      </c>
    </row>
    <row r="11" spans="2:50" ht="60" x14ac:dyDescent="0.25">
      <c r="B11" s="15" t="s">
        <v>207</v>
      </c>
      <c r="C11" s="14">
        <v>0.13596221390184199</v>
      </c>
      <c r="D11" s="14">
        <v>0.14551171798590801</v>
      </c>
      <c r="E11" s="14">
        <v>0.124276915243955</v>
      </c>
      <c r="F11" s="14"/>
      <c r="G11" s="14">
        <v>0.17804507219723401</v>
      </c>
      <c r="H11" s="14">
        <v>0.19499950042792</v>
      </c>
      <c r="I11" s="14">
        <v>0.20395790952718501</v>
      </c>
      <c r="J11" s="14">
        <v>0.103662543113028</v>
      </c>
      <c r="K11" s="14">
        <v>9.3052274224607101E-2</v>
      </c>
      <c r="L11" s="14">
        <v>5.43174153738952E-2</v>
      </c>
      <c r="M11" s="14"/>
      <c r="N11" s="14">
        <v>0.13422240394238699</v>
      </c>
      <c r="O11" s="14">
        <v>0.11237377125662799</v>
      </c>
      <c r="P11" s="14">
        <v>0.16007418171167501</v>
      </c>
      <c r="Q11" s="14">
        <v>0.14273845783283801</v>
      </c>
      <c r="R11" s="14"/>
      <c r="S11" s="14">
        <v>0.20209333319817599</v>
      </c>
      <c r="T11" s="14">
        <v>0.12123210824048999</v>
      </c>
      <c r="U11" s="14">
        <v>0.121745235430365</v>
      </c>
      <c r="V11" s="14">
        <v>0.12621934159487</v>
      </c>
      <c r="W11" s="14">
        <v>0.114559428281142</v>
      </c>
      <c r="X11" s="14">
        <v>0.132275894165926</v>
      </c>
      <c r="Y11" s="14">
        <v>0.16131844884890101</v>
      </c>
      <c r="Z11" s="14">
        <v>8.9339607176285196E-2</v>
      </c>
      <c r="AA11" s="14">
        <v>0.14050130650242901</v>
      </c>
      <c r="AB11" s="14">
        <v>0.100256316243758</v>
      </c>
      <c r="AC11" s="14">
        <v>4.5259412193679897E-2</v>
      </c>
      <c r="AD11" s="14">
        <v>0.21563234239694701</v>
      </c>
      <c r="AE11" s="14"/>
      <c r="AF11" s="14">
        <v>0.112164066996035</v>
      </c>
      <c r="AG11" s="14">
        <v>0.14122261127028901</v>
      </c>
      <c r="AH11" s="14">
        <v>0.15353011406307901</v>
      </c>
      <c r="AI11" s="14"/>
      <c r="AJ11" s="14" t="s">
        <v>79</v>
      </c>
      <c r="AK11" s="14" t="s">
        <v>79</v>
      </c>
      <c r="AL11" s="14" t="s">
        <v>79</v>
      </c>
      <c r="AM11" s="14" t="s">
        <v>79</v>
      </c>
      <c r="AN11" s="14" t="s">
        <v>79</v>
      </c>
      <c r="AO11" s="14"/>
      <c r="AP11" s="14">
        <v>0.130594828087648</v>
      </c>
      <c r="AQ11" s="14">
        <v>0.156002944519151</v>
      </c>
      <c r="AR11" s="14">
        <v>8.7236722347018805E-2</v>
      </c>
      <c r="AS11" s="14"/>
      <c r="AT11" s="14">
        <v>0.106254966971441</v>
      </c>
      <c r="AU11" s="14">
        <v>0.13971913321562701</v>
      </c>
      <c r="AV11" s="14">
        <v>0.12870433272829901</v>
      </c>
      <c r="AW11" s="14">
        <v>0.20475583959395699</v>
      </c>
      <c r="AX11" s="14">
        <v>0.17058787331658201</v>
      </c>
    </row>
    <row r="12" spans="2:50" x14ac:dyDescent="0.25">
      <c r="B12" s="15" t="s">
        <v>70</v>
      </c>
      <c r="C12" s="23">
        <v>9.6225439395047699E-2</v>
      </c>
      <c r="D12" s="23">
        <v>7.5083761904145702E-2</v>
      </c>
      <c r="E12" s="23">
        <v>0.11853343269944699</v>
      </c>
      <c r="F12" s="23"/>
      <c r="G12" s="23">
        <v>6.8490317617756105E-2</v>
      </c>
      <c r="H12" s="23">
        <v>0.142531217745828</v>
      </c>
      <c r="I12" s="23">
        <v>9.8374151962325407E-2</v>
      </c>
      <c r="J12" s="23">
        <v>0.101349512228599</v>
      </c>
      <c r="K12" s="23">
        <v>8.9205111508818796E-2</v>
      </c>
      <c r="L12" s="23">
        <v>7.6511110737617294E-2</v>
      </c>
      <c r="M12" s="23"/>
      <c r="N12" s="23">
        <v>7.1276466630366006E-2</v>
      </c>
      <c r="O12" s="23">
        <v>0.10631372575898899</v>
      </c>
      <c r="P12" s="23">
        <v>9.2413907717829105E-2</v>
      </c>
      <c r="Q12" s="23">
        <v>0.117634156907489</v>
      </c>
      <c r="R12" s="23"/>
      <c r="S12" s="23">
        <v>8.6243609258075907E-2</v>
      </c>
      <c r="T12" s="23">
        <v>0.10678893552511801</v>
      </c>
      <c r="U12" s="23">
        <v>0.104352971465744</v>
      </c>
      <c r="V12" s="23">
        <v>8.0531251269610304E-2</v>
      </c>
      <c r="W12" s="23">
        <v>3.4095526970718201E-2</v>
      </c>
      <c r="X12" s="23">
        <v>7.2136817566147093E-2</v>
      </c>
      <c r="Y12" s="23">
        <v>0.10843631238221201</v>
      </c>
      <c r="Z12" s="23">
        <v>0.11055513876714899</v>
      </c>
      <c r="AA12" s="23">
        <v>0.137318197604404</v>
      </c>
      <c r="AB12" s="23">
        <v>0.104602908944425</v>
      </c>
      <c r="AC12" s="23">
        <v>0.107495814536965</v>
      </c>
      <c r="AD12" s="23">
        <v>8.8713257256570699E-2</v>
      </c>
      <c r="AE12" s="23"/>
      <c r="AF12" s="23">
        <v>9.7536627422429106E-2</v>
      </c>
      <c r="AG12" s="23">
        <v>7.7339591748204706E-2</v>
      </c>
      <c r="AH12" s="23">
        <v>0.144161561496151</v>
      </c>
      <c r="AI12" s="23"/>
      <c r="AJ12" s="23" t="s">
        <v>79</v>
      </c>
      <c r="AK12" s="23" t="s">
        <v>79</v>
      </c>
      <c r="AL12" s="23" t="s">
        <v>79</v>
      </c>
      <c r="AM12" s="23" t="s">
        <v>79</v>
      </c>
      <c r="AN12" s="23" t="s">
        <v>79</v>
      </c>
      <c r="AO12" s="23"/>
      <c r="AP12" s="23">
        <v>6.5000058911653405E-2</v>
      </c>
      <c r="AQ12" s="23">
        <v>9.1408746809971006E-2</v>
      </c>
      <c r="AR12" s="23">
        <v>2.5182141034020701E-2</v>
      </c>
      <c r="AS12" s="23"/>
      <c r="AT12" s="23">
        <v>9.1373978892399996E-2</v>
      </c>
      <c r="AU12" s="23">
        <v>0.13220797398415601</v>
      </c>
      <c r="AV12" s="23">
        <v>9.0289091326532206E-2</v>
      </c>
      <c r="AW12" s="23">
        <v>6.7887741184139705E-2</v>
      </c>
      <c r="AX12" s="23">
        <v>0.13045416049108</v>
      </c>
    </row>
    <row r="13" spans="2:50" x14ac:dyDescent="0.25">
      <c r="B13" s="27" t="s">
        <v>540</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X17"/>
  <sheetViews>
    <sheetView showGridLines="0" topLeftCell="A8"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60" x14ac:dyDescent="0.25">
      <c r="B9" s="15" t="s">
        <v>208</v>
      </c>
      <c r="C9" s="14">
        <v>0.17768821934926499</v>
      </c>
      <c r="D9" s="14">
        <v>0.19338344581414299</v>
      </c>
      <c r="E9" s="14">
        <v>0.15936001959354101</v>
      </c>
      <c r="F9" s="14"/>
      <c r="G9" s="14">
        <v>0.22319962588217901</v>
      </c>
      <c r="H9" s="14">
        <v>0.26319125526783099</v>
      </c>
      <c r="I9" s="14">
        <v>0.130480603128553</v>
      </c>
      <c r="J9" s="14">
        <v>0.16397792697191799</v>
      </c>
      <c r="K9" s="14">
        <v>0.17714112233172499</v>
      </c>
      <c r="L9" s="14">
        <v>0.128835276487164</v>
      </c>
      <c r="M9" s="14"/>
      <c r="N9" s="14">
        <v>0.16979293967231901</v>
      </c>
      <c r="O9" s="14">
        <v>0.21008288647620799</v>
      </c>
      <c r="P9" s="14">
        <v>0.175251897567922</v>
      </c>
      <c r="Q9" s="14">
        <v>0.15501906513710301</v>
      </c>
      <c r="R9" s="14"/>
      <c r="S9" s="14">
        <v>0.261271371567322</v>
      </c>
      <c r="T9" s="14">
        <v>0.14670645650283601</v>
      </c>
      <c r="U9" s="14">
        <v>0.13492885511769601</v>
      </c>
      <c r="V9" s="14">
        <v>0.190443759586086</v>
      </c>
      <c r="W9" s="14">
        <v>0.21659783046612499</v>
      </c>
      <c r="X9" s="14">
        <v>0.20910270463014299</v>
      </c>
      <c r="Y9" s="14">
        <v>0.20265486390062001</v>
      </c>
      <c r="Z9" s="14">
        <v>0.18398251192802501</v>
      </c>
      <c r="AA9" s="14">
        <v>0.14790317193758801</v>
      </c>
      <c r="AB9" s="14">
        <v>0.128013727796252</v>
      </c>
      <c r="AC9" s="14">
        <v>0.110201777926004</v>
      </c>
      <c r="AD9" s="14">
        <v>0.140762638200639</v>
      </c>
      <c r="AE9" s="14"/>
      <c r="AF9" s="14">
        <v>0.17701285891305199</v>
      </c>
      <c r="AG9" s="14">
        <v>0.16640851062074399</v>
      </c>
      <c r="AH9" s="14">
        <v>0.24782120738539301</v>
      </c>
      <c r="AI9" s="14"/>
      <c r="AJ9" s="14" t="s">
        <v>79</v>
      </c>
      <c r="AK9" s="14" t="s">
        <v>79</v>
      </c>
      <c r="AL9" s="14" t="s">
        <v>79</v>
      </c>
      <c r="AM9" s="14" t="s">
        <v>79</v>
      </c>
      <c r="AN9" s="14" t="s">
        <v>79</v>
      </c>
      <c r="AO9" s="14"/>
      <c r="AP9" s="14">
        <v>0.16733711742384699</v>
      </c>
      <c r="AQ9" s="14">
        <v>0.20409791558958301</v>
      </c>
      <c r="AR9" s="14">
        <v>0.188590070139182</v>
      </c>
      <c r="AS9" s="14"/>
      <c r="AT9" s="14">
        <v>0.14455574732089199</v>
      </c>
      <c r="AU9" s="14">
        <v>0.17105606893730299</v>
      </c>
      <c r="AV9" s="14">
        <v>0.19451292303779799</v>
      </c>
      <c r="AW9" s="14">
        <v>0.26433590437832299</v>
      </c>
      <c r="AX9" s="14">
        <v>0.201322146120992</v>
      </c>
    </row>
    <row r="10" spans="2:50" ht="60" x14ac:dyDescent="0.25">
      <c r="B10" s="15" t="s">
        <v>209</v>
      </c>
      <c r="C10" s="14">
        <v>0.58558839297036602</v>
      </c>
      <c r="D10" s="14">
        <v>0.59828364911557796</v>
      </c>
      <c r="E10" s="14">
        <v>0.57600885417410397</v>
      </c>
      <c r="F10" s="14"/>
      <c r="G10" s="14">
        <v>0.52179682371651204</v>
      </c>
      <c r="H10" s="14">
        <v>0.50313962926840805</v>
      </c>
      <c r="I10" s="14">
        <v>0.61505260734518996</v>
      </c>
      <c r="J10" s="14">
        <v>0.59285983829210598</v>
      </c>
      <c r="K10" s="14">
        <v>0.59797342470603598</v>
      </c>
      <c r="L10" s="14">
        <v>0.65477605201461098</v>
      </c>
      <c r="M10" s="14"/>
      <c r="N10" s="14">
        <v>0.63732887328987897</v>
      </c>
      <c r="O10" s="14">
        <v>0.58228301376622804</v>
      </c>
      <c r="P10" s="14">
        <v>0.53227638735378602</v>
      </c>
      <c r="Q10" s="14">
        <v>0.57879551277499697</v>
      </c>
      <c r="R10" s="14"/>
      <c r="S10" s="14">
        <v>0.49191684746825898</v>
      </c>
      <c r="T10" s="14">
        <v>0.67572321513510403</v>
      </c>
      <c r="U10" s="14">
        <v>0.60731651825775501</v>
      </c>
      <c r="V10" s="14">
        <v>0.55565048808955397</v>
      </c>
      <c r="W10" s="14">
        <v>0.56916086867920701</v>
      </c>
      <c r="X10" s="14">
        <v>0.513953966415994</v>
      </c>
      <c r="Y10" s="14">
        <v>0.59216654577186401</v>
      </c>
      <c r="Z10" s="14">
        <v>0.50110521231496796</v>
      </c>
      <c r="AA10" s="14">
        <v>0.64509910366183398</v>
      </c>
      <c r="AB10" s="14">
        <v>0.62884576611512699</v>
      </c>
      <c r="AC10" s="14">
        <v>0.64507139433428495</v>
      </c>
      <c r="AD10" s="14">
        <v>0.51292254885825606</v>
      </c>
      <c r="AE10" s="14"/>
      <c r="AF10" s="14">
        <v>0.60316600441863</v>
      </c>
      <c r="AG10" s="14">
        <v>0.60826268988603605</v>
      </c>
      <c r="AH10" s="14">
        <v>0.43571566031097902</v>
      </c>
      <c r="AI10" s="14"/>
      <c r="AJ10" s="14" t="s">
        <v>79</v>
      </c>
      <c r="AK10" s="14" t="s">
        <v>79</v>
      </c>
      <c r="AL10" s="14" t="s">
        <v>79</v>
      </c>
      <c r="AM10" s="14" t="s">
        <v>79</v>
      </c>
      <c r="AN10" s="14" t="s">
        <v>79</v>
      </c>
      <c r="AO10" s="14"/>
      <c r="AP10" s="14">
        <v>0.64114173964972498</v>
      </c>
      <c r="AQ10" s="14">
        <v>0.57969717665595599</v>
      </c>
      <c r="AR10" s="14">
        <v>0.52234473945568305</v>
      </c>
      <c r="AS10" s="14"/>
      <c r="AT10" s="14">
        <v>0.59905176624716105</v>
      </c>
      <c r="AU10" s="14">
        <v>0.63461458652652003</v>
      </c>
      <c r="AV10" s="14">
        <v>0.59775684027903198</v>
      </c>
      <c r="AW10" s="14">
        <v>0.52580888591189701</v>
      </c>
      <c r="AX10" s="14">
        <v>0.69563872096555601</v>
      </c>
    </row>
    <row r="11" spans="2:50" ht="60" x14ac:dyDescent="0.25">
      <c r="B11" s="15" t="s">
        <v>210</v>
      </c>
      <c r="C11" s="14">
        <v>0.13084564237739901</v>
      </c>
      <c r="D11" s="14">
        <v>0.133162691744838</v>
      </c>
      <c r="E11" s="14">
        <v>0.129606603638141</v>
      </c>
      <c r="F11" s="14"/>
      <c r="G11" s="14">
        <v>0.14807982803126099</v>
      </c>
      <c r="H11" s="14">
        <v>0.14443094570235401</v>
      </c>
      <c r="I11" s="14">
        <v>0.135329769194653</v>
      </c>
      <c r="J11" s="14">
        <v>0.14294578163025001</v>
      </c>
      <c r="K11" s="14">
        <v>0.119029919633777</v>
      </c>
      <c r="L11" s="14">
        <v>0.103148346117457</v>
      </c>
      <c r="M11" s="14"/>
      <c r="N11" s="14">
        <v>0.130211948773862</v>
      </c>
      <c r="O11" s="14">
        <v>0.101896232995495</v>
      </c>
      <c r="P11" s="14">
        <v>0.17196099479267099</v>
      </c>
      <c r="Q11" s="14">
        <v>0.12679849701989701</v>
      </c>
      <c r="R11" s="14"/>
      <c r="S11" s="14">
        <v>0.154844741453567</v>
      </c>
      <c r="T11" s="14">
        <v>8.9723938326192798E-2</v>
      </c>
      <c r="U11" s="14">
        <v>0.136379833030118</v>
      </c>
      <c r="V11" s="14">
        <v>0.146145727178186</v>
      </c>
      <c r="W11" s="14">
        <v>8.3442704010053895E-2</v>
      </c>
      <c r="X11" s="14">
        <v>0.15448709533379601</v>
      </c>
      <c r="Y11" s="14">
        <v>0.13930999648072101</v>
      </c>
      <c r="Z11" s="14">
        <v>0.174654542210088</v>
      </c>
      <c r="AA11" s="14">
        <v>0.115478676148731</v>
      </c>
      <c r="AB11" s="14">
        <v>0.14514014072331</v>
      </c>
      <c r="AC11" s="14">
        <v>0.15066347469149599</v>
      </c>
      <c r="AD11" s="14">
        <v>9.8437730459697101E-2</v>
      </c>
      <c r="AE11" s="14"/>
      <c r="AF11" s="14">
        <v>0.13931183264661401</v>
      </c>
      <c r="AG11" s="14">
        <v>0.116215457306869</v>
      </c>
      <c r="AH11" s="14">
        <v>0.13333759394337</v>
      </c>
      <c r="AI11" s="14"/>
      <c r="AJ11" s="14" t="s">
        <v>79</v>
      </c>
      <c r="AK11" s="14" t="s">
        <v>79</v>
      </c>
      <c r="AL11" s="14" t="s">
        <v>79</v>
      </c>
      <c r="AM11" s="14" t="s">
        <v>79</v>
      </c>
      <c r="AN11" s="14" t="s">
        <v>79</v>
      </c>
      <c r="AO11" s="14"/>
      <c r="AP11" s="14">
        <v>0.13814033202144399</v>
      </c>
      <c r="AQ11" s="14">
        <v>0.12853652950602301</v>
      </c>
      <c r="AR11" s="14">
        <v>0.14746635451477899</v>
      </c>
      <c r="AS11" s="14"/>
      <c r="AT11" s="14">
        <v>0.14146430462033599</v>
      </c>
      <c r="AU11" s="14">
        <v>0.112422286009081</v>
      </c>
      <c r="AV11" s="14">
        <v>0.130885342504234</v>
      </c>
      <c r="AW11" s="14">
        <v>0.12705135932096401</v>
      </c>
      <c r="AX11" s="14">
        <v>4.8539231357096597E-2</v>
      </c>
    </row>
    <row r="12" spans="2:50" x14ac:dyDescent="0.25">
      <c r="B12" s="15" t="s">
        <v>70</v>
      </c>
      <c r="C12" s="23">
        <v>0.10587774530297001</v>
      </c>
      <c r="D12" s="23">
        <v>7.5170213325441299E-2</v>
      </c>
      <c r="E12" s="23">
        <v>0.13502452259421399</v>
      </c>
      <c r="F12" s="23"/>
      <c r="G12" s="23">
        <v>0.106923722370049</v>
      </c>
      <c r="H12" s="23">
        <v>8.9238169761407096E-2</v>
      </c>
      <c r="I12" s="23">
        <v>0.119137020331604</v>
      </c>
      <c r="J12" s="23">
        <v>0.10021645310572699</v>
      </c>
      <c r="K12" s="23">
        <v>0.105855533328462</v>
      </c>
      <c r="L12" s="23">
        <v>0.113240325380768</v>
      </c>
      <c r="M12" s="23"/>
      <c r="N12" s="23">
        <v>6.2666238263939703E-2</v>
      </c>
      <c r="O12" s="23">
        <v>0.10573786676207</v>
      </c>
      <c r="P12" s="23">
        <v>0.120510720285622</v>
      </c>
      <c r="Q12" s="23">
        <v>0.13938692506800299</v>
      </c>
      <c r="R12" s="23"/>
      <c r="S12" s="23">
        <v>9.1967039510851806E-2</v>
      </c>
      <c r="T12" s="23">
        <v>8.7846390035867597E-2</v>
      </c>
      <c r="U12" s="23">
        <v>0.121374793594431</v>
      </c>
      <c r="V12" s="23">
        <v>0.107760025146174</v>
      </c>
      <c r="W12" s="23">
        <v>0.13079859684461401</v>
      </c>
      <c r="X12" s="23">
        <v>0.122456233620067</v>
      </c>
      <c r="Y12" s="23">
        <v>6.5868593846795595E-2</v>
      </c>
      <c r="Z12" s="23">
        <v>0.14025773354691901</v>
      </c>
      <c r="AA12" s="23">
        <v>9.1519048251846494E-2</v>
      </c>
      <c r="AB12" s="23">
        <v>9.8000365365309997E-2</v>
      </c>
      <c r="AC12" s="23">
        <v>9.4063353048215198E-2</v>
      </c>
      <c r="AD12" s="23">
        <v>0.247877082481408</v>
      </c>
      <c r="AE12" s="23"/>
      <c r="AF12" s="23">
        <v>8.0509304021703795E-2</v>
      </c>
      <c r="AG12" s="23">
        <v>0.10911334218635101</v>
      </c>
      <c r="AH12" s="23">
        <v>0.18312553836025799</v>
      </c>
      <c r="AI12" s="23"/>
      <c r="AJ12" s="23" t="s">
        <v>79</v>
      </c>
      <c r="AK12" s="23" t="s">
        <v>79</v>
      </c>
      <c r="AL12" s="23" t="s">
        <v>79</v>
      </c>
      <c r="AM12" s="23" t="s">
        <v>79</v>
      </c>
      <c r="AN12" s="23" t="s">
        <v>79</v>
      </c>
      <c r="AO12" s="23"/>
      <c r="AP12" s="23">
        <v>5.3380810904984997E-2</v>
      </c>
      <c r="AQ12" s="23">
        <v>8.76683782484379E-2</v>
      </c>
      <c r="AR12" s="23">
        <v>0.14159883589035599</v>
      </c>
      <c r="AS12" s="23"/>
      <c r="AT12" s="23">
        <v>0.114928181811611</v>
      </c>
      <c r="AU12" s="23">
        <v>8.1907058527096593E-2</v>
      </c>
      <c r="AV12" s="23">
        <v>7.6844894178936599E-2</v>
      </c>
      <c r="AW12" s="23">
        <v>8.2803850388815894E-2</v>
      </c>
      <c r="AX12" s="23">
        <v>5.4499901556355097E-2</v>
      </c>
    </row>
    <row r="13" spans="2:50" x14ac:dyDescent="0.25">
      <c r="B13" s="27" t="s">
        <v>541</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AX21"/>
  <sheetViews>
    <sheetView showGridLines="0" topLeftCell="A12" workbookViewId="0">
      <pane xSplit="2" topLeftCell="C1" activePane="topRight" state="frozen"/>
      <selection pane="topRight" activeCell="B17" sqref="B17"/>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218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1088</v>
      </c>
      <c r="D7" s="10">
        <v>527</v>
      </c>
      <c r="E7" s="10">
        <v>557</v>
      </c>
      <c r="F7" s="10"/>
      <c r="G7" s="10">
        <v>138</v>
      </c>
      <c r="H7" s="10">
        <v>190</v>
      </c>
      <c r="I7" s="10">
        <v>145</v>
      </c>
      <c r="J7" s="10">
        <v>170</v>
      </c>
      <c r="K7" s="10">
        <v>185</v>
      </c>
      <c r="L7" s="10">
        <v>260</v>
      </c>
      <c r="M7" s="10"/>
      <c r="N7" s="10">
        <v>312</v>
      </c>
      <c r="O7" s="10">
        <v>306</v>
      </c>
      <c r="P7" s="10">
        <v>219</v>
      </c>
      <c r="Q7" s="10">
        <v>249</v>
      </c>
      <c r="R7" s="10"/>
      <c r="S7" s="10">
        <v>159</v>
      </c>
      <c r="T7" s="10">
        <v>148</v>
      </c>
      <c r="U7" s="10">
        <v>85</v>
      </c>
      <c r="V7" s="10">
        <v>127</v>
      </c>
      <c r="W7" s="10">
        <v>74</v>
      </c>
      <c r="X7" s="10">
        <v>76</v>
      </c>
      <c r="Y7" s="10">
        <v>86</v>
      </c>
      <c r="Z7" s="10">
        <v>42</v>
      </c>
      <c r="AA7" s="10">
        <v>132</v>
      </c>
      <c r="AB7" s="10">
        <v>94</v>
      </c>
      <c r="AC7" s="10">
        <v>45</v>
      </c>
      <c r="AD7" s="10">
        <v>20</v>
      </c>
      <c r="AE7" s="10"/>
      <c r="AF7" s="10">
        <v>407</v>
      </c>
      <c r="AG7" s="10">
        <v>455</v>
      </c>
      <c r="AH7" s="10">
        <v>138</v>
      </c>
      <c r="AI7" s="10"/>
      <c r="AJ7" s="10" t="s">
        <v>78</v>
      </c>
      <c r="AK7" s="10" t="s">
        <v>78</v>
      </c>
      <c r="AL7" s="10" t="s">
        <v>78</v>
      </c>
      <c r="AM7" s="10" t="s">
        <v>78</v>
      </c>
      <c r="AN7" s="10" t="s">
        <v>78</v>
      </c>
      <c r="AO7" s="10"/>
      <c r="AP7" s="10">
        <v>252</v>
      </c>
      <c r="AQ7" s="10">
        <v>399</v>
      </c>
      <c r="AR7" s="10">
        <v>83</v>
      </c>
      <c r="AS7" s="10"/>
      <c r="AT7" s="10">
        <v>261</v>
      </c>
      <c r="AU7" s="10">
        <v>261</v>
      </c>
      <c r="AV7" s="10">
        <v>295</v>
      </c>
      <c r="AW7" s="10">
        <v>103</v>
      </c>
      <c r="AX7" s="10">
        <v>13</v>
      </c>
    </row>
    <row r="8" spans="2:50" ht="30" customHeight="1" x14ac:dyDescent="0.25">
      <c r="B8" s="11" t="s">
        <v>19</v>
      </c>
      <c r="C8" s="11">
        <v>1091</v>
      </c>
      <c r="D8" s="11">
        <v>548</v>
      </c>
      <c r="E8" s="11">
        <v>538</v>
      </c>
      <c r="F8" s="11"/>
      <c r="G8" s="11">
        <v>161</v>
      </c>
      <c r="H8" s="11">
        <v>188</v>
      </c>
      <c r="I8" s="11">
        <v>189</v>
      </c>
      <c r="J8" s="11">
        <v>174</v>
      </c>
      <c r="K8" s="11">
        <v>150</v>
      </c>
      <c r="L8" s="11">
        <v>228</v>
      </c>
      <c r="M8" s="11"/>
      <c r="N8" s="11">
        <v>294</v>
      </c>
      <c r="O8" s="11">
        <v>290</v>
      </c>
      <c r="P8" s="11">
        <v>246</v>
      </c>
      <c r="Q8" s="11">
        <v>259</v>
      </c>
      <c r="R8" s="11"/>
      <c r="S8" s="11">
        <v>167</v>
      </c>
      <c r="T8" s="11">
        <v>136</v>
      </c>
      <c r="U8" s="11">
        <v>84</v>
      </c>
      <c r="V8" s="11">
        <v>113</v>
      </c>
      <c r="W8" s="11">
        <v>68</v>
      </c>
      <c r="X8" s="11">
        <v>92</v>
      </c>
      <c r="Y8" s="11">
        <v>82</v>
      </c>
      <c r="Z8" s="11">
        <v>40</v>
      </c>
      <c r="AA8" s="11">
        <v>122</v>
      </c>
      <c r="AB8" s="11">
        <v>98</v>
      </c>
      <c r="AC8" s="11">
        <v>54</v>
      </c>
      <c r="AD8" s="11">
        <v>35</v>
      </c>
      <c r="AE8" s="11"/>
      <c r="AF8" s="11">
        <v>392</v>
      </c>
      <c r="AG8" s="11">
        <v>451</v>
      </c>
      <c r="AH8" s="11">
        <v>150</v>
      </c>
      <c r="AI8" s="11"/>
      <c r="AJ8" s="11" t="s">
        <v>78</v>
      </c>
      <c r="AK8" s="11" t="s">
        <v>78</v>
      </c>
      <c r="AL8" s="11" t="s">
        <v>78</v>
      </c>
      <c r="AM8" s="11" t="s">
        <v>78</v>
      </c>
      <c r="AN8" s="11" t="s">
        <v>78</v>
      </c>
      <c r="AO8" s="11"/>
      <c r="AP8" s="11">
        <v>241</v>
      </c>
      <c r="AQ8" s="11">
        <v>411</v>
      </c>
      <c r="AR8" s="11">
        <v>83</v>
      </c>
      <c r="AS8" s="11"/>
      <c r="AT8" s="11">
        <v>255</v>
      </c>
      <c r="AU8" s="11">
        <v>268</v>
      </c>
      <c r="AV8" s="11">
        <v>299</v>
      </c>
      <c r="AW8" s="11">
        <v>105</v>
      </c>
      <c r="AX8" s="11">
        <v>12</v>
      </c>
    </row>
    <row r="9" spans="2:50" ht="30" x14ac:dyDescent="0.25">
      <c r="B9" s="15" t="s">
        <v>211</v>
      </c>
      <c r="C9" s="14">
        <v>0.56753498293978499</v>
      </c>
      <c r="D9" s="14">
        <v>0.57231740496642802</v>
      </c>
      <c r="E9" s="14">
        <v>0.56052192132330203</v>
      </c>
      <c r="F9" s="14"/>
      <c r="G9" s="14">
        <v>0.52122704883557402</v>
      </c>
      <c r="H9" s="14">
        <v>0.52392715428301295</v>
      </c>
      <c r="I9" s="14">
        <v>0.47606067131327801</v>
      </c>
      <c r="J9" s="14">
        <v>0.54673883183531102</v>
      </c>
      <c r="K9" s="14">
        <v>0.63578694865827001</v>
      </c>
      <c r="L9" s="14">
        <v>0.68258284109178102</v>
      </c>
      <c r="M9" s="14"/>
      <c r="N9" s="14">
        <v>0.62308923806121097</v>
      </c>
      <c r="O9" s="14">
        <v>0.61553364253480303</v>
      </c>
      <c r="P9" s="14">
        <v>0.50543915750910895</v>
      </c>
      <c r="Q9" s="14">
        <v>0.51108079361768799</v>
      </c>
      <c r="R9" s="14"/>
      <c r="S9" s="14">
        <v>0.46091615125876301</v>
      </c>
      <c r="T9" s="14">
        <v>0.58578807491319895</v>
      </c>
      <c r="U9" s="14">
        <v>0.58458673832788899</v>
      </c>
      <c r="V9" s="14">
        <v>0.62596998222710998</v>
      </c>
      <c r="W9" s="14">
        <v>0.52150836887505003</v>
      </c>
      <c r="X9" s="14">
        <v>0.53803903433289302</v>
      </c>
      <c r="Y9" s="14">
        <v>0.55141301580416902</v>
      </c>
      <c r="Z9" s="14">
        <v>0.67503562184240895</v>
      </c>
      <c r="AA9" s="14">
        <v>0.51432706851290599</v>
      </c>
      <c r="AB9" s="14">
        <v>0.67242867199675904</v>
      </c>
      <c r="AC9" s="14">
        <v>0.62020458417524604</v>
      </c>
      <c r="AD9" s="14">
        <v>0.66533046986246003</v>
      </c>
      <c r="AE9" s="14"/>
      <c r="AF9" s="14">
        <v>0.55791771452172401</v>
      </c>
      <c r="AG9" s="14">
        <v>0.62794207360815701</v>
      </c>
      <c r="AH9" s="14">
        <v>0.44095700901549301</v>
      </c>
      <c r="AI9" s="14"/>
      <c r="AJ9" s="14" t="s">
        <v>79</v>
      </c>
      <c r="AK9" s="14" t="s">
        <v>79</v>
      </c>
      <c r="AL9" s="14" t="s">
        <v>79</v>
      </c>
      <c r="AM9" s="14" t="s">
        <v>79</v>
      </c>
      <c r="AN9" s="14" t="s">
        <v>79</v>
      </c>
      <c r="AO9" s="14"/>
      <c r="AP9" s="14">
        <v>0.64042839854931599</v>
      </c>
      <c r="AQ9" s="14">
        <v>0.52974388563316099</v>
      </c>
      <c r="AR9" s="14">
        <v>0.62596649003174798</v>
      </c>
      <c r="AS9" s="14"/>
      <c r="AT9" s="14">
        <v>0.52469852418508001</v>
      </c>
      <c r="AU9" s="14">
        <v>0.60426898354482395</v>
      </c>
      <c r="AV9" s="14">
        <v>0.56213116914906602</v>
      </c>
      <c r="AW9" s="14">
        <v>0.67462615741388898</v>
      </c>
      <c r="AX9" s="14">
        <v>0.61287556995255699</v>
      </c>
    </row>
    <row r="10" spans="2:50" ht="30" x14ac:dyDescent="0.25">
      <c r="B10" s="15" t="s">
        <v>212</v>
      </c>
      <c r="C10" s="14">
        <v>0.50351005846272101</v>
      </c>
      <c r="D10" s="14">
        <v>0.51503056559662796</v>
      </c>
      <c r="E10" s="14">
        <v>0.48960854921547597</v>
      </c>
      <c r="F10" s="14"/>
      <c r="G10" s="14">
        <v>0.49417152828196398</v>
      </c>
      <c r="H10" s="14">
        <v>0.40096932586916101</v>
      </c>
      <c r="I10" s="14">
        <v>0.51145458737654703</v>
      </c>
      <c r="J10" s="14">
        <v>0.48976208966088802</v>
      </c>
      <c r="K10" s="14">
        <v>0.50529697042158095</v>
      </c>
      <c r="L10" s="14">
        <v>0.59737407979509205</v>
      </c>
      <c r="M10" s="14"/>
      <c r="N10" s="14">
        <v>0.50504743498395699</v>
      </c>
      <c r="O10" s="14">
        <v>0.57186316982790297</v>
      </c>
      <c r="P10" s="14">
        <v>0.48403468182437598</v>
      </c>
      <c r="Q10" s="14">
        <v>0.44799147032882097</v>
      </c>
      <c r="R10" s="14"/>
      <c r="S10" s="14">
        <v>0.417607646583044</v>
      </c>
      <c r="T10" s="14">
        <v>0.47375251551900599</v>
      </c>
      <c r="U10" s="14">
        <v>0.49002343407190402</v>
      </c>
      <c r="V10" s="14">
        <v>0.52068027372621595</v>
      </c>
      <c r="W10" s="14">
        <v>0.56414123773928404</v>
      </c>
      <c r="X10" s="14">
        <v>0.43720182505862398</v>
      </c>
      <c r="Y10" s="14">
        <v>0.49292081719181802</v>
      </c>
      <c r="Z10" s="14">
        <v>0.445001973816601</v>
      </c>
      <c r="AA10" s="14">
        <v>0.56391196736925497</v>
      </c>
      <c r="AB10" s="14">
        <v>0.563151969457239</v>
      </c>
      <c r="AC10" s="14">
        <v>0.53684034102247302</v>
      </c>
      <c r="AD10" s="14">
        <v>0.72337601954932296</v>
      </c>
      <c r="AE10" s="14"/>
      <c r="AF10" s="14">
        <v>0.50166447213397203</v>
      </c>
      <c r="AG10" s="14">
        <v>0.510555403469377</v>
      </c>
      <c r="AH10" s="14">
        <v>0.49630550266531598</v>
      </c>
      <c r="AI10" s="14"/>
      <c r="AJ10" s="14" t="s">
        <v>79</v>
      </c>
      <c r="AK10" s="14" t="s">
        <v>79</v>
      </c>
      <c r="AL10" s="14" t="s">
        <v>79</v>
      </c>
      <c r="AM10" s="14" t="s">
        <v>79</v>
      </c>
      <c r="AN10" s="14" t="s">
        <v>79</v>
      </c>
      <c r="AO10" s="14"/>
      <c r="AP10" s="14">
        <v>0.55195872326166795</v>
      </c>
      <c r="AQ10" s="14">
        <v>0.49008968672942199</v>
      </c>
      <c r="AR10" s="14">
        <v>0.54345821345494105</v>
      </c>
      <c r="AS10" s="14"/>
      <c r="AT10" s="14">
        <v>0.47927318770746502</v>
      </c>
      <c r="AU10" s="14">
        <v>0.47908212573183101</v>
      </c>
      <c r="AV10" s="14">
        <v>0.498671502978836</v>
      </c>
      <c r="AW10" s="14">
        <v>0.62758796935862204</v>
      </c>
      <c r="AX10" s="14">
        <v>0.44310009596015898</v>
      </c>
    </row>
    <row r="11" spans="2:50" ht="60" x14ac:dyDescent="0.25">
      <c r="B11" s="15" t="s">
        <v>213</v>
      </c>
      <c r="C11" s="14">
        <v>0.44450146044926198</v>
      </c>
      <c r="D11" s="14">
        <v>0.45163142661410299</v>
      </c>
      <c r="E11" s="14">
        <v>0.43456741755737499</v>
      </c>
      <c r="F11" s="14"/>
      <c r="G11" s="14">
        <v>0.468227662160284</v>
      </c>
      <c r="H11" s="14">
        <v>0.36582351832402099</v>
      </c>
      <c r="I11" s="14">
        <v>0.45006094995398099</v>
      </c>
      <c r="J11" s="14">
        <v>0.45133830691903498</v>
      </c>
      <c r="K11" s="14">
        <v>0.46254141475882099</v>
      </c>
      <c r="L11" s="14">
        <v>0.47092887822284202</v>
      </c>
      <c r="M11" s="14"/>
      <c r="N11" s="14">
        <v>0.44875150466241598</v>
      </c>
      <c r="O11" s="14">
        <v>0.48175436064340599</v>
      </c>
      <c r="P11" s="14">
        <v>0.44878856368590098</v>
      </c>
      <c r="Q11" s="14">
        <v>0.392225074332407</v>
      </c>
      <c r="R11" s="14"/>
      <c r="S11" s="14">
        <v>0.41246375024748499</v>
      </c>
      <c r="T11" s="14">
        <v>0.45168487842580801</v>
      </c>
      <c r="U11" s="14">
        <v>0.43908513413141897</v>
      </c>
      <c r="V11" s="14">
        <v>0.438076972992406</v>
      </c>
      <c r="W11" s="14">
        <v>0.45151083874380898</v>
      </c>
      <c r="X11" s="14">
        <v>0.51499247814151705</v>
      </c>
      <c r="Y11" s="14">
        <v>0.432647525238544</v>
      </c>
      <c r="Z11" s="14">
        <v>0.514010125410019</v>
      </c>
      <c r="AA11" s="14">
        <v>0.40536591877247102</v>
      </c>
      <c r="AB11" s="14">
        <v>0.417184618769321</v>
      </c>
      <c r="AC11" s="14">
        <v>0.47223922080993003</v>
      </c>
      <c r="AD11" s="14">
        <v>0.52116713566780704</v>
      </c>
      <c r="AE11" s="14"/>
      <c r="AF11" s="14">
        <v>0.43060006053684402</v>
      </c>
      <c r="AG11" s="14">
        <v>0.45453811277297801</v>
      </c>
      <c r="AH11" s="14">
        <v>0.41417096627760103</v>
      </c>
      <c r="AI11" s="14"/>
      <c r="AJ11" s="14" t="s">
        <v>79</v>
      </c>
      <c r="AK11" s="14" t="s">
        <v>79</v>
      </c>
      <c r="AL11" s="14" t="s">
        <v>79</v>
      </c>
      <c r="AM11" s="14" t="s">
        <v>79</v>
      </c>
      <c r="AN11" s="14" t="s">
        <v>79</v>
      </c>
      <c r="AO11" s="14"/>
      <c r="AP11" s="14">
        <v>0.48848442676951098</v>
      </c>
      <c r="AQ11" s="14">
        <v>0.42929056337502802</v>
      </c>
      <c r="AR11" s="14">
        <v>0.44873491216505101</v>
      </c>
      <c r="AS11" s="14"/>
      <c r="AT11" s="14">
        <v>0.40155510530630201</v>
      </c>
      <c r="AU11" s="14">
        <v>0.42228214967845701</v>
      </c>
      <c r="AV11" s="14">
        <v>0.49379802617584501</v>
      </c>
      <c r="AW11" s="14">
        <v>0.50644541218091998</v>
      </c>
      <c r="AX11" s="14">
        <v>0.47121054049210198</v>
      </c>
    </row>
    <row r="12" spans="2:50" ht="30" x14ac:dyDescent="0.25">
      <c r="B12" s="15" t="s">
        <v>214</v>
      </c>
      <c r="C12" s="14">
        <v>0.44161352829291001</v>
      </c>
      <c r="D12" s="14">
        <v>0.42985197927107599</v>
      </c>
      <c r="E12" s="14">
        <v>0.45368722894184199</v>
      </c>
      <c r="F12" s="14"/>
      <c r="G12" s="14">
        <v>0.43500192594861198</v>
      </c>
      <c r="H12" s="14">
        <v>0.37256609130096202</v>
      </c>
      <c r="I12" s="14">
        <v>0.38038494246497701</v>
      </c>
      <c r="J12" s="14">
        <v>0.44048660059468298</v>
      </c>
      <c r="K12" s="14">
        <v>0.47370754364020701</v>
      </c>
      <c r="L12" s="14">
        <v>0.53346451898542502</v>
      </c>
      <c r="M12" s="14"/>
      <c r="N12" s="14">
        <v>0.52521914615540599</v>
      </c>
      <c r="O12" s="14">
        <v>0.45613388498663499</v>
      </c>
      <c r="P12" s="14">
        <v>0.387953041103342</v>
      </c>
      <c r="Q12" s="14">
        <v>0.376219410062542</v>
      </c>
      <c r="R12" s="14"/>
      <c r="S12" s="14">
        <v>0.465099338153588</v>
      </c>
      <c r="T12" s="14">
        <v>0.42760808458604099</v>
      </c>
      <c r="U12" s="14">
        <v>0.39600216949127998</v>
      </c>
      <c r="V12" s="14">
        <v>0.50458350029848997</v>
      </c>
      <c r="W12" s="14">
        <v>0.46814220228995201</v>
      </c>
      <c r="X12" s="14">
        <v>0.51081297158890204</v>
      </c>
      <c r="Y12" s="14">
        <v>0.41365548982723499</v>
      </c>
      <c r="Z12" s="14">
        <v>0.380019317019061</v>
      </c>
      <c r="AA12" s="14">
        <v>0.32189145362799598</v>
      </c>
      <c r="AB12" s="14">
        <v>0.52844658975407299</v>
      </c>
      <c r="AC12" s="14">
        <v>0.471952187069617</v>
      </c>
      <c r="AD12" s="14">
        <v>0.31974556041640101</v>
      </c>
      <c r="AE12" s="14"/>
      <c r="AF12" s="14">
        <v>0.40188201008277802</v>
      </c>
      <c r="AG12" s="14">
        <v>0.48990128017735501</v>
      </c>
      <c r="AH12" s="14">
        <v>0.393294511157469</v>
      </c>
      <c r="AI12" s="14"/>
      <c r="AJ12" s="14" t="s">
        <v>79</v>
      </c>
      <c r="AK12" s="14" t="s">
        <v>79</v>
      </c>
      <c r="AL12" s="14" t="s">
        <v>79</v>
      </c>
      <c r="AM12" s="14" t="s">
        <v>79</v>
      </c>
      <c r="AN12" s="14" t="s">
        <v>79</v>
      </c>
      <c r="AO12" s="14"/>
      <c r="AP12" s="14">
        <v>0.47951698390389502</v>
      </c>
      <c r="AQ12" s="14">
        <v>0.42721027993604199</v>
      </c>
      <c r="AR12" s="14">
        <v>0.50223166533233898</v>
      </c>
      <c r="AS12" s="14"/>
      <c r="AT12" s="14">
        <v>0.42200680580247402</v>
      </c>
      <c r="AU12" s="14">
        <v>0.41873159984414099</v>
      </c>
      <c r="AV12" s="14">
        <v>0.479687048826277</v>
      </c>
      <c r="AW12" s="14">
        <v>0.42466802762464301</v>
      </c>
      <c r="AX12" s="14">
        <v>0.57783182390230303</v>
      </c>
    </row>
    <row r="13" spans="2:50" ht="45" x14ac:dyDescent="0.25">
      <c r="B13" s="15" t="s">
        <v>215</v>
      </c>
      <c r="C13" s="14">
        <v>0.348965192098663</v>
      </c>
      <c r="D13" s="14">
        <v>0.34333787300741803</v>
      </c>
      <c r="E13" s="14">
        <v>0.35068939913429098</v>
      </c>
      <c r="F13" s="14"/>
      <c r="G13" s="14">
        <v>0.35997466959288499</v>
      </c>
      <c r="H13" s="14">
        <v>0.37802186842514601</v>
      </c>
      <c r="I13" s="14">
        <v>0.29507158223845797</v>
      </c>
      <c r="J13" s="14">
        <v>0.32976869650705698</v>
      </c>
      <c r="K13" s="14">
        <v>0.40485478862598101</v>
      </c>
      <c r="L13" s="14">
        <v>0.33956567241059998</v>
      </c>
      <c r="M13" s="14"/>
      <c r="N13" s="14">
        <v>0.42389680709074301</v>
      </c>
      <c r="O13" s="14">
        <v>0.35932428081790901</v>
      </c>
      <c r="P13" s="14">
        <v>0.33824862015405599</v>
      </c>
      <c r="Q13" s="14">
        <v>0.26544056987975001</v>
      </c>
      <c r="R13" s="14"/>
      <c r="S13" s="14">
        <v>0.318751281680972</v>
      </c>
      <c r="T13" s="14">
        <v>0.35811567521421001</v>
      </c>
      <c r="U13" s="14">
        <v>0.332273607740318</v>
      </c>
      <c r="V13" s="14">
        <v>0.35178861074801698</v>
      </c>
      <c r="W13" s="14">
        <v>0.37821333659399398</v>
      </c>
      <c r="X13" s="14">
        <v>0.319891263656088</v>
      </c>
      <c r="Y13" s="14">
        <v>0.27769801559811103</v>
      </c>
      <c r="Z13" s="14">
        <v>0.312765395501448</v>
      </c>
      <c r="AA13" s="14">
        <v>0.36710164690935099</v>
      </c>
      <c r="AB13" s="14">
        <v>0.42067662897990998</v>
      </c>
      <c r="AC13" s="14">
        <v>0.36456378283153301</v>
      </c>
      <c r="AD13" s="14">
        <v>0.426790643872348</v>
      </c>
      <c r="AE13" s="14"/>
      <c r="AF13" s="14">
        <v>0.31214045218761999</v>
      </c>
      <c r="AG13" s="14">
        <v>0.38154264895894402</v>
      </c>
      <c r="AH13" s="14">
        <v>0.30538675592410303</v>
      </c>
      <c r="AI13" s="14"/>
      <c r="AJ13" s="14" t="s">
        <v>79</v>
      </c>
      <c r="AK13" s="14" t="s">
        <v>79</v>
      </c>
      <c r="AL13" s="14" t="s">
        <v>79</v>
      </c>
      <c r="AM13" s="14" t="s">
        <v>79</v>
      </c>
      <c r="AN13" s="14" t="s">
        <v>79</v>
      </c>
      <c r="AO13" s="14"/>
      <c r="AP13" s="14">
        <v>0.33952108484805699</v>
      </c>
      <c r="AQ13" s="14">
        <v>0.32639471257785202</v>
      </c>
      <c r="AR13" s="14">
        <v>0.40435764177811201</v>
      </c>
      <c r="AS13" s="14"/>
      <c r="AT13" s="14">
        <v>0.30164131991746801</v>
      </c>
      <c r="AU13" s="14">
        <v>0.33262436337505502</v>
      </c>
      <c r="AV13" s="14">
        <v>0.36236018937356701</v>
      </c>
      <c r="AW13" s="14">
        <v>0.404877824734381</v>
      </c>
      <c r="AX13" s="14">
        <v>0.48246503739641</v>
      </c>
    </row>
    <row r="14" spans="2:50" ht="60" x14ac:dyDescent="0.25">
      <c r="B14" s="15" t="s">
        <v>216</v>
      </c>
      <c r="C14" s="14">
        <v>0.294477474120871</v>
      </c>
      <c r="D14" s="14">
        <v>0.28953848124635001</v>
      </c>
      <c r="E14" s="14">
        <v>0.29708860493546702</v>
      </c>
      <c r="F14" s="14"/>
      <c r="G14" s="14">
        <v>0.30230017307260698</v>
      </c>
      <c r="H14" s="14">
        <v>0.257793846326072</v>
      </c>
      <c r="I14" s="14">
        <v>0.30863829857253999</v>
      </c>
      <c r="J14" s="14">
        <v>0.34574136589257998</v>
      </c>
      <c r="K14" s="14">
        <v>0.29543068822156399</v>
      </c>
      <c r="L14" s="14">
        <v>0.26778355284341498</v>
      </c>
      <c r="M14" s="14"/>
      <c r="N14" s="14">
        <v>0.29397167709942901</v>
      </c>
      <c r="O14" s="14">
        <v>0.29899491478437901</v>
      </c>
      <c r="P14" s="14">
        <v>0.26877977974280298</v>
      </c>
      <c r="Q14" s="14">
        <v>0.31149048365648702</v>
      </c>
      <c r="R14" s="14"/>
      <c r="S14" s="14">
        <v>0.28921958134620801</v>
      </c>
      <c r="T14" s="14">
        <v>0.29559365185354902</v>
      </c>
      <c r="U14" s="14">
        <v>0.23851059394625701</v>
      </c>
      <c r="V14" s="14">
        <v>0.32710990493377101</v>
      </c>
      <c r="W14" s="14">
        <v>0.26675388357850699</v>
      </c>
      <c r="X14" s="14">
        <v>0.29879333990984702</v>
      </c>
      <c r="Y14" s="14">
        <v>0.42158300262898202</v>
      </c>
      <c r="Z14" s="14">
        <v>0.26655106805293499</v>
      </c>
      <c r="AA14" s="14">
        <v>0.30029487076691702</v>
      </c>
      <c r="AB14" s="14">
        <v>0.27307777791270899</v>
      </c>
      <c r="AC14" s="14">
        <v>0.21577462110311199</v>
      </c>
      <c r="AD14" s="14">
        <v>0.28305425716318</v>
      </c>
      <c r="AE14" s="14"/>
      <c r="AF14" s="14">
        <v>0.30999278606637398</v>
      </c>
      <c r="AG14" s="14">
        <v>0.28212563608818703</v>
      </c>
      <c r="AH14" s="14">
        <v>0.257908378676244</v>
      </c>
      <c r="AI14" s="14"/>
      <c r="AJ14" s="14" t="s">
        <v>79</v>
      </c>
      <c r="AK14" s="14" t="s">
        <v>79</v>
      </c>
      <c r="AL14" s="14" t="s">
        <v>79</v>
      </c>
      <c r="AM14" s="14" t="s">
        <v>79</v>
      </c>
      <c r="AN14" s="14" t="s">
        <v>79</v>
      </c>
      <c r="AO14" s="14"/>
      <c r="AP14" s="14">
        <v>0.28288696017943898</v>
      </c>
      <c r="AQ14" s="14">
        <v>0.30203854092222399</v>
      </c>
      <c r="AR14" s="14">
        <v>0.36103782681879398</v>
      </c>
      <c r="AS14" s="14"/>
      <c r="AT14" s="14">
        <v>0.31102886052213702</v>
      </c>
      <c r="AU14" s="14">
        <v>0.29975265560613401</v>
      </c>
      <c r="AV14" s="14">
        <v>0.25743837464561897</v>
      </c>
      <c r="AW14" s="14">
        <v>0.31224003827827801</v>
      </c>
      <c r="AX14" s="14">
        <v>0.55436137177103095</v>
      </c>
    </row>
    <row r="15" spans="2:50" x14ac:dyDescent="0.25">
      <c r="B15" s="15" t="s">
        <v>217</v>
      </c>
      <c r="C15" s="14">
        <v>0.256045509834958</v>
      </c>
      <c r="D15" s="14">
        <v>0.26408738206980098</v>
      </c>
      <c r="E15" s="14">
        <v>0.25003764509472898</v>
      </c>
      <c r="F15" s="14"/>
      <c r="G15" s="14">
        <v>0.19822883572738501</v>
      </c>
      <c r="H15" s="14">
        <v>0.23097971276927801</v>
      </c>
      <c r="I15" s="14">
        <v>0.22670831120607099</v>
      </c>
      <c r="J15" s="14">
        <v>0.22208767430870799</v>
      </c>
      <c r="K15" s="14">
        <v>0.25882181224818102</v>
      </c>
      <c r="L15" s="14">
        <v>0.36579378475522401</v>
      </c>
      <c r="M15" s="14"/>
      <c r="N15" s="14">
        <v>0.24778793785929601</v>
      </c>
      <c r="O15" s="14">
        <v>0.28120389326748002</v>
      </c>
      <c r="P15" s="14">
        <v>0.24696284590122</v>
      </c>
      <c r="Q15" s="14">
        <v>0.244674012136846</v>
      </c>
      <c r="R15" s="14"/>
      <c r="S15" s="14">
        <v>0.19090013690124499</v>
      </c>
      <c r="T15" s="14">
        <v>0.31750002866649502</v>
      </c>
      <c r="U15" s="14">
        <v>0.210895915759754</v>
      </c>
      <c r="V15" s="14">
        <v>0.29353249334404902</v>
      </c>
      <c r="W15" s="14">
        <v>0.23193807670376701</v>
      </c>
      <c r="X15" s="14">
        <v>0.204686058743621</v>
      </c>
      <c r="Y15" s="14">
        <v>0.28916956325826099</v>
      </c>
      <c r="Z15" s="14">
        <v>0.37774762531223399</v>
      </c>
      <c r="AA15" s="14">
        <v>0.28341446368504802</v>
      </c>
      <c r="AB15" s="14">
        <v>0.30094367940394101</v>
      </c>
      <c r="AC15" s="14">
        <v>0.26656205956863999</v>
      </c>
      <c r="AD15" s="14">
        <v>4.3594931435592198E-2</v>
      </c>
      <c r="AE15" s="14"/>
      <c r="AF15" s="14">
        <v>0.29542202671282197</v>
      </c>
      <c r="AG15" s="14">
        <v>0.231601043178042</v>
      </c>
      <c r="AH15" s="14">
        <v>0.26141955366971298</v>
      </c>
      <c r="AI15" s="14"/>
      <c r="AJ15" s="14" t="s">
        <v>79</v>
      </c>
      <c r="AK15" s="14" t="s">
        <v>79</v>
      </c>
      <c r="AL15" s="14" t="s">
        <v>79</v>
      </c>
      <c r="AM15" s="14" t="s">
        <v>79</v>
      </c>
      <c r="AN15" s="14" t="s">
        <v>79</v>
      </c>
      <c r="AO15" s="14"/>
      <c r="AP15" s="14">
        <v>0.32622448314882901</v>
      </c>
      <c r="AQ15" s="14">
        <v>0.23633388144814901</v>
      </c>
      <c r="AR15" s="14">
        <v>0.245118725692474</v>
      </c>
      <c r="AS15" s="14"/>
      <c r="AT15" s="14">
        <v>0.30858942847402498</v>
      </c>
      <c r="AU15" s="14">
        <v>0.25038459344424602</v>
      </c>
      <c r="AV15" s="14">
        <v>0.22815337854284601</v>
      </c>
      <c r="AW15" s="14">
        <v>0.24122607932265799</v>
      </c>
      <c r="AX15" s="14">
        <v>0.21340371127074401</v>
      </c>
    </row>
    <row r="16" spans="2:50" x14ac:dyDescent="0.25">
      <c r="B16" s="15" t="s">
        <v>103</v>
      </c>
      <c r="C16" s="23">
        <v>8.4499693349932903E-2</v>
      </c>
      <c r="D16" s="23">
        <v>7.9310836062566795E-2</v>
      </c>
      <c r="E16" s="23">
        <v>9.0501030287802806E-2</v>
      </c>
      <c r="F16" s="23"/>
      <c r="G16" s="23">
        <v>6.2711400155786204E-2</v>
      </c>
      <c r="H16" s="23">
        <v>0.11582001299193199</v>
      </c>
      <c r="I16" s="23">
        <v>6.1523578515398601E-2</v>
      </c>
      <c r="J16" s="23">
        <v>9.9307122123408906E-2</v>
      </c>
      <c r="K16" s="23">
        <v>8.7825126306877194E-2</v>
      </c>
      <c r="L16" s="23">
        <v>7.9542701034015798E-2</v>
      </c>
      <c r="M16" s="23"/>
      <c r="N16" s="23">
        <v>5.4237593687840799E-2</v>
      </c>
      <c r="O16" s="23">
        <v>7.0374881068559603E-2</v>
      </c>
      <c r="P16" s="23">
        <v>0.101747416359198</v>
      </c>
      <c r="Q16" s="23">
        <v>0.119143783055976</v>
      </c>
      <c r="R16" s="23"/>
      <c r="S16" s="23">
        <v>8.2963474905572501E-2</v>
      </c>
      <c r="T16" s="23">
        <v>7.7044408557783703E-2</v>
      </c>
      <c r="U16" s="23">
        <v>9.7657774759582802E-2</v>
      </c>
      <c r="V16" s="23">
        <v>8.6645583547204197E-2</v>
      </c>
      <c r="W16" s="23">
        <v>5.0652940501711999E-2</v>
      </c>
      <c r="X16" s="23">
        <v>5.3649722416758E-2</v>
      </c>
      <c r="Y16" s="23">
        <v>7.8190977471047099E-2</v>
      </c>
      <c r="Z16" s="23">
        <v>0.164670488005423</v>
      </c>
      <c r="AA16" s="23">
        <v>0.118807464193325</v>
      </c>
      <c r="AB16" s="23">
        <v>4.9043176987927498E-2</v>
      </c>
      <c r="AC16" s="23">
        <v>5.6907623632982997E-2</v>
      </c>
      <c r="AD16" s="23">
        <v>0.17495895514865201</v>
      </c>
      <c r="AE16" s="23"/>
      <c r="AF16" s="23">
        <v>0.10484053835790801</v>
      </c>
      <c r="AG16" s="23">
        <v>4.9169889878752503E-2</v>
      </c>
      <c r="AH16" s="23">
        <v>0.13013317174323899</v>
      </c>
      <c r="AI16" s="23"/>
      <c r="AJ16" s="23" t="s">
        <v>79</v>
      </c>
      <c r="AK16" s="23" t="s">
        <v>79</v>
      </c>
      <c r="AL16" s="23" t="s">
        <v>79</v>
      </c>
      <c r="AM16" s="23" t="s">
        <v>79</v>
      </c>
      <c r="AN16" s="23" t="s">
        <v>79</v>
      </c>
      <c r="AO16" s="23"/>
      <c r="AP16" s="23">
        <v>7.0493767102798893E-2</v>
      </c>
      <c r="AQ16" s="23">
        <v>7.1918307671931303E-2</v>
      </c>
      <c r="AR16" s="23">
        <v>2.45302260099695E-2</v>
      </c>
      <c r="AS16" s="23"/>
      <c r="AT16" s="23">
        <v>0.105195383347476</v>
      </c>
      <c r="AU16" s="23">
        <v>9.9974366015988206E-2</v>
      </c>
      <c r="AV16" s="23">
        <v>5.1072289893591499E-2</v>
      </c>
      <c r="AW16" s="23">
        <v>4.1581059854159198E-2</v>
      </c>
      <c r="AX16" s="23">
        <v>4.888888002873E-2</v>
      </c>
    </row>
    <row r="17" spans="2:2" x14ac:dyDescent="0.25">
      <c r="B17" s="27" t="s">
        <v>540</v>
      </c>
    </row>
    <row r="18" spans="2:2" x14ac:dyDescent="0.25">
      <c r="B18" t="s">
        <v>75</v>
      </c>
    </row>
    <row r="19" spans="2:2" x14ac:dyDescent="0.25">
      <c r="B19" t="s">
        <v>76</v>
      </c>
    </row>
    <row r="21" spans="2:2" x14ac:dyDescent="0.25">
      <c r="B21"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X22"/>
  <sheetViews>
    <sheetView showGridLines="0" topLeftCell="A12"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211</v>
      </c>
      <c r="C9" s="14">
        <v>0.55376447700785203</v>
      </c>
      <c r="D9" s="14">
        <v>0.55886342985266102</v>
      </c>
      <c r="E9" s="14">
        <v>0.54769760374437704</v>
      </c>
      <c r="F9" s="14"/>
      <c r="G9" s="14">
        <v>0.47463632818928198</v>
      </c>
      <c r="H9" s="14">
        <v>0.55295052183363902</v>
      </c>
      <c r="I9" s="14">
        <v>0.49569581362007697</v>
      </c>
      <c r="J9" s="14">
        <v>0.610469667703192</v>
      </c>
      <c r="K9" s="14">
        <v>0.58761955036615798</v>
      </c>
      <c r="L9" s="14">
        <v>0.577826546603602</v>
      </c>
      <c r="M9" s="14"/>
      <c r="N9" s="14">
        <v>0.59632152246870496</v>
      </c>
      <c r="O9" s="14">
        <v>0.54885522601357695</v>
      </c>
      <c r="P9" s="14">
        <v>0.47284606032877002</v>
      </c>
      <c r="Q9" s="14">
        <v>0.57705324091402199</v>
      </c>
      <c r="R9" s="14"/>
      <c r="S9" s="14">
        <v>0.50888361744949295</v>
      </c>
      <c r="T9" s="14">
        <v>0.53031549081575602</v>
      </c>
      <c r="U9" s="14">
        <v>0.53362653548850403</v>
      </c>
      <c r="V9" s="14">
        <v>0.52510273156794995</v>
      </c>
      <c r="W9" s="14">
        <v>0.60383797471546596</v>
      </c>
      <c r="X9" s="14">
        <v>0.49527511201174201</v>
      </c>
      <c r="Y9" s="14">
        <v>0.65791339787431402</v>
      </c>
      <c r="Z9" s="14">
        <v>0.69796611045854395</v>
      </c>
      <c r="AA9" s="14">
        <v>0.50349435466885795</v>
      </c>
      <c r="AB9" s="14">
        <v>0.55262807369671096</v>
      </c>
      <c r="AC9" s="14">
        <v>0.63065145007985302</v>
      </c>
      <c r="AD9" s="14">
        <v>0.58051581869341096</v>
      </c>
      <c r="AE9" s="14"/>
      <c r="AF9" s="14">
        <v>0.564375401347471</v>
      </c>
      <c r="AG9" s="14">
        <v>0.54598652264706404</v>
      </c>
      <c r="AH9" s="14">
        <v>0.56962831613613396</v>
      </c>
      <c r="AI9" s="14"/>
      <c r="AJ9" s="14" t="s">
        <v>79</v>
      </c>
      <c r="AK9" s="14" t="s">
        <v>79</v>
      </c>
      <c r="AL9" s="14" t="s">
        <v>79</v>
      </c>
      <c r="AM9" s="14" t="s">
        <v>79</v>
      </c>
      <c r="AN9" s="14" t="s">
        <v>79</v>
      </c>
      <c r="AO9" s="14"/>
      <c r="AP9" s="14">
        <v>0.61539673742995005</v>
      </c>
      <c r="AQ9" s="14">
        <v>0.55600525499967501</v>
      </c>
      <c r="AR9" s="14">
        <v>0.55060374498322495</v>
      </c>
      <c r="AS9" s="14"/>
      <c r="AT9" s="14">
        <v>0.49598640599874499</v>
      </c>
      <c r="AU9" s="14">
        <v>0.609553788307302</v>
      </c>
      <c r="AV9" s="14">
        <v>0.56871382933056003</v>
      </c>
      <c r="AW9" s="14">
        <v>0.61862785664782205</v>
      </c>
      <c r="AX9" s="14">
        <v>0.681155864538176</v>
      </c>
    </row>
    <row r="10" spans="2:50" ht="30" x14ac:dyDescent="0.25">
      <c r="B10" s="15" t="s">
        <v>212</v>
      </c>
      <c r="C10" s="14">
        <v>0.50361450203978197</v>
      </c>
      <c r="D10" s="14">
        <v>0.52990500723516598</v>
      </c>
      <c r="E10" s="14">
        <v>0.47913930880505901</v>
      </c>
      <c r="F10" s="14"/>
      <c r="G10" s="14">
        <v>0.46753510044086799</v>
      </c>
      <c r="H10" s="14">
        <v>0.49262852365741799</v>
      </c>
      <c r="I10" s="14">
        <v>0.45667503889746702</v>
      </c>
      <c r="J10" s="14">
        <v>0.52641094261919896</v>
      </c>
      <c r="K10" s="14">
        <v>0.58477266422434304</v>
      </c>
      <c r="L10" s="14">
        <v>0.49730811194826802</v>
      </c>
      <c r="M10" s="14"/>
      <c r="N10" s="14">
        <v>0.51036312865286604</v>
      </c>
      <c r="O10" s="14">
        <v>0.522067019885876</v>
      </c>
      <c r="P10" s="14">
        <v>0.47669850284474802</v>
      </c>
      <c r="Q10" s="14">
        <v>0.49745847202947302</v>
      </c>
      <c r="R10" s="14"/>
      <c r="S10" s="14">
        <v>0.484876177191363</v>
      </c>
      <c r="T10" s="14">
        <v>0.46716722877816902</v>
      </c>
      <c r="U10" s="14">
        <v>0.60583956759306501</v>
      </c>
      <c r="V10" s="14">
        <v>0.48069068720431701</v>
      </c>
      <c r="W10" s="14">
        <v>0.51529685761899502</v>
      </c>
      <c r="X10" s="14">
        <v>0.38979654307299</v>
      </c>
      <c r="Y10" s="14">
        <v>0.49398741432849802</v>
      </c>
      <c r="Z10" s="14">
        <v>0.643375803438893</v>
      </c>
      <c r="AA10" s="14">
        <v>0.52551367146430095</v>
      </c>
      <c r="AB10" s="14">
        <v>0.48150832941195798</v>
      </c>
      <c r="AC10" s="14">
        <v>0.52354617290531902</v>
      </c>
      <c r="AD10" s="14">
        <v>0.63680841339574301</v>
      </c>
      <c r="AE10" s="14"/>
      <c r="AF10" s="14">
        <v>0.51248705758816304</v>
      </c>
      <c r="AG10" s="14">
        <v>0.49400192033509399</v>
      </c>
      <c r="AH10" s="14">
        <v>0.52214949677534295</v>
      </c>
      <c r="AI10" s="14"/>
      <c r="AJ10" s="14" t="s">
        <v>79</v>
      </c>
      <c r="AK10" s="14" t="s">
        <v>79</v>
      </c>
      <c r="AL10" s="14" t="s">
        <v>79</v>
      </c>
      <c r="AM10" s="14" t="s">
        <v>79</v>
      </c>
      <c r="AN10" s="14" t="s">
        <v>79</v>
      </c>
      <c r="AO10" s="14"/>
      <c r="AP10" s="14">
        <v>0.54503996368651997</v>
      </c>
      <c r="AQ10" s="14">
        <v>0.50726895549477602</v>
      </c>
      <c r="AR10" s="14">
        <v>0.51101746011430005</v>
      </c>
      <c r="AS10" s="14"/>
      <c r="AT10" s="14">
        <v>0.461019449350626</v>
      </c>
      <c r="AU10" s="14">
        <v>0.516773576469155</v>
      </c>
      <c r="AV10" s="14">
        <v>0.548361762135538</v>
      </c>
      <c r="AW10" s="14">
        <v>0.51733011256781003</v>
      </c>
      <c r="AX10" s="14">
        <v>0.76612062968042205</v>
      </c>
    </row>
    <row r="11" spans="2:50" ht="45" x14ac:dyDescent="0.25">
      <c r="B11" s="15" t="s">
        <v>219</v>
      </c>
      <c r="C11" s="14">
        <v>0.42558369623306402</v>
      </c>
      <c r="D11" s="14">
        <v>0.42230390614545499</v>
      </c>
      <c r="E11" s="14">
        <v>0.42619328475009399</v>
      </c>
      <c r="F11" s="14"/>
      <c r="G11" s="14">
        <v>0.42372995784057299</v>
      </c>
      <c r="H11" s="14">
        <v>0.41608724218235799</v>
      </c>
      <c r="I11" s="14">
        <v>0.36535522319751901</v>
      </c>
      <c r="J11" s="14">
        <v>0.49489604172513002</v>
      </c>
      <c r="K11" s="14">
        <v>0.40589279305669601</v>
      </c>
      <c r="L11" s="14">
        <v>0.43611191125349502</v>
      </c>
      <c r="M11" s="14"/>
      <c r="N11" s="14">
        <v>0.423227107254735</v>
      </c>
      <c r="O11" s="14">
        <v>0.405108460358929</v>
      </c>
      <c r="P11" s="14">
        <v>0.39158667859033602</v>
      </c>
      <c r="Q11" s="14">
        <v>0.47119703089180698</v>
      </c>
      <c r="R11" s="14"/>
      <c r="S11" s="14">
        <v>0.48386574935908599</v>
      </c>
      <c r="T11" s="14">
        <v>0.43028400219624502</v>
      </c>
      <c r="U11" s="14">
        <v>0.355409303538893</v>
      </c>
      <c r="V11" s="14">
        <v>0.46041732344404501</v>
      </c>
      <c r="W11" s="14">
        <v>0.48272367083361001</v>
      </c>
      <c r="X11" s="14">
        <v>0.39909076824391898</v>
      </c>
      <c r="Y11" s="14">
        <v>0.45416881120297298</v>
      </c>
      <c r="Z11" s="14">
        <v>0.486596277093504</v>
      </c>
      <c r="AA11" s="14">
        <v>0.418616080941971</v>
      </c>
      <c r="AB11" s="14">
        <v>0.28511253799298603</v>
      </c>
      <c r="AC11" s="14">
        <v>0.51029101160906098</v>
      </c>
      <c r="AD11" s="14">
        <v>0.33736498987878799</v>
      </c>
      <c r="AE11" s="14"/>
      <c r="AF11" s="14">
        <v>0.439042064609456</v>
      </c>
      <c r="AG11" s="14">
        <v>0.41730000463817801</v>
      </c>
      <c r="AH11" s="14">
        <v>0.40448560613689799</v>
      </c>
      <c r="AI11" s="14"/>
      <c r="AJ11" s="14" t="s">
        <v>79</v>
      </c>
      <c r="AK11" s="14" t="s">
        <v>79</v>
      </c>
      <c r="AL11" s="14" t="s">
        <v>79</v>
      </c>
      <c r="AM11" s="14" t="s">
        <v>79</v>
      </c>
      <c r="AN11" s="14" t="s">
        <v>79</v>
      </c>
      <c r="AO11" s="14"/>
      <c r="AP11" s="14">
        <v>0.41807833346081202</v>
      </c>
      <c r="AQ11" s="14">
        <v>0.45941617921459899</v>
      </c>
      <c r="AR11" s="14">
        <v>0.440166826404158</v>
      </c>
      <c r="AS11" s="14"/>
      <c r="AT11" s="14">
        <v>0.40318537644216002</v>
      </c>
      <c r="AU11" s="14">
        <v>0.47680877649654602</v>
      </c>
      <c r="AV11" s="14">
        <v>0.44028259884085502</v>
      </c>
      <c r="AW11" s="14">
        <v>0.389999877066177</v>
      </c>
      <c r="AX11" s="14">
        <v>0.24650203512485699</v>
      </c>
    </row>
    <row r="12" spans="2:50" ht="30" x14ac:dyDescent="0.25">
      <c r="B12" s="15" t="s">
        <v>214</v>
      </c>
      <c r="C12" s="14">
        <v>0.41588509819716901</v>
      </c>
      <c r="D12" s="14">
        <v>0.40861280819395501</v>
      </c>
      <c r="E12" s="14">
        <v>0.42012197099989201</v>
      </c>
      <c r="F12" s="14"/>
      <c r="G12" s="14">
        <v>0.35099294053451602</v>
      </c>
      <c r="H12" s="14">
        <v>0.37412329419799301</v>
      </c>
      <c r="I12" s="14">
        <v>0.39441721296201099</v>
      </c>
      <c r="J12" s="14">
        <v>0.39919132502374499</v>
      </c>
      <c r="K12" s="14">
        <v>0.45095641697191502</v>
      </c>
      <c r="L12" s="14">
        <v>0.49778184999774</v>
      </c>
      <c r="M12" s="14"/>
      <c r="N12" s="14">
        <v>0.50753191649116103</v>
      </c>
      <c r="O12" s="14">
        <v>0.43813724657595299</v>
      </c>
      <c r="P12" s="14">
        <v>0.325559586553757</v>
      </c>
      <c r="Q12" s="14">
        <v>0.37236495460794899</v>
      </c>
      <c r="R12" s="14"/>
      <c r="S12" s="14">
        <v>0.43224103091527899</v>
      </c>
      <c r="T12" s="14">
        <v>0.46904695967805399</v>
      </c>
      <c r="U12" s="14">
        <v>0.439622305786109</v>
      </c>
      <c r="V12" s="14">
        <v>0.373299954850557</v>
      </c>
      <c r="W12" s="14">
        <v>0.37434489263833498</v>
      </c>
      <c r="X12" s="14">
        <v>0.26832889289070899</v>
      </c>
      <c r="Y12" s="14">
        <v>0.474277054600385</v>
      </c>
      <c r="Z12" s="14">
        <v>0.44274361555102398</v>
      </c>
      <c r="AA12" s="14">
        <v>0.42563747251005402</v>
      </c>
      <c r="AB12" s="14">
        <v>0.43514827975446702</v>
      </c>
      <c r="AC12" s="14">
        <v>0.416285032207099</v>
      </c>
      <c r="AD12" s="14">
        <v>0.43062219629969001</v>
      </c>
      <c r="AE12" s="14"/>
      <c r="AF12" s="14">
        <v>0.39979305199993798</v>
      </c>
      <c r="AG12" s="14">
        <v>0.45962511983208398</v>
      </c>
      <c r="AH12" s="14">
        <v>0.331066315757792</v>
      </c>
      <c r="AI12" s="14"/>
      <c r="AJ12" s="14" t="s">
        <v>79</v>
      </c>
      <c r="AK12" s="14" t="s">
        <v>79</v>
      </c>
      <c r="AL12" s="14" t="s">
        <v>79</v>
      </c>
      <c r="AM12" s="14" t="s">
        <v>79</v>
      </c>
      <c r="AN12" s="14" t="s">
        <v>79</v>
      </c>
      <c r="AO12" s="14"/>
      <c r="AP12" s="14">
        <v>0.52321254604410605</v>
      </c>
      <c r="AQ12" s="14">
        <v>0.39023667240751397</v>
      </c>
      <c r="AR12" s="14">
        <v>0.48010229903438201</v>
      </c>
      <c r="AS12" s="14"/>
      <c r="AT12" s="14">
        <v>0.36751006284376098</v>
      </c>
      <c r="AU12" s="14">
        <v>0.42219576833605899</v>
      </c>
      <c r="AV12" s="14">
        <v>0.45036272367908298</v>
      </c>
      <c r="AW12" s="14">
        <v>0.45132976970161598</v>
      </c>
      <c r="AX12" s="14">
        <v>0.36823657747549499</v>
      </c>
    </row>
    <row r="13" spans="2:50" ht="45" x14ac:dyDescent="0.25">
      <c r="B13" s="15" t="s">
        <v>215</v>
      </c>
      <c r="C13" s="14">
        <v>0.344202427596695</v>
      </c>
      <c r="D13" s="14">
        <v>0.33876048112163198</v>
      </c>
      <c r="E13" s="14">
        <v>0.34987001335131201</v>
      </c>
      <c r="F13" s="14"/>
      <c r="G13" s="14">
        <v>0.34738618841473901</v>
      </c>
      <c r="H13" s="14">
        <v>0.38147335842910302</v>
      </c>
      <c r="I13" s="14">
        <v>0.30449890985973599</v>
      </c>
      <c r="J13" s="14">
        <v>0.35242968182522599</v>
      </c>
      <c r="K13" s="14">
        <v>0.362842067798399</v>
      </c>
      <c r="L13" s="14">
        <v>0.32333879739989602</v>
      </c>
      <c r="M13" s="14"/>
      <c r="N13" s="14">
        <v>0.372617219739593</v>
      </c>
      <c r="O13" s="14">
        <v>0.362253977487205</v>
      </c>
      <c r="P13" s="14">
        <v>0.28199954932278798</v>
      </c>
      <c r="Q13" s="14">
        <v>0.346586951385214</v>
      </c>
      <c r="R13" s="14"/>
      <c r="S13" s="14">
        <v>0.328675518273151</v>
      </c>
      <c r="T13" s="14">
        <v>0.39681169578125802</v>
      </c>
      <c r="U13" s="14">
        <v>0.31115923841138898</v>
      </c>
      <c r="V13" s="14">
        <v>0.26966801375617699</v>
      </c>
      <c r="W13" s="14">
        <v>0.38462659119700399</v>
      </c>
      <c r="X13" s="14">
        <v>0.266068509638963</v>
      </c>
      <c r="Y13" s="14">
        <v>0.38968187268041998</v>
      </c>
      <c r="Z13" s="14">
        <v>0.37018095745686802</v>
      </c>
      <c r="AA13" s="14">
        <v>0.356953024885453</v>
      </c>
      <c r="AB13" s="14">
        <v>0.31283128023679801</v>
      </c>
      <c r="AC13" s="14">
        <v>0.40814521025217698</v>
      </c>
      <c r="AD13" s="14">
        <v>0.37110348698838902</v>
      </c>
      <c r="AE13" s="14"/>
      <c r="AF13" s="14">
        <v>0.36157911028318601</v>
      </c>
      <c r="AG13" s="14">
        <v>0.32928250982733798</v>
      </c>
      <c r="AH13" s="14">
        <v>0.31197229701074902</v>
      </c>
      <c r="AI13" s="14"/>
      <c r="AJ13" s="14" t="s">
        <v>79</v>
      </c>
      <c r="AK13" s="14" t="s">
        <v>79</v>
      </c>
      <c r="AL13" s="14" t="s">
        <v>79</v>
      </c>
      <c r="AM13" s="14" t="s">
        <v>79</v>
      </c>
      <c r="AN13" s="14" t="s">
        <v>79</v>
      </c>
      <c r="AO13" s="14"/>
      <c r="AP13" s="14">
        <v>0.37258725268726001</v>
      </c>
      <c r="AQ13" s="14">
        <v>0.38617166283495002</v>
      </c>
      <c r="AR13" s="14">
        <v>0.28986963442550001</v>
      </c>
      <c r="AS13" s="14"/>
      <c r="AT13" s="14">
        <v>0.29268434137890498</v>
      </c>
      <c r="AU13" s="14">
        <v>0.36499186383466298</v>
      </c>
      <c r="AV13" s="14">
        <v>0.35805158790491498</v>
      </c>
      <c r="AW13" s="14">
        <v>0.37974048595149301</v>
      </c>
      <c r="AX13" s="14">
        <v>0.42418925979762301</v>
      </c>
    </row>
    <row r="14" spans="2:50" ht="60" x14ac:dyDescent="0.25">
      <c r="B14" s="15" t="s">
        <v>216</v>
      </c>
      <c r="C14" s="14">
        <v>0.28439791479902299</v>
      </c>
      <c r="D14" s="14">
        <v>0.261144030633925</v>
      </c>
      <c r="E14" s="14">
        <v>0.30439602902625001</v>
      </c>
      <c r="F14" s="14"/>
      <c r="G14" s="14">
        <v>0.28998029140714998</v>
      </c>
      <c r="H14" s="14">
        <v>0.26538954653499403</v>
      </c>
      <c r="I14" s="14">
        <v>0.288463458312265</v>
      </c>
      <c r="J14" s="14">
        <v>0.30995018272387198</v>
      </c>
      <c r="K14" s="14">
        <v>0.27025800642015901</v>
      </c>
      <c r="L14" s="14">
        <v>0.28101008903258801</v>
      </c>
      <c r="M14" s="14"/>
      <c r="N14" s="14">
        <v>0.26013653780895801</v>
      </c>
      <c r="O14" s="14">
        <v>0.29287196070771199</v>
      </c>
      <c r="P14" s="14">
        <v>0.298054869443661</v>
      </c>
      <c r="Q14" s="14">
        <v>0.28914253143691199</v>
      </c>
      <c r="R14" s="14"/>
      <c r="S14" s="14">
        <v>0.28703884771923799</v>
      </c>
      <c r="T14" s="14">
        <v>0.23721567822905501</v>
      </c>
      <c r="U14" s="14">
        <v>0.237929310039663</v>
      </c>
      <c r="V14" s="14">
        <v>0.32045879723749998</v>
      </c>
      <c r="W14" s="14">
        <v>0.33350381732564999</v>
      </c>
      <c r="X14" s="14">
        <v>0.26700665548617297</v>
      </c>
      <c r="Y14" s="14">
        <v>0.34434713794879901</v>
      </c>
      <c r="Z14" s="14">
        <v>0.36776124456713799</v>
      </c>
      <c r="AA14" s="14">
        <v>0.28485697112482999</v>
      </c>
      <c r="AB14" s="14">
        <v>0.24456138507431399</v>
      </c>
      <c r="AC14" s="14">
        <v>0.22199920038288601</v>
      </c>
      <c r="AD14" s="14">
        <v>0.38752315675467702</v>
      </c>
      <c r="AE14" s="14"/>
      <c r="AF14" s="14">
        <v>0.32088993041410602</v>
      </c>
      <c r="AG14" s="14">
        <v>0.27242701119692903</v>
      </c>
      <c r="AH14" s="14">
        <v>0.226211102418888</v>
      </c>
      <c r="AI14" s="14"/>
      <c r="AJ14" s="14" t="s">
        <v>79</v>
      </c>
      <c r="AK14" s="14" t="s">
        <v>79</v>
      </c>
      <c r="AL14" s="14" t="s">
        <v>79</v>
      </c>
      <c r="AM14" s="14" t="s">
        <v>79</v>
      </c>
      <c r="AN14" s="14" t="s">
        <v>79</v>
      </c>
      <c r="AO14" s="14"/>
      <c r="AP14" s="14">
        <v>0.360204540209067</v>
      </c>
      <c r="AQ14" s="14">
        <v>0.30675454387942902</v>
      </c>
      <c r="AR14" s="14">
        <v>0.171832403759938</v>
      </c>
      <c r="AS14" s="14"/>
      <c r="AT14" s="14">
        <v>0.297797629030077</v>
      </c>
      <c r="AU14" s="14">
        <v>0.29492855468997198</v>
      </c>
      <c r="AV14" s="14">
        <v>0.30693417223598302</v>
      </c>
      <c r="AW14" s="14">
        <v>0.167921359707183</v>
      </c>
      <c r="AX14" s="14">
        <v>0.42124738555053998</v>
      </c>
    </row>
    <row r="15" spans="2:50" x14ac:dyDescent="0.25">
      <c r="B15" s="15" t="s">
        <v>217</v>
      </c>
      <c r="C15" s="14">
        <v>0.22371113856800801</v>
      </c>
      <c r="D15" s="14">
        <v>0.24611019717188001</v>
      </c>
      <c r="E15" s="14">
        <v>0.202783345180406</v>
      </c>
      <c r="F15" s="14"/>
      <c r="G15" s="14">
        <v>0.14942911671999801</v>
      </c>
      <c r="H15" s="14">
        <v>0.25110630910760201</v>
      </c>
      <c r="I15" s="14">
        <v>0.197703107183163</v>
      </c>
      <c r="J15" s="14">
        <v>0.243385641406512</v>
      </c>
      <c r="K15" s="14">
        <v>0.26494979378542399</v>
      </c>
      <c r="L15" s="14">
        <v>0.223039528415551</v>
      </c>
      <c r="M15" s="14"/>
      <c r="N15" s="14">
        <v>0.27004120156127998</v>
      </c>
      <c r="O15" s="14">
        <v>0.21427428185313599</v>
      </c>
      <c r="P15" s="14">
        <v>0.22211856924412299</v>
      </c>
      <c r="Q15" s="14">
        <v>0.18480318378934599</v>
      </c>
      <c r="R15" s="14"/>
      <c r="S15" s="14">
        <v>0.165069801573233</v>
      </c>
      <c r="T15" s="14">
        <v>0.20081990202938299</v>
      </c>
      <c r="U15" s="14">
        <v>0.224343893250361</v>
      </c>
      <c r="V15" s="14">
        <v>0.20447037817993999</v>
      </c>
      <c r="W15" s="14">
        <v>0.23402368679233601</v>
      </c>
      <c r="X15" s="14">
        <v>0.13673697411615601</v>
      </c>
      <c r="Y15" s="14">
        <v>0.31739620533639301</v>
      </c>
      <c r="Z15" s="14">
        <v>0.29943872550247103</v>
      </c>
      <c r="AA15" s="14">
        <v>0.256489414413619</v>
      </c>
      <c r="AB15" s="14">
        <v>0.33048217632474902</v>
      </c>
      <c r="AC15" s="14">
        <v>0.243500542719398</v>
      </c>
      <c r="AD15" s="14">
        <v>0</v>
      </c>
      <c r="AE15" s="14"/>
      <c r="AF15" s="14">
        <v>0.24766250041497601</v>
      </c>
      <c r="AG15" s="14">
        <v>0.237017301283141</v>
      </c>
      <c r="AH15" s="14">
        <v>0.19625716903854601</v>
      </c>
      <c r="AI15" s="14"/>
      <c r="AJ15" s="14" t="s">
        <v>79</v>
      </c>
      <c r="AK15" s="14" t="s">
        <v>79</v>
      </c>
      <c r="AL15" s="14" t="s">
        <v>79</v>
      </c>
      <c r="AM15" s="14" t="s">
        <v>79</v>
      </c>
      <c r="AN15" s="14" t="s">
        <v>79</v>
      </c>
      <c r="AO15" s="14"/>
      <c r="AP15" s="14">
        <v>0.29870062433815697</v>
      </c>
      <c r="AQ15" s="14">
        <v>0.240979233628387</v>
      </c>
      <c r="AR15" s="14">
        <v>0.110688801131534</v>
      </c>
      <c r="AS15" s="14"/>
      <c r="AT15" s="14">
        <v>0.206221122255551</v>
      </c>
      <c r="AU15" s="14">
        <v>0.1922195623646</v>
      </c>
      <c r="AV15" s="14">
        <v>0.25435003147541102</v>
      </c>
      <c r="AW15" s="14">
        <v>0.19314549137047299</v>
      </c>
      <c r="AX15" s="14">
        <v>0.25443038099733101</v>
      </c>
    </row>
    <row r="16" spans="2:50" x14ac:dyDescent="0.25">
      <c r="B16" s="15" t="s">
        <v>103</v>
      </c>
      <c r="C16" s="14">
        <v>9.1603436716806499E-2</v>
      </c>
      <c r="D16" s="14">
        <v>9.0664512266680194E-2</v>
      </c>
      <c r="E16" s="14">
        <v>9.3105818586566899E-2</v>
      </c>
      <c r="F16" s="14"/>
      <c r="G16" s="14">
        <v>6.6199273184230203E-2</v>
      </c>
      <c r="H16" s="14">
        <v>7.8049317180442099E-2</v>
      </c>
      <c r="I16" s="14">
        <v>0.112544168614374</v>
      </c>
      <c r="J16" s="14">
        <v>0.101364467656611</v>
      </c>
      <c r="K16" s="14">
        <v>7.3861802055975506E-2</v>
      </c>
      <c r="L16" s="14">
        <v>0.10565408654386001</v>
      </c>
      <c r="M16" s="14"/>
      <c r="N16" s="14">
        <v>3.5835076632715998E-2</v>
      </c>
      <c r="O16" s="14">
        <v>8.2026216394558094E-2</v>
      </c>
      <c r="P16" s="14">
        <v>0.12997542737505199</v>
      </c>
      <c r="Q16" s="14">
        <v>0.12777167205832199</v>
      </c>
      <c r="R16" s="14"/>
      <c r="S16" s="14">
        <v>8.5801758619796498E-2</v>
      </c>
      <c r="T16" s="14">
        <v>0.105897680667281</v>
      </c>
      <c r="U16" s="14">
        <v>8.3404294954696007E-2</v>
      </c>
      <c r="V16" s="14">
        <v>5.67325522466091E-2</v>
      </c>
      <c r="W16" s="14">
        <v>0.124717694799346</v>
      </c>
      <c r="X16" s="14">
        <v>0.116926074717662</v>
      </c>
      <c r="Y16" s="14">
        <v>5.73194774977E-2</v>
      </c>
      <c r="Z16" s="14">
        <v>9.3871548640127603E-2</v>
      </c>
      <c r="AA16" s="14">
        <v>9.1391888339979299E-2</v>
      </c>
      <c r="AB16" s="14">
        <v>0.10154022478393</v>
      </c>
      <c r="AC16" s="14">
        <v>4.55676558441519E-2</v>
      </c>
      <c r="AD16" s="14">
        <v>0.139490826462949</v>
      </c>
      <c r="AE16" s="14"/>
      <c r="AF16" s="14">
        <v>8.8872559793564607E-2</v>
      </c>
      <c r="AG16" s="14">
        <v>7.8835678722514693E-2</v>
      </c>
      <c r="AH16" s="14">
        <v>0.13584233241902699</v>
      </c>
      <c r="AI16" s="14"/>
      <c r="AJ16" s="14" t="s">
        <v>79</v>
      </c>
      <c r="AK16" s="14" t="s">
        <v>79</v>
      </c>
      <c r="AL16" s="14" t="s">
        <v>79</v>
      </c>
      <c r="AM16" s="14" t="s">
        <v>79</v>
      </c>
      <c r="AN16" s="14" t="s">
        <v>79</v>
      </c>
      <c r="AO16" s="14"/>
      <c r="AP16" s="14">
        <v>4.86230557353362E-2</v>
      </c>
      <c r="AQ16" s="14">
        <v>5.7306988260876497E-2</v>
      </c>
      <c r="AR16" s="14">
        <v>6.7033604379380204E-2</v>
      </c>
      <c r="AS16" s="14"/>
      <c r="AT16" s="14">
        <v>0.12514043235160599</v>
      </c>
      <c r="AU16" s="14">
        <v>8.9761942375264497E-2</v>
      </c>
      <c r="AV16" s="14">
        <v>4.5282473308907598E-2</v>
      </c>
      <c r="AW16" s="14">
        <v>6.0199338248627401E-2</v>
      </c>
      <c r="AX16" s="14">
        <v>0</v>
      </c>
    </row>
    <row r="17" spans="2:50" x14ac:dyDescent="0.25">
      <c r="B17" s="15" t="s">
        <v>97</v>
      </c>
      <c r="C17" s="23">
        <v>3.03653829417173E-3</v>
      </c>
      <c r="D17" s="23">
        <v>4.1982239829025199E-3</v>
      </c>
      <c r="E17" s="23">
        <v>1.9826023363693599E-3</v>
      </c>
      <c r="F17" s="23"/>
      <c r="G17" s="23">
        <v>0</v>
      </c>
      <c r="H17" s="23">
        <v>0</v>
      </c>
      <c r="I17" s="23">
        <v>0</v>
      </c>
      <c r="J17" s="23">
        <v>5.7087628519689199E-3</v>
      </c>
      <c r="K17" s="23">
        <v>8.1055178327256901E-3</v>
      </c>
      <c r="L17" s="23">
        <v>4.0663940993986699E-3</v>
      </c>
      <c r="M17" s="23"/>
      <c r="N17" s="23">
        <v>3.1474274942693398E-3</v>
      </c>
      <c r="O17" s="23">
        <v>0</v>
      </c>
      <c r="P17" s="23">
        <v>4.8233133727487998E-3</v>
      </c>
      <c r="Q17" s="23">
        <v>4.3995666761168202E-3</v>
      </c>
      <c r="R17" s="23"/>
      <c r="S17" s="23">
        <v>0</v>
      </c>
      <c r="T17" s="23">
        <v>0</v>
      </c>
      <c r="U17" s="23">
        <v>2.2481927248698502E-2</v>
      </c>
      <c r="V17" s="23">
        <v>0</v>
      </c>
      <c r="W17" s="23">
        <v>0</v>
      </c>
      <c r="X17" s="23">
        <v>1.2047883362859601E-2</v>
      </c>
      <c r="Y17" s="23">
        <v>0</v>
      </c>
      <c r="Z17" s="23">
        <v>0</v>
      </c>
      <c r="AA17" s="23">
        <v>0</v>
      </c>
      <c r="AB17" s="23">
        <v>0</v>
      </c>
      <c r="AC17" s="23">
        <v>0</v>
      </c>
      <c r="AD17" s="23">
        <v>0</v>
      </c>
      <c r="AE17" s="23"/>
      <c r="AF17" s="23">
        <v>5.3687617677095102E-3</v>
      </c>
      <c r="AG17" s="23">
        <v>0</v>
      </c>
      <c r="AH17" s="23">
        <v>9.3487298372959791E-3</v>
      </c>
      <c r="AI17" s="23"/>
      <c r="AJ17" s="23" t="s">
        <v>79</v>
      </c>
      <c r="AK17" s="23" t="s">
        <v>79</v>
      </c>
      <c r="AL17" s="23" t="s">
        <v>79</v>
      </c>
      <c r="AM17" s="23" t="s">
        <v>79</v>
      </c>
      <c r="AN17" s="23" t="s">
        <v>79</v>
      </c>
      <c r="AO17" s="23"/>
      <c r="AP17" s="23">
        <v>3.8752876222109202E-3</v>
      </c>
      <c r="AQ17" s="23">
        <v>0</v>
      </c>
      <c r="AR17" s="23">
        <v>0</v>
      </c>
      <c r="AS17" s="23"/>
      <c r="AT17" s="23">
        <v>0</v>
      </c>
      <c r="AU17" s="23">
        <v>4.9157646621210797E-3</v>
      </c>
      <c r="AV17" s="23">
        <v>3.7008063981402999E-3</v>
      </c>
      <c r="AW17" s="23">
        <v>0</v>
      </c>
      <c r="AX17" s="23">
        <v>0</v>
      </c>
    </row>
    <row r="18" spans="2:50" x14ac:dyDescent="0.25">
      <c r="B18" s="27" t="s">
        <v>541</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X22"/>
  <sheetViews>
    <sheetView showGridLines="0" topLeftCell="A8"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228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221</v>
      </c>
      <c r="C9" s="14">
        <v>0.27243090510301199</v>
      </c>
      <c r="D9" s="14">
        <v>0.344968354557325</v>
      </c>
      <c r="E9" s="14">
        <v>0.19947072507107899</v>
      </c>
      <c r="F9" s="14"/>
      <c r="G9" s="14">
        <v>0.215098845485301</v>
      </c>
      <c r="H9" s="14">
        <v>0.22078655185381399</v>
      </c>
      <c r="I9" s="14">
        <v>0.23498313100829499</v>
      </c>
      <c r="J9" s="14">
        <v>0.28855536473358401</v>
      </c>
      <c r="K9" s="14">
        <v>0.29270505026910698</v>
      </c>
      <c r="L9" s="14">
        <v>0.36076328743602198</v>
      </c>
      <c r="M9" s="14"/>
      <c r="N9" s="14">
        <v>0.325403009299295</v>
      </c>
      <c r="O9" s="14">
        <v>0.29940307382927001</v>
      </c>
      <c r="P9" s="14">
        <v>0.23586255979902701</v>
      </c>
      <c r="Q9" s="14">
        <v>0.219276305328506</v>
      </c>
      <c r="R9" s="14"/>
      <c r="S9" s="14">
        <v>0.28150371284603498</v>
      </c>
      <c r="T9" s="14">
        <v>0.237763273963084</v>
      </c>
      <c r="U9" s="14">
        <v>0.23931277338979301</v>
      </c>
      <c r="V9" s="14">
        <v>0.23039843029754101</v>
      </c>
      <c r="W9" s="14">
        <v>0.27258576277137397</v>
      </c>
      <c r="X9" s="14">
        <v>0.32423629783271302</v>
      </c>
      <c r="Y9" s="14">
        <v>0.238480967208858</v>
      </c>
      <c r="Z9" s="14">
        <v>0.26960662068459901</v>
      </c>
      <c r="AA9" s="14">
        <v>0.28663212299530799</v>
      </c>
      <c r="AB9" s="14">
        <v>0.32718423185960799</v>
      </c>
      <c r="AC9" s="14">
        <v>0.29688048659530503</v>
      </c>
      <c r="AD9" s="14">
        <v>0.28421507598561002</v>
      </c>
      <c r="AE9" s="14"/>
      <c r="AF9" s="14">
        <v>0.27716920457382499</v>
      </c>
      <c r="AG9" s="14">
        <v>0.30965032791474201</v>
      </c>
      <c r="AH9" s="14">
        <v>0.213110464999131</v>
      </c>
      <c r="AI9" s="14"/>
      <c r="AJ9" s="14" t="s">
        <v>79</v>
      </c>
      <c r="AK9" s="14" t="s">
        <v>79</v>
      </c>
      <c r="AL9" s="14" t="s">
        <v>79</v>
      </c>
      <c r="AM9" s="14" t="s">
        <v>79</v>
      </c>
      <c r="AN9" s="14" t="s">
        <v>79</v>
      </c>
      <c r="AO9" s="14"/>
      <c r="AP9" s="14">
        <v>0.351972673383386</v>
      </c>
      <c r="AQ9" s="14">
        <v>0.23952179675754401</v>
      </c>
      <c r="AR9" s="14">
        <v>0.36037382032989701</v>
      </c>
      <c r="AS9" s="14"/>
      <c r="AT9" s="14">
        <v>0.200823271505607</v>
      </c>
      <c r="AU9" s="14">
        <v>0.262805255932829</v>
      </c>
      <c r="AV9" s="14">
        <v>0.32853975542508501</v>
      </c>
      <c r="AW9" s="14">
        <v>0.32878844727524797</v>
      </c>
      <c r="AX9" s="14">
        <v>0.37682848153678999</v>
      </c>
    </row>
    <row r="10" spans="2:50" x14ac:dyDescent="0.25">
      <c r="B10" s="15" t="s">
        <v>222</v>
      </c>
      <c r="C10" s="14">
        <v>0.43083281860739903</v>
      </c>
      <c r="D10" s="14">
        <v>0.40776785589553199</v>
      </c>
      <c r="E10" s="14">
        <v>0.45302830545735601</v>
      </c>
      <c r="F10" s="14"/>
      <c r="G10" s="14">
        <v>0.45383500965559598</v>
      </c>
      <c r="H10" s="14">
        <v>0.44834284400380098</v>
      </c>
      <c r="I10" s="14">
        <v>0.47636426367113299</v>
      </c>
      <c r="J10" s="14">
        <v>0.43190516083290498</v>
      </c>
      <c r="K10" s="14">
        <v>0.36294690245218503</v>
      </c>
      <c r="L10" s="14">
        <v>0.40623490311424099</v>
      </c>
      <c r="M10" s="14"/>
      <c r="N10" s="14">
        <v>0.42267832356836299</v>
      </c>
      <c r="O10" s="14">
        <v>0.472634375749096</v>
      </c>
      <c r="P10" s="14">
        <v>0.39684264050645601</v>
      </c>
      <c r="Q10" s="14">
        <v>0.42032928803091202</v>
      </c>
      <c r="R10" s="14"/>
      <c r="S10" s="14">
        <v>0.41473089865431001</v>
      </c>
      <c r="T10" s="14">
        <v>0.41981643608348901</v>
      </c>
      <c r="U10" s="14">
        <v>0.49407670303239498</v>
      </c>
      <c r="V10" s="14">
        <v>0.46362368653628999</v>
      </c>
      <c r="W10" s="14">
        <v>0.47701217130366103</v>
      </c>
      <c r="X10" s="14">
        <v>0.42974653102361998</v>
      </c>
      <c r="Y10" s="14">
        <v>0.40971247027074598</v>
      </c>
      <c r="Z10" s="14">
        <v>0.34976171020222402</v>
      </c>
      <c r="AA10" s="14">
        <v>0.38790962807805801</v>
      </c>
      <c r="AB10" s="14">
        <v>0.43476750285669602</v>
      </c>
      <c r="AC10" s="14">
        <v>0.45700330370414199</v>
      </c>
      <c r="AD10" s="14">
        <v>0.445534293332978</v>
      </c>
      <c r="AE10" s="14"/>
      <c r="AF10" s="14">
        <v>0.41145908279183402</v>
      </c>
      <c r="AG10" s="14">
        <v>0.45590332923629101</v>
      </c>
      <c r="AH10" s="14">
        <v>0.37924301834132601</v>
      </c>
      <c r="AI10" s="14"/>
      <c r="AJ10" s="14" t="s">
        <v>79</v>
      </c>
      <c r="AK10" s="14" t="s">
        <v>79</v>
      </c>
      <c r="AL10" s="14" t="s">
        <v>79</v>
      </c>
      <c r="AM10" s="14" t="s">
        <v>79</v>
      </c>
      <c r="AN10" s="14" t="s">
        <v>79</v>
      </c>
      <c r="AO10" s="14"/>
      <c r="AP10" s="14">
        <v>0.45315586929309998</v>
      </c>
      <c r="AQ10" s="14">
        <v>0.44415161493392802</v>
      </c>
      <c r="AR10" s="14">
        <v>0.47298778200637498</v>
      </c>
      <c r="AS10" s="14"/>
      <c r="AT10" s="14">
        <v>0.43721378016210399</v>
      </c>
      <c r="AU10" s="14">
        <v>0.43633504494393899</v>
      </c>
      <c r="AV10" s="14">
        <v>0.41072115086190503</v>
      </c>
      <c r="AW10" s="14">
        <v>0.481781680926614</v>
      </c>
      <c r="AX10" s="14">
        <v>0.32855162858644299</v>
      </c>
    </row>
    <row r="11" spans="2:50" ht="30" x14ac:dyDescent="0.25">
      <c r="B11" s="15" t="s">
        <v>223</v>
      </c>
      <c r="C11" s="14">
        <v>0.213552150217964</v>
      </c>
      <c r="D11" s="14">
        <v>0.18562184042253599</v>
      </c>
      <c r="E11" s="14">
        <v>0.24171227737828599</v>
      </c>
      <c r="F11" s="14"/>
      <c r="G11" s="14">
        <v>0.2167134923771</v>
      </c>
      <c r="H11" s="14">
        <v>0.224260991343467</v>
      </c>
      <c r="I11" s="14">
        <v>0.20725197557688299</v>
      </c>
      <c r="J11" s="14">
        <v>0.216697947513107</v>
      </c>
      <c r="K11" s="14">
        <v>0.27644474895974203</v>
      </c>
      <c r="L11" s="14">
        <v>0.16387612449338401</v>
      </c>
      <c r="M11" s="14"/>
      <c r="N11" s="14">
        <v>0.17535905968993801</v>
      </c>
      <c r="O11" s="14">
        <v>0.164268047664827</v>
      </c>
      <c r="P11" s="14">
        <v>0.266213905420847</v>
      </c>
      <c r="Q11" s="14">
        <v>0.26406836178423998</v>
      </c>
      <c r="R11" s="14"/>
      <c r="S11" s="14">
        <v>0.22944619060976901</v>
      </c>
      <c r="T11" s="14">
        <v>0.20450336766096999</v>
      </c>
      <c r="U11" s="14">
        <v>0.21206563169999401</v>
      </c>
      <c r="V11" s="14">
        <v>0.196530224877981</v>
      </c>
      <c r="W11" s="14">
        <v>0.176011132549726</v>
      </c>
      <c r="X11" s="14">
        <v>0.15811065432317101</v>
      </c>
      <c r="Y11" s="14">
        <v>0.26626013619176703</v>
      </c>
      <c r="Z11" s="14">
        <v>0.24144647803215799</v>
      </c>
      <c r="AA11" s="14">
        <v>0.27202952909407302</v>
      </c>
      <c r="AB11" s="14">
        <v>0.159769204292984</v>
      </c>
      <c r="AC11" s="14">
        <v>0.19615914475672699</v>
      </c>
      <c r="AD11" s="14">
        <v>0.27025063068141197</v>
      </c>
      <c r="AE11" s="14"/>
      <c r="AF11" s="14">
        <v>0.21285135763847499</v>
      </c>
      <c r="AG11" s="14">
        <v>0.166494039694147</v>
      </c>
      <c r="AH11" s="14">
        <v>0.347972932504935</v>
      </c>
      <c r="AI11" s="14"/>
      <c r="AJ11" s="14" t="s">
        <v>79</v>
      </c>
      <c r="AK11" s="14" t="s">
        <v>79</v>
      </c>
      <c r="AL11" s="14" t="s">
        <v>79</v>
      </c>
      <c r="AM11" s="14" t="s">
        <v>79</v>
      </c>
      <c r="AN11" s="14" t="s">
        <v>79</v>
      </c>
      <c r="AO11" s="14"/>
      <c r="AP11" s="14">
        <v>0.14239091559518399</v>
      </c>
      <c r="AQ11" s="14">
        <v>0.228994863514902</v>
      </c>
      <c r="AR11" s="14">
        <v>0.13298114337994699</v>
      </c>
      <c r="AS11" s="14"/>
      <c r="AT11" s="14">
        <v>0.27952987559762099</v>
      </c>
      <c r="AU11" s="14">
        <v>0.203401610188853</v>
      </c>
      <c r="AV11" s="14">
        <v>0.202140686997276</v>
      </c>
      <c r="AW11" s="14">
        <v>0.105906211295395</v>
      </c>
      <c r="AX11" s="14">
        <v>0.204747189028013</v>
      </c>
    </row>
    <row r="12" spans="2:50" x14ac:dyDescent="0.25">
      <c r="B12" s="15" t="s">
        <v>224</v>
      </c>
      <c r="C12" s="14">
        <v>2.27560661323748E-2</v>
      </c>
      <c r="D12" s="14">
        <v>2.13563391846825E-2</v>
      </c>
      <c r="E12" s="14">
        <v>2.4371928443625301E-2</v>
      </c>
      <c r="F12" s="14"/>
      <c r="G12" s="14">
        <v>5.4943728818154403E-2</v>
      </c>
      <c r="H12" s="14">
        <v>1.63826716475814E-2</v>
      </c>
      <c r="I12" s="14">
        <v>1.29200709052375E-2</v>
      </c>
      <c r="J12" s="14">
        <v>1.5391242278277401E-2</v>
      </c>
      <c r="K12" s="14">
        <v>1.20002937873059E-2</v>
      </c>
      <c r="L12" s="14">
        <v>2.62335020078289E-2</v>
      </c>
      <c r="M12" s="14"/>
      <c r="N12" s="14">
        <v>2.4735881782471499E-2</v>
      </c>
      <c r="O12" s="14">
        <v>1.2913041061082301E-2</v>
      </c>
      <c r="P12" s="14">
        <v>1.78807955318315E-2</v>
      </c>
      <c r="Q12" s="14">
        <v>3.64138316973351E-2</v>
      </c>
      <c r="R12" s="14"/>
      <c r="S12" s="14">
        <v>1.5892122111880101E-2</v>
      </c>
      <c r="T12" s="14">
        <v>1.8595130698234E-2</v>
      </c>
      <c r="U12" s="14">
        <v>1.2070509789523899E-2</v>
      </c>
      <c r="V12" s="14">
        <v>5.3490470781453303E-2</v>
      </c>
      <c r="W12" s="14">
        <v>5.0318948065846497E-2</v>
      </c>
      <c r="X12" s="14">
        <v>2.04964974769597E-2</v>
      </c>
      <c r="Y12" s="14">
        <v>2.7282833313751999E-2</v>
      </c>
      <c r="Z12" s="14">
        <v>3.7903758405341798E-2</v>
      </c>
      <c r="AA12" s="14">
        <v>7.1365250388119297E-3</v>
      </c>
      <c r="AB12" s="14">
        <v>1.23299131407811E-2</v>
      </c>
      <c r="AC12" s="14">
        <v>2.7109516263665499E-2</v>
      </c>
      <c r="AD12" s="14">
        <v>0</v>
      </c>
      <c r="AE12" s="14"/>
      <c r="AF12" s="14">
        <v>2.6415009624987301E-2</v>
      </c>
      <c r="AG12" s="14">
        <v>1.5793589577211199E-2</v>
      </c>
      <c r="AH12" s="14">
        <v>1.3723537926278499E-2</v>
      </c>
      <c r="AI12" s="14"/>
      <c r="AJ12" s="14" t="s">
        <v>79</v>
      </c>
      <c r="AK12" s="14" t="s">
        <v>79</v>
      </c>
      <c r="AL12" s="14" t="s">
        <v>79</v>
      </c>
      <c r="AM12" s="14" t="s">
        <v>79</v>
      </c>
      <c r="AN12" s="14" t="s">
        <v>79</v>
      </c>
      <c r="AO12" s="14"/>
      <c r="AP12" s="14">
        <v>2.4175989612827901E-2</v>
      </c>
      <c r="AQ12" s="14">
        <v>2.2580050908838498E-2</v>
      </c>
      <c r="AR12" s="14">
        <v>1.17569427368504E-2</v>
      </c>
      <c r="AS12" s="14"/>
      <c r="AT12" s="14">
        <v>3.3190435415568001E-2</v>
      </c>
      <c r="AU12" s="14">
        <v>1.8194847920493199E-2</v>
      </c>
      <c r="AV12" s="14">
        <v>2.3343493157766199E-2</v>
      </c>
      <c r="AW12" s="14">
        <v>1.85011944497839E-2</v>
      </c>
      <c r="AX12" s="14">
        <v>0</v>
      </c>
    </row>
    <row r="13" spans="2:50" x14ac:dyDescent="0.25">
      <c r="B13" s="15" t="s">
        <v>225</v>
      </c>
      <c r="C13" s="14">
        <v>1.1960661632247901E-2</v>
      </c>
      <c r="D13" s="14">
        <v>8.0863391802536207E-3</v>
      </c>
      <c r="E13" s="14">
        <v>1.60006195884979E-2</v>
      </c>
      <c r="F13" s="14"/>
      <c r="G13" s="14">
        <v>1.88407156341984E-2</v>
      </c>
      <c r="H13" s="14">
        <v>2.5576619765904099E-2</v>
      </c>
      <c r="I13" s="14">
        <v>1.24511156561009E-2</v>
      </c>
      <c r="J13" s="14">
        <v>1.2041420300386199E-2</v>
      </c>
      <c r="K13" s="14">
        <v>4.9949385695638197E-3</v>
      </c>
      <c r="L13" s="14">
        <v>0</v>
      </c>
      <c r="M13" s="14"/>
      <c r="N13" s="14">
        <v>1.5369072950270299E-2</v>
      </c>
      <c r="O13" s="14">
        <v>1.0127077874982999E-2</v>
      </c>
      <c r="P13" s="14">
        <v>1.35073951273126E-2</v>
      </c>
      <c r="Q13" s="14">
        <v>8.7959088070286295E-3</v>
      </c>
      <c r="R13" s="14"/>
      <c r="S13" s="14">
        <v>1.1717617458793701E-2</v>
      </c>
      <c r="T13" s="14">
        <v>2.38500037748983E-2</v>
      </c>
      <c r="U13" s="14">
        <v>1.0888382305263299E-2</v>
      </c>
      <c r="V13" s="14">
        <v>1.08469779059921E-2</v>
      </c>
      <c r="W13" s="14">
        <v>0</v>
      </c>
      <c r="X13" s="14">
        <v>1.2872444852972301E-2</v>
      </c>
      <c r="Y13" s="14">
        <v>2.4469253234766401E-2</v>
      </c>
      <c r="Z13" s="14">
        <v>0</v>
      </c>
      <c r="AA13" s="14">
        <v>2.0695236151104399E-2</v>
      </c>
      <c r="AB13" s="14">
        <v>0</v>
      </c>
      <c r="AC13" s="14">
        <v>0</v>
      </c>
      <c r="AD13" s="14">
        <v>0</v>
      </c>
      <c r="AE13" s="14"/>
      <c r="AF13" s="14">
        <v>1.43213836556899E-2</v>
      </c>
      <c r="AG13" s="14">
        <v>8.7334544365662899E-3</v>
      </c>
      <c r="AH13" s="14">
        <v>8.0567249876361997E-3</v>
      </c>
      <c r="AI13" s="14"/>
      <c r="AJ13" s="14" t="s">
        <v>79</v>
      </c>
      <c r="AK13" s="14" t="s">
        <v>79</v>
      </c>
      <c r="AL13" s="14" t="s">
        <v>79</v>
      </c>
      <c r="AM13" s="14" t="s">
        <v>79</v>
      </c>
      <c r="AN13" s="14" t="s">
        <v>79</v>
      </c>
      <c r="AO13" s="14"/>
      <c r="AP13" s="14">
        <v>3.1066956151878399E-3</v>
      </c>
      <c r="AQ13" s="14">
        <v>1.7131772080930401E-2</v>
      </c>
      <c r="AR13" s="14">
        <v>0</v>
      </c>
      <c r="AS13" s="14"/>
      <c r="AT13" s="14">
        <v>8.0772025343909693E-3</v>
      </c>
      <c r="AU13" s="14">
        <v>1.8160041788665301E-2</v>
      </c>
      <c r="AV13" s="14">
        <v>9.3585217881579606E-3</v>
      </c>
      <c r="AW13" s="14">
        <v>8.7143148081465106E-3</v>
      </c>
      <c r="AX13" s="14">
        <v>8.9872700848753706E-2</v>
      </c>
    </row>
    <row r="14" spans="2:50" x14ac:dyDescent="0.25">
      <c r="B14" s="15" t="s">
        <v>70</v>
      </c>
      <c r="C14" s="14">
        <v>4.8467398307002002E-2</v>
      </c>
      <c r="D14" s="14">
        <v>3.2199270759670398E-2</v>
      </c>
      <c r="E14" s="14">
        <v>6.5416144061156006E-2</v>
      </c>
      <c r="F14" s="14"/>
      <c r="G14" s="14">
        <v>4.0568208029650603E-2</v>
      </c>
      <c r="H14" s="14">
        <v>6.4650321385433002E-2</v>
      </c>
      <c r="I14" s="14">
        <v>5.6029443182351701E-2</v>
      </c>
      <c r="J14" s="14">
        <v>3.5408864341740301E-2</v>
      </c>
      <c r="K14" s="14">
        <v>5.0908065962095898E-2</v>
      </c>
      <c r="L14" s="14">
        <v>4.2892182948524198E-2</v>
      </c>
      <c r="M14" s="14"/>
      <c r="N14" s="14">
        <v>3.6454652709662E-2</v>
      </c>
      <c r="O14" s="14">
        <v>4.0654383820742601E-2</v>
      </c>
      <c r="P14" s="14">
        <v>6.9692703614526105E-2</v>
      </c>
      <c r="Q14" s="14">
        <v>5.1116304351977601E-2</v>
      </c>
      <c r="R14" s="14"/>
      <c r="S14" s="14">
        <v>4.6709458319212201E-2</v>
      </c>
      <c r="T14" s="14">
        <v>9.5471787819325096E-2</v>
      </c>
      <c r="U14" s="14">
        <v>3.15859997830302E-2</v>
      </c>
      <c r="V14" s="14">
        <v>4.5110209600742801E-2</v>
      </c>
      <c r="W14" s="14">
        <v>2.4071985309392099E-2</v>
      </c>
      <c r="X14" s="14">
        <v>5.4537574490564303E-2</v>
      </c>
      <c r="Y14" s="14">
        <v>3.37943397801111E-2</v>
      </c>
      <c r="Z14" s="14">
        <v>0.10128143267567701</v>
      </c>
      <c r="AA14" s="14">
        <v>2.5596958642644298E-2</v>
      </c>
      <c r="AB14" s="14">
        <v>6.5949147849931597E-2</v>
      </c>
      <c r="AC14" s="14">
        <v>2.2847548680160701E-2</v>
      </c>
      <c r="AD14" s="14">
        <v>0</v>
      </c>
      <c r="AE14" s="14"/>
      <c r="AF14" s="14">
        <v>5.7783961715189E-2</v>
      </c>
      <c r="AG14" s="14">
        <v>4.3425259141041998E-2</v>
      </c>
      <c r="AH14" s="14">
        <v>3.7893321240693403E-2</v>
      </c>
      <c r="AI14" s="14"/>
      <c r="AJ14" s="14" t="s">
        <v>79</v>
      </c>
      <c r="AK14" s="14" t="s">
        <v>79</v>
      </c>
      <c r="AL14" s="14" t="s">
        <v>79</v>
      </c>
      <c r="AM14" s="14" t="s">
        <v>79</v>
      </c>
      <c r="AN14" s="14" t="s">
        <v>79</v>
      </c>
      <c r="AO14" s="14"/>
      <c r="AP14" s="14">
        <v>2.5197856500313299E-2</v>
      </c>
      <c r="AQ14" s="14">
        <v>4.76199018038568E-2</v>
      </c>
      <c r="AR14" s="14">
        <v>2.1900311546930298E-2</v>
      </c>
      <c r="AS14" s="14"/>
      <c r="AT14" s="14">
        <v>4.1165434784709597E-2</v>
      </c>
      <c r="AU14" s="14">
        <v>6.1103199225221401E-2</v>
      </c>
      <c r="AV14" s="14">
        <v>2.58963917698097E-2</v>
      </c>
      <c r="AW14" s="14">
        <v>5.6308151244813101E-2</v>
      </c>
      <c r="AX14" s="14">
        <v>0</v>
      </c>
    </row>
    <row r="15" spans="2:50" x14ac:dyDescent="0.25">
      <c r="B15" s="15" t="s">
        <v>226</v>
      </c>
      <c r="C15" s="18">
        <v>0.70326372371041102</v>
      </c>
      <c r="D15" s="18">
        <v>0.75273621045285699</v>
      </c>
      <c r="E15" s="18">
        <v>0.65249903052843405</v>
      </c>
      <c r="F15" s="18"/>
      <c r="G15" s="18">
        <v>0.66893385514089598</v>
      </c>
      <c r="H15" s="18">
        <v>0.66912939585761499</v>
      </c>
      <c r="I15" s="18">
        <v>0.71134739467942698</v>
      </c>
      <c r="J15" s="18">
        <v>0.72046052556648899</v>
      </c>
      <c r="K15" s="18">
        <v>0.65565195272129195</v>
      </c>
      <c r="L15" s="18">
        <v>0.76699819055026297</v>
      </c>
      <c r="M15" s="18"/>
      <c r="N15" s="18">
        <v>0.74808133286765799</v>
      </c>
      <c r="O15" s="18">
        <v>0.77203744957836595</v>
      </c>
      <c r="P15" s="18">
        <v>0.63270520030548305</v>
      </c>
      <c r="Q15" s="18">
        <v>0.63960559335941802</v>
      </c>
      <c r="R15" s="18"/>
      <c r="S15" s="18">
        <v>0.69623461150034505</v>
      </c>
      <c r="T15" s="18">
        <v>0.65757971004657201</v>
      </c>
      <c r="U15" s="18">
        <v>0.73338947642218799</v>
      </c>
      <c r="V15" s="18">
        <v>0.69402211683383097</v>
      </c>
      <c r="W15" s="18">
        <v>0.74959793407503506</v>
      </c>
      <c r="X15" s="18">
        <v>0.75398282885633205</v>
      </c>
      <c r="Y15" s="18">
        <v>0.64819343747960401</v>
      </c>
      <c r="Z15" s="18">
        <v>0.61936833088682297</v>
      </c>
      <c r="AA15" s="18">
        <v>0.674541751073366</v>
      </c>
      <c r="AB15" s="18">
        <v>0.76195173471630295</v>
      </c>
      <c r="AC15" s="18">
        <v>0.75388379029944697</v>
      </c>
      <c r="AD15" s="18">
        <v>0.72974936931858803</v>
      </c>
      <c r="AE15" s="18"/>
      <c r="AF15" s="18">
        <v>0.68862828736565895</v>
      </c>
      <c r="AG15" s="18">
        <v>0.76555365715103396</v>
      </c>
      <c r="AH15" s="18">
        <v>0.59235348334045701</v>
      </c>
      <c r="AI15" s="18"/>
      <c r="AJ15" s="18" t="s">
        <v>79</v>
      </c>
      <c r="AK15" s="18" t="s">
        <v>79</v>
      </c>
      <c r="AL15" s="18" t="s">
        <v>79</v>
      </c>
      <c r="AM15" s="18" t="s">
        <v>79</v>
      </c>
      <c r="AN15" s="18" t="s">
        <v>79</v>
      </c>
      <c r="AO15" s="18"/>
      <c r="AP15" s="18">
        <v>0.80512854267648604</v>
      </c>
      <c r="AQ15" s="18">
        <v>0.683673411691472</v>
      </c>
      <c r="AR15" s="18">
        <v>0.83336160233627199</v>
      </c>
      <c r="AS15" s="18"/>
      <c r="AT15" s="18">
        <v>0.63803705166771096</v>
      </c>
      <c r="AU15" s="18">
        <v>0.69914030087676704</v>
      </c>
      <c r="AV15" s="18">
        <v>0.73926090628699004</v>
      </c>
      <c r="AW15" s="18">
        <v>0.81057012820186203</v>
      </c>
      <c r="AX15" s="18">
        <v>0.70538011012323298</v>
      </c>
    </row>
    <row r="16" spans="2:50" x14ac:dyDescent="0.25">
      <c r="B16" s="15" t="s">
        <v>227</v>
      </c>
      <c r="C16" s="18">
        <v>3.4716727764622701E-2</v>
      </c>
      <c r="D16" s="18">
        <v>2.9442678364936199E-2</v>
      </c>
      <c r="E16" s="18">
        <v>4.0372548032123201E-2</v>
      </c>
      <c r="F16" s="18"/>
      <c r="G16" s="18">
        <v>7.3784444452352799E-2</v>
      </c>
      <c r="H16" s="18">
        <v>4.1959291413485499E-2</v>
      </c>
      <c r="I16" s="18">
        <v>2.53711865613384E-2</v>
      </c>
      <c r="J16" s="18">
        <v>2.74326625786636E-2</v>
      </c>
      <c r="K16" s="18">
        <v>1.6995232356869699E-2</v>
      </c>
      <c r="L16" s="18">
        <v>2.62335020078289E-2</v>
      </c>
      <c r="M16" s="18"/>
      <c r="N16" s="18">
        <v>4.0104954732741699E-2</v>
      </c>
      <c r="O16" s="18">
        <v>2.30401189360653E-2</v>
      </c>
      <c r="P16" s="18">
        <v>3.1388190659144E-2</v>
      </c>
      <c r="Q16" s="18">
        <v>4.5209740504363702E-2</v>
      </c>
      <c r="R16" s="18"/>
      <c r="S16" s="18">
        <v>2.7609739570673801E-2</v>
      </c>
      <c r="T16" s="18">
        <v>4.24451344731323E-2</v>
      </c>
      <c r="U16" s="18">
        <v>2.29588920947872E-2</v>
      </c>
      <c r="V16" s="18">
        <v>6.4337448687445398E-2</v>
      </c>
      <c r="W16" s="18">
        <v>5.0318948065846497E-2</v>
      </c>
      <c r="X16" s="18">
        <v>3.3368942329932101E-2</v>
      </c>
      <c r="Y16" s="18">
        <v>5.17520865485184E-2</v>
      </c>
      <c r="Z16" s="18">
        <v>3.7903758405341798E-2</v>
      </c>
      <c r="AA16" s="18">
        <v>2.7831761189916301E-2</v>
      </c>
      <c r="AB16" s="18">
        <v>1.23299131407811E-2</v>
      </c>
      <c r="AC16" s="18">
        <v>2.7109516263665499E-2</v>
      </c>
      <c r="AD16" s="18">
        <v>0</v>
      </c>
      <c r="AE16" s="18"/>
      <c r="AF16" s="18">
        <v>4.0736393280677199E-2</v>
      </c>
      <c r="AG16" s="18">
        <v>2.4527044013777501E-2</v>
      </c>
      <c r="AH16" s="18">
        <v>2.17802629139148E-2</v>
      </c>
      <c r="AI16" s="18"/>
      <c r="AJ16" s="18" t="s">
        <v>79</v>
      </c>
      <c r="AK16" s="18" t="s">
        <v>79</v>
      </c>
      <c r="AL16" s="18" t="s">
        <v>79</v>
      </c>
      <c r="AM16" s="18" t="s">
        <v>79</v>
      </c>
      <c r="AN16" s="18" t="s">
        <v>79</v>
      </c>
      <c r="AO16" s="18"/>
      <c r="AP16" s="18">
        <v>2.7282685228015802E-2</v>
      </c>
      <c r="AQ16" s="18">
        <v>3.97118229897689E-2</v>
      </c>
      <c r="AR16" s="18">
        <v>1.17569427368504E-2</v>
      </c>
      <c r="AS16" s="18"/>
      <c r="AT16" s="18">
        <v>4.1267637949958899E-2</v>
      </c>
      <c r="AU16" s="18">
        <v>3.6354889709158497E-2</v>
      </c>
      <c r="AV16" s="18">
        <v>3.2702014945924202E-2</v>
      </c>
      <c r="AW16" s="18">
        <v>2.7215509257930402E-2</v>
      </c>
      <c r="AX16" s="18">
        <v>8.9872700848753706E-2</v>
      </c>
    </row>
    <row r="17" spans="2:50" x14ac:dyDescent="0.25">
      <c r="B17" s="15" t="s">
        <v>73</v>
      </c>
      <c r="C17" s="19">
        <v>0.66854699594578904</v>
      </c>
      <c r="D17" s="19">
        <v>0.72329353208792102</v>
      </c>
      <c r="E17" s="19">
        <v>0.61212648249631096</v>
      </c>
      <c r="F17" s="19"/>
      <c r="G17" s="19">
        <v>0.59514941068854299</v>
      </c>
      <c r="H17" s="19">
        <v>0.62717010444412902</v>
      </c>
      <c r="I17" s="19">
        <v>0.68597620811808901</v>
      </c>
      <c r="J17" s="19">
        <v>0.69302786298782504</v>
      </c>
      <c r="K17" s="19">
        <v>0.638656720364422</v>
      </c>
      <c r="L17" s="19">
        <v>0.74076468854243405</v>
      </c>
      <c r="M17" s="19"/>
      <c r="N17" s="19">
        <v>0.70797637813491598</v>
      </c>
      <c r="O17" s="19">
        <v>0.74899733064230001</v>
      </c>
      <c r="P17" s="19">
        <v>0.60131700964633905</v>
      </c>
      <c r="Q17" s="19">
        <v>0.59439585285505503</v>
      </c>
      <c r="R17" s="19"/>
      <c r="S17" s="19">
        <v>0.66862487192967102</v>
      </c>
      <c r="T17" s="19">
        <v>0.61513457557343998</v>
      </c>
      <c r="U17" s="19">
        <v>0.71043058432740103</v>
      </c>
      <c r="V17" s="19">
        <v>0.62968466814638602</v>
      </c>
      <c r="W17" s="19">
        <v>0.69927898600918903</v>
      </c>
      <c r="X17" s="19">
        <v>0.72061388652640002</v>
      </c>
      <c r="Y17" s="19">
        <v>0.59644135093108497</v>
      </c>
      <c r="Z17" s="19">
        <v>0.58146457248148098</v>
      </c>
      <c r="AA17" s="19">
        <v>0.64670998988344996</v>
      </c>
      <c r="AB17" s="19">
        <v>0.74962182157552204</v>
      </c>
      <c r="AC17" s="19">
        <v>0.72677427403578099</v>
      </c>
      <c r="AD17" s="19">
        <v>0.72974936931858803</v>
      </c>
      <c r="AE17" s="19"/>
      <c r="AF17" s="19">
        <v>0.64789189408498205</v>
      </c>
      <c r="AG17" s="19">
        <v>0.74102661313725604</v>
      </c>
      <c r="AH17" s="19">
        <v>0.57057322042654202</v>
      </c>
      <c r="AI17" s="19"/>
      <c r="AJ17" s="19" t="s">
        <v>79</v>
      </c>
      <c r="AK17" s="19" t="s">
        <v>79</v>
      </c>
      <c r="AL17" s="19" t="s">
        <v>79</v>
      </c>
      <c r="AM17" s="19" t="s">
        <v>79</v>
      </c>
      <c r="AN17" s="19" t="s">
        <v>79</v>
      </c>
      <c r="AO17" s="19"/>
      <c r="AP17" s="19">
        <v>0.77784585744847101</v>
      </c>
      <c r="AQ17" s="19">
        <v>0.64396158870170295</v>
      </c>
      <c r="AR17" s="19">
        <v>0.82160465959942197</v>
      </c>
      <c r="AS17" s="19"/>
      <c r="AT17" s="19">
        <v>0.59676941371775205</v>
      </c>
      <c r="AU17" s="19">
        <v>0.66278541116760903</v>
      </c>
      <c r="AV17" s="19">
        <v>0.70655889134106598</v>
      </c>
      <c r="AW17" s="19">
        <v>0.78335461894393099</v>
      </c>
      <c r="AX17" s="19">
        <v>0.615507409274479</v>
      </c>
    </row>
    <row r="18" spans="2:50" x14ac:dyDescent="0.25">
      <c r="B18" s="27" t="s">
        <v>540</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X22"/>
  <sheetViews>
    <sheetView showGridLines="0" topLeftCell="A7"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229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221</v>
      </c>
      <c r="C9" s="14">
        <v>0.228835354409479</v>
      </c>
      <c r="D9" s="14">
        <v>0.272009802815734</v>
      </c>
      <c r="E9" s="14">
        <v>0.188920006008476</v>
      </c>
      <c r="F9" s="14"/>
      <c r="G9" s="14">
        <v>0.20120458856668599</v>
      </c>
      <c r="H9" s="14">
        <v>0.22213691698752</v>
      </c>
      <c r="I9" s="14">
        <v>0.182904403965261</v>
      </c>
      <c r="J9" s="14">
        <v>0.20481425346137599</v>
      </c>
      <c r="K9" s="14">
        <v>0.248793022062574</v>
      </c>
      <c r="L9" s="14">
        <v>0.29477810525428499</v>
      </c>
      <c r="M9" s="14"/>
      <c r="N9" s="14">
        <v>0.263910173961724</v>
      </c>
      <c r="O9" s="14">
        <v>0.24724987400054599</v>
      </c>
      <c r="P9" s="14">
        <v>0.19839679763986101</v>
      </c>
      <c r="Q9" s="14">
        <v>0.19756062477657901</v>
      </c>
      <c r="R9" s="14"/>
      <c r="S9" s="14">
        <v>0.255299879035774</v>
      </c>
      <c r="T9" s="14">
        <v>0.191908650730852</v>
      </c>
      <c r="U9" s="14">
        <v>0.19900063347235</v>
      </c>
      <c r="V9" s="14">
        <v>0.246277356187596</v>
      </c>
      <c r="W9" s="14">
        <v>0.31899096787909098</v>
      </c>
      <c r="X9" s="14">
        <v>0.15971058263928101</v>
      </c>
      <c r="Y9" s="14">
        <v>0.214383877776783</v>
      </c>
      <c r="Z9" s="14">
        <v>0.225379595225214</v>
      </c>
      <c r="AA9" s="14">
        <v>0.28082064070257801</v>
      </c>
      <c r="AB9" s="14">
        <v>0.25713182999114598</v>
      </c>
      <c r="AC9" s="14">
        <v>0.129232861556623</v>
      </c>
      <c r="AD9" s="14">
        <v>0.248739463156672</v>
      </c>
      <c r="AE9" s="14"/>
      <c r="AF9" s="14">
        <v>0.232442330868048</v>
      </c>
      <c r="AG9" s="14">
        <v>0.25046021429846299</v>
      </c>
      <c r="AH9" s="14">
        <v>0.20515011885006801</v>
      </c>
      <c r="AI9" s="14"/>
      <c r="AJ9" s="14" t="s">
        <v>79</v>
      </c>
      <c r="AK9" s="14" t="s">
        <v>79</v>
      </c>
      <c r="AL9" s="14" t="s">
        <v>79</v>
      </c>
      <c r="AM9" s="14" t="s">
        <v>79</v>
      </c>
      <c r="AN9" s="14" t="s">
        <v>79</v>
      </c>
      <c r="AO9" s="14"/>
      <c r="AP9" s="14">
        <v>0.294499658248843</v>
      </c>
      <c r="AQ9" s="14">
        <v>0.24402274494305801</v>
      </c>
      <c r="AR9" s="14">
        <v>0.30220830474965699</v>
      </c>
      <c r="AS9" s="14"/>
      <c r="AT9" s="14">
        <v>0.191590810524501</v>
      </c>
      <c r="AU9" s="14">
        <v>0.219360554929521</v>
      </c>
      <c r="AV9" s="14">
        <v>0.22780761866299201</v>
      </c>
      <c r="AW9" s="14">
        <v>0.33585893254421101</v>
      </c>
      <c r="AX9" s="14">
        <v>0.25670194632873</v>
      </c>
    </row>
    <row r="10" spans="2:50" x14ac:dyDescent="0.25">
      <c r="B10" s="15" t="s">
        <v>222</v>
      </c>
      <c r="C10" s="14">
        <v>0.44777796011211302</v>
      </c>
      <c r="D10" s="14">
        <v>0.433057294673169</v>
      </c>
      <c r="E10" s="14">
        <v>0.46086528054040898</v>
      </c>
      <c r="F10" s="14"/>
      <c r="G10" s="14">
        <v>0.43867162821714301</v>
      </c>
      <c r="H10" s="14">
        <v>0.42947565818245498</v>
      </c>
      <c r="I10" s="14">
        <v>0.48500380158700301</v>
      </c>
      <c r="J10" s="14">
        <v>0.42610204160410298</v>
      </c>
      <c r="K10" s="14">
        <v>0.47601399278957701</v>
      </c>
      <c r="L10" s="14">
        <v>0.438350280593724</v>
      </c>
      <c r="M10" s="14"/>
      <c r="N10" s="14">
        <v>0.46318500932025602</v>
      </c>
      <c r="O10" s="14">
        <v>0.472109214037569</v>
      </c>
      <c r="P10" s="14">
        <v>0.43970011448455498</v>
      </c>
      <c r="Q10" s="14">
        <v>0.41519545942178898</v>
      </c>
      <c r="R10" s="14"/>
      <c r="S10" s="14">
        <v>0.43847210840684703</v>
      </c>
      <c r="T10" s="14">
        <v>0.42597567816399401</v>
      </c>
      <c r="U10" s="14">
        <v>0.52192887213858996</v>
      </c>
      <c r="V10" s="14">
        <v>0.48316503758989798</v>
      </c>
      <c r="W10" s="14">
        <v>0.428609980090075</v>
      </c>
      <c r="X10" s="14">
        <v>0.44377161010765098</v>
      </c>
      <c r="Y10" s="14">
        <v>0.47558665395361299</v>
      </c>
      <c r="Z10" s="14">
        <v>0.51748785003605002</v>
      </c>
      <c r="AA10" s="14">
        <v>0.43741754088879597</v>
      </c>
      <c r="AB10" s="14">
        <v>0.37437901570042897</v>
      </c>
      <c r="AC10" s="14">
        <v>0.45080082507031499</v>
      </c>
      <c r="AD10" s="14">
        <v>0.42352838433852302</v>
      </c>
      <c r="AE10" s="14"/>
      <c r="AF10" s="14">
        <v>0.45637421843276199</v>
      </c>
      <c r="AG10" s="14">
        <v>0.44324497476121799</v>
      </c>
      <c r="AH10" s="14">
        <v>0.41340050715806798</v>
      </c>
      <c r="AI10" s="14"/>
      <c r="AJ10" s="14" t="s">
        <v>79</v>
      </c>
      <c r="AK10" s="14" t="s">
        <v>79</v>
      </c>
      <c r="AL10" s="14" t="s">
        <v>79</v>
      </c>
      <c r="AM10" s="14" t="s">
        <v>79</v>
      </c>
      <c r="AN10" s="14" t="s">
        <v>79</v>
      </c>
      <c r="AO10" s="14"/>
      <c r="AP10" s="14">
        <v>0.46768336338395999</v>
      </c>
      <c r="AQ10" s="14">
        <v>0.50729502035570495</v>
      </c>
      <c r="AR10" s="14">
        <v>0.362869570001982</v>
      </c>
      <c r="AS10" s="14"/>
      <c r="AT10" s="14">
        <v>0.44913014944277402</v>
      </c>
      <c r="AU10" s="14">
        <v>0.46362422903727701</v>
      </c>
      <c r="AV10" s="14">
        <v>0.46527015837400398</v>
      </c>
      <c r="AW10" s="14">
        <v>0.41584561137704601</v>
      </c>
      <c r="AX10" s="14">
        <v>0.47366285697520799</v>
      </c>
    </row>
    <row r="11" spans="2:50" ht="30" x14ac:dyDescent="0.25">
      <c r="B11" s="15" t="s">
        <v>223</v>
      </c>
      <c r="C11" s="14">
        <v>0.22169234891855699</v>
      </c>
      <c r="D11" s="14">
        <v>0.204436208332755</v>
      </c>
      <c r="E11" s="14">
        <v>0.239193229365879</v>
      </c>
      <c r="F11" s="14"/>
      <c r="G11" s="14">
        <v>0.224897455091428</v>
      </c>
      <c r="H11" s="14">
        <v>0.26015135809072398</v>
      </c>
      <c r="I11" s="14">
        <v>0.206858928531855</v>
      </c>
      <c r="J11" s="14">
        <v>0.268614722416327</v>
      </c>
      <c r="K11" s="14">
        <v>0.21408494259549599</v>
      </c>
      <c r="L11" s="14">
        <v>0.16490189396309901</v>
      </c>
      <c r="M11" s="14"/>
      <c r="N11" s="14">
        <v>0.21289905162955</v>
      </c>
      <c r="O11" s="14">
        <v>0.203508842807542</v>
      </c>
      <c r="P11" s="14">
        <v>0.21483770152124901</v>
      </c>
      <c r="Q11" s="14">
        <v>0.25515176817845298</v>
      </c>
      <c r="R11" s="14"/>
      <c r="S11" s="14">
        <v>0.20751689125171</v>
      </c>
      <c r="T11" s="14">
        <v>0.29151142280525799</v>
      </c>
      <c r="U11" s="14">
        <v>0.19358516375697099</v>
      </c>
      <c r="V11" s="14">
        <v>0.198461310334413</v>
      </c>
      <c r="W11" s="14">
        <v>0.16150832643687499</v>
      </c>
      <c r="X11" s="14">
        <v>0.27448901386282398</v>
      </c>
      <c r="Y11" s="14">
        <v>0.199081494814739</v>
      </c>
      <c r="Z11" s="14">
        <v>0.13548331485204701</v>
      </c>
      <c r="AA11" s="14">
        <v>0.20273036662757801</v>
      </c>
      <c r="AB11" s="14">
        <v>0.26109430017733098</v>
      </c>
      <c r="AC11" s="14">
        <v>0.24740060723958099</v>
      </c>
      <c r="AD11" s="14">
        <v>0.18824132604185601</v>
      </c>
      <c r="AE11" s="14"/>
      <c r="AF11" s="14">
        <v>0.19267752447143699</v>
      </c>
      <c r="AG11" s="14">
        <v>0.23940101439846301</v>
      </c>
      <c r="AH11" s="14">
        <v>0.21579192420718599</v>
      </c>
      <c r="AI11" s="14"/>
      <c r="AJ11" s="14" t="s">
        <v>79</v>
      </c>
      <c r="AK11" s="14" t="s">
        <v>79</v>
      </c>
      <c r="AL11" s="14" t="s">
        <v>79</v>
      </c>
      <c r="AM11" s="14" t="s">
        <v>79</v>
      </c>
      <c r="AN11" s="14" t="s">
        <v>79</v>
      </c>
      <c r="AO11" s="14"/>
      <c r="AP11" s="14">
        <v>0.18255145271463699</v>
      </c>
      <c r="AQ11" s="14">
        <v>0.189805469275453</v>
      </c>
      <c r="AR11" s="14">
        <v>0.25185212252217198</v>
      </c>
      <c r="AS11" s="14"/>
      <c r="AT11" s="14">
        <v>0.24641139321205099</v>
      </c>
      <c r="AU11" s="14">
        <v>0.210463946549928</v>
      </c>
      <c r="AV11" s="14">
        <v>0.226175206825796</v>
      </c>
      <c r="AW11" s="14">
        <v>0.173146080880061</v>
      </c>
      <c r="AX11" s="14">
        <v>0.109912579419967</v>
      </c>
    </row>
    <row r="12" spans="2:50" x14ac:dyDescent="0.25">
      <c r="B12" s="15" t="s">
        <v>224</v>
      </c>
      <c r="C12" s="14">
        <v>2.4526614623575801E-2</v>
      </c>
      <c r="D12" s="14">
        <v>2.0935216972209701E-2</v>
      </c>
      <c r="E12" s="14">
        <v>2.62817790767907E-2</v>
      </c>
      <c r="F12" s="14"/>
      <c r="G12" s="14">
        <v>6.6536806550652694E-2</v>
      </c>
      <c r="H12" s="14">
        <v>1.7070811575761301E-2</v>
      </c>
      <c r="I12" s="14">
        <v>4.1046350513708398E-2</v>
      </c>
      <c r="J12" s="14">
        <v>0</v>
      </c>
      <c r="K12" s="14">
        <v>9.1975343384564992E-3</v>
      </c>
      <c r="L12" s="14">
        <v>2.2935005872505E-2</v>
      </c>
      <c r="M12" s="14"/>
      <c r="N12" s="14">
        <v>2.1441991622986201E-2</v>
      </c>
      <c r="O12" s="14">
        <v>2.4273329023560001E-2</v>
      </c>
      <c r="P12" s="14">
        <v>2.9648970347910499E-2</v>
      </c>
      <c r="Q12" s="14">
        <v>2.39685297728882E-2</v>
      </c>
      <c r="R12" s="14"/>
      <c r="S12" s="14">
        <v>3.4681761956360802E-2</v>
      </c>
      <c r="T12" s="14">
        <v>1.8224504133815701E-2</v>
      </c>
      <c r="U12" s="14">
        <v>2.36340939285315E-2</v>
      </c>
      <c r="V12" s="14">
        <v>2.0262236062277599E-2</v>
      </c>
      <c r="W12" s="14">
        <v>1.9375802507934199E-2</v>
      </c>
      <c r="X12" s="14">
        <v>0</v>
      </c>
      <c r="Y12" s="14">
        <v>6.2517661925335394E-2</v>
      </c>
      <c r="Z12" s="14">
        <v>2.7773721653058601E-2</v>
      </c>
      <c r="AA12" s="14">
        <v>2.2435867482054801E-2</v>
      </c>
      <c r="AB12" s="14">
        <v>1.31278006813334E-2</v>
      </c>
      <c r="AC12" s="14">
        <v>4.9936515232769998E-2</v>
      </c>
      <c r="AD12" s="14">
        <v>0</v>
      </c>
      <c r="AE12" s="14"/>
      <c r="AF12" s="14">
        <v>2.4850259766876801E-2</v>
      </c>
      <c r="AG12" s="14">
        <v>1.47220474600889E-2</v>
      </c>
      <c r="AH12" s="14">
        <v>3.8275184566213698E-2</v>
      </c>
      <c r="AI12" s="14"/>
      <c r="AJ12" s="14" t="s">
        <v>79</v>
      </c>
      <c r="AK12" s="14" t="s">
        <v>79</v>
      </c>
      <c r="AL12" s="14" t="s">
        <v>79</v>
      </c>
      <c r="AM12" s="14" t="s">
        <v>79</v>
      </c>
      <c r="AN12" s="14" t="s">
        <v>79</v>
      </c>
      <c r="AO12" s="14"/>
      <c r="AP12" s="14">
        <v>1.2796804118891199E-2</v>
      </c>
      <c r="AQ12" s="14">
        <v>1.27931398070854E-2</v>
      </c>
      <c r="AR12" s="14">
        <v>1.9713535884239901E-2</v>
      </c>
      <c r="AS12" s="14"/>
      <c r="AT12" s="14">
        <v>2.3926579231870599E-2</v>
      </c>
      <c r="AU12" s="14">
        <v>2.8417596290383498E-2</v>
      </c>
      <c r="AV12" s="14">
        <v>1.8886196756586999E-2</v>
      </c>
      <c r="AW12" s="14">
        <v>1.7968225865654299E-2</v>
      </c>
      <c r="AX12" s="14">
        <v>0</v>
      </c>
    </row>
    <row r="13" spans="2:50" x14ac:dyDescent="0.25">
      <c r="B13" s="15" t="s">
        <v>225</v>
      </c>
      <c r="C13" s="14">
        <v>2.4609317583800201E-2</v>
      </c>
      <c r="D13" s="14">
        <v>1.7952522693900401E-2</v>
      </c>
      <c r="E13" s="14">
        <v>3.0939232396202099E-2</v>
      </c>
      <c r="F13" s="14"/>
      <c r="G13" s="14">
        <v>2.04575044345881E-2</v>
      </c>
      <c r="H13" s="14">
        <v>1.6446456869632399E-2</v>
      </c>
      <c r="I13" s="14">
        <v>2.6460165215155301E-2</v>
      </c>
      <c r="J13" s="14">
        <v>4.5926502885720803E-2</v>
      </c>
      <c r="K13" s="14">
        <v>1.7963335483845998E-2</v>
      </c>
      <c r="L13" s="14">
        <v>1.8666014236571202E-2</v>
      </c>
      <c r="M13" s="14"/>
      <c r="N13" s="14">
        <v>8.4775829805450505E-3</v>
      </c>
      <c r="O13" s="14">
        <v>1.30061909207839E-2</v>
      </c>
      <c r="P13" s="14">
        <v>4.5361405801107098E-2</v>
      </c>
      <c r="Q13" s="14">
        <v>3.5694735509498698E-2</v>
      </c>
      <c r="R13" s="14"/>
      <c r="S13" s="14">
        <v>0</v>
      </c>
      <c r="T13" s="14">
        <v>3.1447465217946897E-2</v>
      </c>
      <c r="U13" s="14">
        <v>2.7885744886331099E-2</v>
      </c>
      <c r="V13" s="14">
        <v>1.15675253097398E-2</v>
      </c>
      <c r="W13" s="14">
        <v>1.99178955189682E-2</v>
      </c>
      <c r="X13" s="14">
        <v>1.3569532656034699E-2</v>
      </c>
      <c r="Y13" s="14">
        <v>8.3125661106035597E-3</v>
      </c>
      <c r="Z13" s="14">
        <v>1.7478466082980999E-2</v>
      </c>
      <c r="AA13" s="14">
        <v>3.84526380875643E-2</v>
      </c>
      <c r="AB13" s="14">
        <v>4.8931768788911402E-2</v>
      </c>
      <c r="AC13" s="14">
        <v>3.8607521721597898E-2</v>
      </c>
      <c r="AD13" s="14">
        <v>8.1218369060382697E-2</v>
      </c>
      <c r="AE13" s="14"/>
      <c r="AF13" s="14">
        <v>3.0412654405672E-2</v>
      </c>
      <c r="AG13" s="14">
        <v>1.5909090023046801E-2</v>
      </c>
      <c r="AH13" s="14">
        <v>4.7160131933378598E-2</v>
      </c>
      <c r="AI13" s="14"/>
      <c r="AJ13" s="14" t="s">
        <v>79</v>
      </c>
      <c r="AK13" s="14" t="s">
        <v>79</v>
      </c>
      <c r="AL13" s="14" t="s">
        <v>79</v>
      </c>
      <c r="AM13" s="14" t="s">
        <v>79</v>
      </c>
      <c r="AN13" s="14" t="s">
        <v>79</v>
      </c>
      <c r="AO13" s="14"/>
      <c r="AP13" s="14">
        <v>1.2345109694175901E-2</v>
      </c>
      <c r="AQ13" s="14">
        <v>1.98153211108822E-2</v>
      </c>
      <c r="AR13" s="14">
        <v>0</v>
      </c>
      <c r="AS13" s="14"/>
      <c r="AT13" s="14">
        <v>4.45574386844763E-2</v>
      </c>
      <c r="AU13" s="14">
        <v>1.5640768685492901E-2</v>
      </c>
      <c r="AV13" s="14">
        <v>1.01318914945457E-2</v>
      </c>
      <c r="AW13" s="14">
        <v>2.0810407867243599E-2</v>
      </c>
      <c r="AX13" s="14">
        <v>4.2462549589085199E-2</v>
      </c>
    </row>
    <row r="14" spans="2:50" x14ac:dyDescent="0.25">
      <c r="B14" s="15" t="s">
        <v>70</v>
      </c>
      <c r="C14" s="14">
        <v>5.2558404352474497E-2</v>
      </c>
      <c r="D14" s="14">
        <v>5.16089545122317E-2</v>
      </c>
      <c r="E14" s="14">
        <v>5.3800472612242703E-2</v>
      </c>
      <c r="F14" s="14"/>
      <c r="G14" s="14">
        <v>4.82320171395028E-2</v>
      </c>
      <c r="H14" s="14">
        <v>5.4718798293906599E-2</v>
      </c>
      <c r="I14" s="14">
        <v>5.77263501870178E-2</v>
      </c>
      <c r="J14" s="14">
        <v>5.4542479632473301E-2</v>
      </c>
      <c r="K14" s="14">
        <v>3.3947172730050698E-2</v>
      </c>
      <c r="L14" s="14">
        <v>6.03687000798157E-2</v>
      </c>
      <c r="M14" s="14"/>
      <c r="N14" s="14">
        <v>3.0086190484938598E-2</v>
      </c>
      <c r="O14" s="14">
        <v>3.9852549209999401E-2</v>
      </c>
      <c r="P14" s="14">
        <v>7.2055010205317502E-2</v>
      </c>
      <c r="Q14" s="14">
        <v>7.24288823407922E-2</v>
      </c>
      <c r="R14" s="14"/>
      <c r="S14" s="14">
        <v>6.4029359349307896E-2</v>
      </c>
      <c r="T14" s="14">
        <v>4.0932278948133102E-2</v>
      </c>
      <c r="U14" s="14">
        <v>3.3965491817226502E-2</v>
      </c>
      <c r="V14" s="14">
        <v>4.0266534516076098E-2</v>
      </c>
      <c r="W14" s="14">
        <v>5.15970275670566E-2</v>
      </c>
      <c r="X14" s="14">
        <v>0.108459260734209</v>
      </c>
      <c r="Y14" s="14">
        <v>4.01177454189263E-2</v>
      </c>
      <c r="Z14" s="14">
        <v>7.6397052150649694E-2</v>
      </c>
      <c r="AA14" s="14">
        <v>1.81429462114286E-2</v>
      </c>
      <c r="AB14" s="14">
        <v>4.5335284660849698E-2</v>
      </c>
      <c r="AC14" s="14">
        <v>8.4021669179112399E-2</v>
      </c>
      <c r="AD14" s="14">
        <v>5.8272457402566098E-2</v>
      </c>
      <c r="AE14" s="14"/>
      <c r="AF14" s="14">
        <v>6.3243012055204398E-2</v>
      </c>
      <c r="AG14" s="14">
        <v>3.62626590587199E-2</v>
      </c>
      <c r="AH14" s="14">
        <v>8.0222133285084998E-2</v>
      </c>
      <c r="AI14" s="14"/>
      <c r="AJ14" s="14" t="s">
        <v>79</v>
      </c>
      <c r="AK14" s="14" t="s">
        <v>79</v>
      </c>
      <c r="AL14" s="14" t="s">
        <v>79</v>
      </c>
      <c r="AM14" s="14" t="s">
        <v>79</v>
      </c>
      <c r="AN14" s="14" t="s">
        <v>79</v>
      </c>
      <c r="AO14" s="14"/>
      <c r="AP14" s="14">
        <v>3.0123611839493299E-2</v>
      </c>
      <c r="AQ14" s="14">
        <v>2.62683045078171E-2</v>
      </c>
      <c r="AR14" s="14">
        <v>6.3356466841949705E-2</v>
      </c>
      <c r="AS14" s="14"/>
      <c r="AT14" s="14">
        <v>4.43836289043264E-2</v>
      </c>
      <c r="AU14" s="14">
        <v>6.2492904507397501E-2</v>
      </c>
      <c r="AV14" s="14">
        <v>5.1728927886075103E-2</v>
      </c>
      <c r="AW14" s="14">
        <v>3.6370741465784499E-2</v>
      </c>
      <c r="AX14" s="14">
        <v>0.11726006768701</v>
      </c>
    </row>
    <row r="15" spans="2:50" x14ac:dyDescent="0.25">
      <c r="B15" s="15" t="s">
        <v>226</v>
      </c>
      <c r="C15" s="18">
        <v>0.67661331452159201</v>
      </c>
      <c r="D15" s="18">
        <v>0.70506709748890295</v>
      </c>
      <c r="E15" s="18">
        <v>0.64978528654888501</v>
      </c>
      <c r="F15" s="18"/>
      <c r="G15" s="18">
        <v>0.639876216783829</v>
      </c>
      <c r="H15" s="18">
        <v>0.65161257516997495</v>
      </c>
      <c r="I15" s="18">
        <v>0.66790820555226404</v>
      </c>
      <c r="J15" s="18">
        <v>0.63091629506547897</v>
      </c>
      <c r="K15" s="18">
        <v>0.72480701485215104</v>
      </c>
      <c r="L15" s="18">
        <v>0.73312838584800899</v>
      </c>
      <c r="M15" s="18"/>
      <c r="N15" s="18">
        <v>0.72709518328197997</v>
      </c>
      <c r="O15" s="18">
        <v>0.71935908803811399</v>
      </c>
      <c r="P15" s="18">
        <v>0.63809691212441599</v>
      </c>
      <c r="Q15" s="18">
        <v>0.61275608419836802</v>
      </c>
      <c r="R15" s="18"/>
      <c r="S15" s="18">
        <v>0.69377198744262103</v>
      </c>
      <c r="T15" s="18">
        <v>0.61788432889484601</v>
      </c>
      <c r="U15" s="18">
        <v>0.72092950561093905</v>
      </c>
      <c r="V15" s="18">
        <v>0.72944239377749398</v>
      </c>
      <c r="W15" s="18">
        <v>0.74760094796916499</v>
      </c>
      <c r="X15" s="18">
        <v>0.60348219274693204</v>
      </c>
      <c r="Y15" s="18">
        <v>0.68997053173039602</v>
      </c>
      <c r="Z15" s="18">
        <v>0.74286744526126303</v>
      </c>
      <c r="AA15" s="18">
        <v>0.71823818159137398</v>
      </c>
      <c r="AB15" s="18">
        <v>0.63151084569157501</v>
      </c>
      <c r="AC15" s="18">
        <v>0.58003368662693799</v>
      </c>
      <c r="AD15" s="18">
        <v>0.67226784749519497</v>
      </c>
      <c r="AE15" s="18"/>
      <c r="AF15" s="18">
        <v>0.68881654930081004</v>
      </c>
      <c r="AG15" s="18">
        <v>0.69370518905968104</v>
      </c>
      <c r="AH15" s="18">
        <v>0.61855062600813704</v>
      </c>
      <c r="AI15" s="18"/>
      <c r="AJ15" s="18" t="s">
        <v>79</v>
      </c>
      <c r="AK15" s="18" t="s">
        <v>79</v>
      </c>
      <c r="AL15" s="18" t="s">
        <v>79</v>
      </c>
      <c r="AM15" s="18" t="s">
        <v>79</v>
      </c>
      <c r="AN15" s="18" t="s">
        <v>79</v>
      </c>
      <c r="AO15" s="18"/>
      <c r="AP15" s="18">
        <v>0.76218302163280305</v>
      </c>
      <c r="AQ15" s="18">
        <v>0.75131776529876204</v>
      </c>
      <c r="AR15" s="18">
        <v>0.66507787475163804</v>
      </c>
      <c r="AS15" s="18"/>
      <c r="AT15" s="18">
        <v>0.64072095996727596</v>
      </c>
      <c r="AU15" s="18">
        <v>0.68298478396679796</v>
      </c>
      <c r="AV15" s="18">
        <v>0.69307777703699602</v>
      </c>
      <c r="AW15" s="18">
        <v>0.75170454392125696</v>
      </c>
      <c r="AX15" s="18">
        <v>0.73036480330393805</v>
      </c>
    </row>
    <row r="16" spans="2:50" x14ac:dyDescent="0.25">
      <c r="B16" s="15" t="s">
        <v>227</v>
      </c>
      <c r="C16" s="18">
        <v>4.9135932207376103E-2</v>
      </c>
      <c r="D16" s="18">
        <v>3.8887739666110102E-2</v>
      </c>
      <c r="E16" s="18">
        <v>5.7221011472992897E-2</v>
      </c>
      <c r="F16" s="18"/>
      <c r="G16" s="18">
        <v>8.6994310985240797E-2</v>
      </c>
      <c r="H16" s="18">
        <v>3.3517268445393697E-2</v>
      </c>
      <c r="I16" s="18">
        <v>6.7506515728863806E-2</v>
      </c>
      <c r="J16" s="18">
        <v>4.5926502885720803E-2</v>
      </c>
      <c r="K16" s="18">
        <v>2.7160869822302501E-2</v>
      </c>
      <c r="L16" s="18">
        <v>4.1601020109076299E-2</v>
      </c>
      <c r="M16" s="18"/>
      <c r="N16" s="18">
        <v>2.9919574603531202E-2</v>
      </c>
      <c r="O16" s="18">
        <v>3.7279519944344003E-2</v>
      </c>
      <c r="P16" s="18">
        <v>7.5010376149017594E-2</v>
      </c>
      <c r="Q16" s="18">
        <v>5.9663265282386899E-2</v>
      </c>
      <c r="R16" s="18"/>
      <c r="S16" s="18">
        <v>3.4681761956360802E-2</v>
      </c>
      <c r="T16" s="18">
        <v>4.9671969351762497E-2</v>
      </c>
      <c r="U16" s="18">
        <v>5.1519838814862599E-2</v>
      </c>
      <c r="V16" s="18">
        <v>3.1829761372017297E-2</v>
      </c>
      <c r="W16" s="18">
        <v>3.9293698026902399E-2</v>
      </c>
      <c r="X16" s="18">
        <v>1.3569532656034699E-2</v>
      </c>
      <c r="Y16" s="18">
        <v>7.08302280359389E-2</v>
      </c>
      <c r="Z16" s="18">
        <v>4.5252187736039597E-2</v>
      </c>
      <c r="AA16" s="18">
        <v>6.0888505569619097E-2</v>
      </c>
      <c r="AB16" s="18">
        <v>6.2059569470244803E-2</v>
      </c>
      <c r="AC16" s="18">
        <v>8.8544036954367994E-2</v>
      </c>
      <c r="AD16" s="18">
        <v>8.1218369060382697E-2</v>
      </c>
      <c r="AE16" s="18"/>
      <c r="AF16" s="18">
        <v>5.5262914172548798E-2</v>
      </c>
      <c r="AG16" s="18">
        <v>3.0631137483135701E-2</v>
      </c>
      <c r="AH16" s="18">
        <v>8.5435316499592295E-2</v>
      </c>
      <c r="AI16" s="18"/>
      <c r="AJ16" s="18" t="s">
        <v>79</v>
      </c>
      <c r="AK16" s="18" t="s">
        <v>79</v>
      </c>
      <c r="AL16" s="18" t="s">
        <v>79</v>
      </c>
      <c r="AM16" s="18" t="s">
        <v>79</v>
      </c>
      <c r="AN16" s="18" t="s">
        <v>79</v>
      </c>
      <c r="AO16" s="18"/>
      <c r="AP16" s="18">
        <v>2.5141913813067102E-2</v>
      </c>
      <c r="AQ16" s="18">
        <v>3.2608460917967597E-2</v>
      </c>
      <c r="AR16" s="18">
        <v>1.9713535884239901E-2</v>
      </c>
      <c r="AS16" s="18"/>
      <c r="AT16" s="18">
        <v>6.8484017916346895E-2</v>
      </c>
      <c r="AU16" s="18">
        <v>4.4058364975876403E-2</v>
      </c>
      <c r="AV16" s="18">
        <v>2.9018088251132699E-2</v>
      </c>
      <c r="AW16" s="18">
        <v>3.8778633732897902E-2</v>
      </c>
      <c r="AX16" s="18">
        <v>4.2462549589085199E-2</v>
      </c>
    </row>
    <row r="17" spans="2:50" x14ac:dyDescent="0.25">
      <c r="B17" s="15" t="s">
        <v>73</v>
      </c>
      <c r="C17" s="19">
        <v>0.62747738231421601</v>
      </c>
      <c r="D17" s="19">
        <v>0.66617935782279303</v>
      </c>
      <c r="E17" s="19">
        <v>0.59256427507589204</v>
      </c>
      <c r="F17" s="19"/>
      <c r="G17" s="19">
        <v>0.55288190579858798</v>
      </c>
      <c r="H17" s="19">
        <v>0.61809530672458202</v>
      </c>
      <c r="I17" s="19">
        <v>0.60040168982340003</v>
      </c>
      <c r="J17" s="19">
        <v>0.58498979217975799</v>
      </c>
      <c r="K17" s="19">
        <v>0.69764614502984801</v>
      </c>
      <c r="L17" s="19">
        <v>0.69152736573893303</v>
      </c>
      <c r="M17" s="19"/>
      <c r="N17" s="19">
        <v>0.69717560867844897</v>
      </c>
      <c r="O17" s="19">
        <v>0.68207956809377002</v>
      </c>
      <c r="P17" s="19">
        <v>0.56308653597539804</v>
      </c>
      <c r="Q17" s="19">
        <v>0.55309281891598105</v>
      </c>
      <c r="R17" s="19"/>
      <c r="S17" s="19">
        <v>0.65909022548625995</v>
      </c>
      <c r="T17" s="19">
        <v>0.56821235954308402</v>
      </c>
      <c r="U17" s="19">
        <v>0.66940966679607705</v>
      </c>
      <c r="V17" s="19">
        <v>0.697612632405476</v>
      </c>
      <c r="W17" s="19">
        <v>0.70830724994226302</v>
      </c>
      <c r="X17" s="19">
        <v>0.58991266009089705</v>
      </c>
      <c r="Y17" s="19">
        <v>0.61914030369445705</v>
      </c>
      <c r="Z17" s="19">
        <v>0.69761525752522402</v>
      </c>
      <c r="AA17" s="19">
        <v>0.65734967602175498</v>
      </c>
      <c r="AB17" s="19">
        <v>0.56945127622132996</v>
      </c>
      <c r="AC17" s="19">
        <v>0.49148964967256997</v>
      </c>
      <c r="AD17" s="19">
        <v>0.59104947843481204</v>
      </c>
      <c r="AE17" s="19"/>
      <c r="AF17" s="19">
        <v>0.63355363512826102</v>
      </c>
      <c r="AG17" s="19">
        <v>0.66307405157654498</v>
      </c>
      <c r="AH17" s="19">
        <v>0.53311530950854402</v>
      </c>
      <c r="AI17" s="19"/>
      <c r="AJ17" s="19" t="s">
        <v>79</v>
      </c>
      <c r="AK17" s="19" t="s">
        <v>79</v>
      </c>
      <c r="AL17" s="19" t="s">
        <v>79</v>
      </c>
      <c r="AM17" s="19" t="s">
        <v>79</v>
      </c>
      <c r="AN17" s="19" t="s">
        <v>79</v>
      </c>
      <c r="AO17" s="19"/>
      <c r="AP17" s="19">
        <v>0.73704110781973597</v>
      </c>
      <c r="AQ17" s="19">
        <v>0.71870930438079506</v>
      </c>
      <c r="AR17" s="19">
        <v>0.64536433886739897</v>
      </c>
      <c r="AS17" s="19"/>
      <c r="AT17" s="19">
        <v>0.57223694205092901</v>
      </c>
      <c r="AU17" s="19">
        <v>0.63892641899092195</v>
      </c>
      <c r="AV17" s="19">
        <v>0.66405968878586297</v>
      </c>
      <c r="AW17" s="19">
        <v>0.71292591018835905</v>
      </c>
      <c r="AX17" s="19">
        <v>0.68790225371485303</v>
      </c>
    </row>
    <row r="18" spans="2:50" x14ac:dyDescent="0.25">
      <c r="B18" s="27" t="s">
        <v>541</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0.116537556918962</v>
      </c>
      <c r="D9" s="14">
        <v>0.113063609574659</v>
      </c>
      <c r="E9" s="14">
        <v>0.11998307329081299</v>
      </c>
      <c r="F9" s="14"/>
      <c r="G9" s="14">
        <v>0.119435867493468</v>
      </c>
      <c r="H9" s="14">
        <v>0.155885649075477</v>
      </c>
      <c r="I9" s="14">
        <v>0.142481524913802</v>
      </c>
      <c r="J9" s="14">
        <v>0.11066703118205801</v>
      </c>
      <c r="K9" s="14">
        <v>8.39586506653969E-2</v>
      </c>
      <c r="L9" s="14">
        <v>8.77787804146202E-2</v>
      </c>
      <c r="M9" s="14"/>
      <c r="N9" s="14">
        <v>8.9537679405448101E-2</v>
      </c>
      <c r="O9" s="14">
        <v>0.10626372234061</v>
      </c>
      <c r="P9" s="14">
        <v>0.13202384917320401</v>
      </c>
      <c r="Q9" s="14">
        <v>0.142245626495209</v>
      </c>
      <c r="R9" s="14"/>
      <c r="S9" s="14">
        <v>0.11586264796558</v>
      </c>
      <c r="T9" s="14">
        <v>7.0245409505094794E-2</v>
      </c>
      <c r="U9" s="14">
        <v>9.7925015558291695E-2</v>
      </c>
      <c r="V9" s="14">
        <v>9.9411913298388499E-2</v>
      </c>
      <c r="W9" s="14">
        <v>0.13226270260372799</v>
      </c>
      <c r="X9" s="14">
        <v>0.146476674523004</v>
      </c>
      <c r="Y9" s="14">
        <v>0.15284995612288799</v>
      </c>
      <c r="Z9" s="14">
        <v>7.2628078038532995E-2</v>
      </c>
      <c r="AA9" s="14">
        <v>0.157111900655897</v>
      </c>
      <c r="AB9" s="14">
        <v>0.11841623344558599</v>
      </c>
      <c r="AC9" s="14">
        <v>0.10482872017365299</v>
      </c>
      <c r="AD9" s="14">
        <v>0.121147034210671</v>
      </c>
      <c r="AE9" s="14"/>
      <c r="AF9" s="14">
        <v>0.137650813734504</v>
      </c>
      <c r="AG9" s="14">
        <v>0.10171842842598799</v>
      </c>
      <c r="AH9" s="14">
        <v>0.10698304314665399</v>
      </c>
      <c r="AI9" s="14"/>
      <c r="AJ9" s="14" t="s">
        <v>79</v>
      </c>
      <c r="AK9" s="14" t="s">
        <v>79</v>
      </c>
      <c r="AL9" s="14" t="s">
        <v>79</v>
      </c>
      <c r="AM9" s="14" t="s">
        <v>79</v>
      </c>
      <c r="AN9" s="14" t="s">
        <v>79</v>
      </c>
      <c r="AO9" s="14"/>
      <c r="AP9" s="14">
        <v>9.6410668755831194E-2</v>
      </c>
      <c r="AQ9" s="14">
        <v>0.12504870534663601</v>
      </c>
      <c r="AR9" s="14">
        <v>9.1666704438207E-2</v>
      </c>
      <c r="AS9" s="14"/>
      <c r="AT9" s="14">
        <v>0.11809301948552201</v>
      </c>
      <c r="AU9" s="14">
        <v>0.12987240654499199</v>
      </c>
      <c r="AV9" s="14">
        <v>0.100155624417944</v>
      </c>
      <c r="AW9" s="14">
        <v>0.12852242554249399</v>
      </c>
      <c r="AX9" s="14">
        <v>9.7668422408779196E-2</v>
      </c>
    </row>
    <row r="10" spans="2:50" x14ac:dyDescent="0.25">
      <c r="B10" s="15" t="s">
        <v>66</v>
      </c>
      <c r="C10" s="14">
        <v>0.30285351901037399</v>
      </c>
      <c r="D10" s="14">
        <v>0.30546982692576202</v>
      </c>
      <c r="E10" s="14">
        <v>0.30075205158540702</v>
      </c>
      <c r="F10" s="14"/>
      <c r="G10" s="14">
        <v>0.32260960728430699</v>
      </c>
      <c r="H10" s="14">
        <v>0.33761972382806998</v>
      </c>
      <c r="I10" s="14">
        <v>0.36647989527538599</v>
      </c>
      <c r="J10" s="14">
        <v>0.315534900277752</v>
      </c>
      <c r="K10" s="14">
        <v>0.26036725808824102</v>
      </c>
      <c r="L10" s="14">
        <v>0.227612906166312</v>
      </c>
      <c r="M10" s="14"/>
      <c r="N10" s="14">
        <v>0.236066047502067</v>
      </c>
      <c r="O10" s="14">
        <v>0.30967602574585501</v>
      </c>
      <c r="P10" s="14">
        <v>0.34422260830774798</v>
      </c>
      <c r="Q10" s="14">
        <v>0.33396745649186399</v>
      </c>
      <c r="R10" s="14"/>
      <c r="S10" s="14">
        <v>0.32964181443576501</v>
      </c>
      <c r="T10" s="14">
        <v>0.28149969403034097</v>
      </c>
      <c r="U10" s="14">
        <v>0.26416096225186703</v>
      </c>
      <c r="V10" s="14">
        <v>0.32719181146707799</v>
      </c>
      <c r="W10" s="14">
        <v>0.29570617551418799</v>
      </c>
      <c r="X10" s="14">
        <v>0.27970612831465702</v>
      </c>
      <c r="Y10" s="14">
        <v>0.327187912982289</v>
      </c>
      <c r="Z10" s="14">
        <v>0.37167147461753902</v>
      </c>
      <c r="AA10" s="14">
        <v>0.25369637284260799</v>
      </c>
      <c r="AB10" s="14">
        <v>0.32727473528155498</v>
      </c>
      <c r="AC10" s="14">
        <v>0.29709127922023998</v>
      </c>
      <c r="AD10" s="14">
        <v>0.34625571953631501</v>
      </c>
      <c r="AE10" s="14"/>
      <c r="AF10" s="14">
        <v>0.32777917355486702</v>
      </c>
      <c r="AG10" s="14">
        <v>0.282704625705336</v>
      </c>
      <c r="AH10" s="14">
        <v>0.31144732198881497</v>
      </c>
      <c r="AI10" s="14"/>
      <c r="AJ10" s="14" t="s">
        <v>79</v>
      </c>
      <c r="AK10" s="14" t="s">
        <v>79</v>
      </c>
      <c r="AL10" s="14" t="s">
        <v>79</v>
      </c>
      <c r="AM10" s="14" t="s">
        <v>79</v>
      </c>
      <c r="AN10" s="14" t="s">
        <v>79</v>
      </c>
      <c r="AO10" s="14"/>
      <c r="AP10" s="14">
        <v>0.331076762839637</v>
      </c>
      <c r="AQ10" s="14">
        <v>0.29373895104775</v>
      </c>
      <c r="AR10" s="14">
        <v>0.24508949593832</v>
      </c>
      <c r="AS10" s="14"/>
      <c r="AT10" s="14">
        <v>0.34313084488010298</v>
      </c>
      <c r="AU10" s="14">
        <v>0.30263645383344001</v>
      </c>
      <c r="AV10" s="14">
        <v>0.27338056159251101</v>
      </c>
      <c r="AW10" s="14">
        <v>0.28933848367238302</v>
      </c>
      <c r="AX10" s="14">
        <v>0.243760178106735</v>
      </c>
    </row>
    <row r="11" spans="2:50" x14ac:dyDescent="0.25">
      <c r="B11" s="15" t="s">
        <v>67</v>
      </c>
      <c r="C11" s="14">
        <v>0.21581140023739601</v>
      </c>
      <c r="D11" s="14">
        <v>0.201469714635584</v>
      </c>
      <c r="E11" s="14">
        <v>0.22973573969511599</v>
      </c>
      <c r="F11" s="14"/>
      <c r="G11" s="14">
        <v>0.25284896167252702</v>
      </c>
      <c r="H11" s="14">
        <v>0.21783473428703801</v>
      </c>
      <c r="I11" s="14">
        <v>0.17486075100295401</v>
      </c>
      <c r="J11" s="14">
        <v>0.21120898063347099</v>
      </c>
      <c r="K11" s="14">
        <v>0.22076907235172599</v>
      </c>
      <c r="L11" s="14">
        <v>0.22313088402332901</v>
      </c>
      <c r="M11" s="14"/>
      <c r="N11" s="14">
        <v>0.22525898143629899</v>
      </c>
      <c r="O11" s="14">
        <v>0.19848502630853099</v>
      </c>
      <c r="P11" s="14">
        <v>0.20633633762343601</v>
      </c>
      <c r="Q11" s="14">
        <v>0.23192960455762501</v>
      </c>
      <c r="R11" s="14"/>
      <c r="S11" s="14">
        <v>0.22573511117259301</v>
      </c>
      <c r="T11" s="14">
        <v>0.22363438476098299</v>
      </c>
      <c r="U11" s="14">
        <v>0.17113606398509901</v>
      </c>
      <c r="V11" s="14">
        <v>0.22920983910832701</v>
      </c>
      <c r="W11" s="14">
        <v>0.175931350019291</v>
      </c>
      <c r="X11" s="14">
        <v>0.243779910832959</v>
      </c>
      <c r="Y11" s="14">
        <v>0.20427251459903301</v>
      </c>
      <c r="Z11" s="14">
        <v>0.21547638465303201</v>
      </c>
      <c r="AA11" s="14">
        <v>0.21500617520319401</v>
      </c>
      <c r="AB11" s="14">
        <v>0.247563199958028</v>
      </c>
      <c r="AC11" s="14">
        <v>0.18983074195737301</v>
      </c>
      <c r="AD11" s="14">
        <v>0.20601855637286501</v>
      </c>
      <c r="AE11" s="14"/>
      <c r="AF11" s="14">
        <v>0.201865381259898</v>
      </c>
      <c r="AG11" s="14">
        <v>0.20061862283891599</v>
      </c>
      <c r="AH11" s="14">
        <v>0.27786804891210798</v>
      </c>
      <c r="AI11" s="14"/>
      <c r="AJ11" s="14" t="s">
        <v>79</v>
      </c>
      <c r="AK11" s="14" t="s">
        <v>79</v>
      </c>
      <c r="AL11" s="14" t="s">
        <v>79</v>
      </c>
      <c r="AM11" s="14" t="s">
        <v>79</v>
      </c>
      <c r="AN11" s="14" t="s">
        <v>79</v>
      </c>
      <c r="AO11" s="14"/>
      <c r="AP11" s="14">
        <v>0.202346843055069</v>
      </c>
      <c r="AQ11" s="14">
        <v>0.21105204077686601</v>
      </c>
      <c r="AR11" s="14">
        <v>0.19993810056937</v>
      </c>
      <c r="AS11" s="14"/>
      <c r="AT11" s="14">
        <v>0.242398417098627</v>
      </c>
      <c r="AU11" s="14">
        <v>0.20050529284677801</v>
      </c>
      <c r="AV11" s="14">
        <v>0.19472606808502099</v>
      </c>
      <c r="AW11" s="14">
        <v>0.185825665753412</v>
      </c>
      <c r="AX11" s="14">
        <v>0.24344341606475101</v>
      </c>
    </row>
    <row r="12" spans="2:50" x14ac:dyDescent="0.25">
      <c r="B12" s="15" t="s">
        <v>68</v>
      </c>
      <c r="C12" s="14">
        <v>0.24423977103399</v>
      </c>
      <c r="D12" s="14">
        <v>0.24740062594767301</v>
      </c>
      <c r="E12" s="14">
        <v>0.24049189507011401</v>
      </c>
      <c r="F12" s="14"/>
      <c r="G12" s="14">
        <v>0.199569697744643</v>
      </c>
      <c r="H12" s="14">
        <v>0.192520413550817</v>
      </c>
      <c r="I12" s="14">
        <v>0.232045295111098</v>
      </c>
      <c r="J12" s="14">
        <v>0.22356072106022501</v>
      </c>
      <c r="K12" s="14">
        <v>0.29798365994576598</v>
      </c>
      <c r="L12" s="14">
        <v>0.30722066071749998</v>
      </c>
      <c r="M12" s="14"/>
      <c r="N12" s="14">
        <v>0.291421050674675</v>
      </c>
      <c r="O12" s="14">
        <v>0.26712736875625998</v>
      </c>
      <c r="P12" s="14">
        <v>0.20295060583768601</v>
      </c>
      <c r="Q12" s="14">
        <v>0.20483376190359801</v>
      </c>
      <c r="R12" s="14"/>
      <c r="S12" s="14">
        <v>0.218121195131045</v>
      </c>
      <c r="T12" s="14">
        <v>0.273056051759483</v>
      </c>
      <c r="U12" s="14">
        <v>0.32304274070016098</v>
      </c>
      <c r="V12" s="14">
        <v>0.22935476208196001</v>
      </c>
      <c r="W12" s="14">
        <v>0.26017977199374298</v>
      </c>
      <c r="X12" s="14">
        <v>0.22248278457854501</v>
      </c>
      <c r="Y12" s="14">
        <v>0.23321593698179999</v>
      </c>
      <c r="Z12" s="14">
        <v>0.17351446836120599</v>
      </c>
      <c r="AA12" s="14">
        <v>0.247763354810868</v>
      </c>
      <c r="AB12" s="14">
        <v>0.20997289956030099</v>
      </c>
      <c r="AC12" s="14">
        <v>0.28631460384802798</v>
      </c>
      <c r="AD12" s="14">
        <v>0.24727158235150201</v>
      </c>
      <c r="AE12" s="14"/>
      <c r="AF12" s="14">
        <v>0.24101079556532601</v>
      </c>
      <c r="AG12" s="14">
        <v>0.26982424597092403</v>
      </c>
      <c r="AH12" s="14">
        <v>0.199813940715481</v>
      </c>
      <c r="AI12" s="14"/>
      <c r="AJ12" s="14" t="s">
        <v>79</v>
      </c>
      <c r="AK12" s="14" t="s">
        <v>79</v>
      </c>
      <c r="AL12" s="14" t="s">
        <v>79</v>
      </c>
      <c r="AM12" s="14" t="s">
        <v>79</v>
      </c>
      <c r="AN12" s="14" t="s">
        <v>79</v>
      </c>
      <c r="AO12" s="14"/>
      <c r="AP12" s="14">
        <v>0.28556659630928799</v>
      </c>
      <c r="AQ12" s="14">
        <v>0.23960468677900601</v>
      </c>
      <c r="AR12" s="14">
        <v>0.303395714709291</v>
      </c>
      <c r="AS12" s="14"/>
      <c r="AT12" s="14">
        <v>0.214033495607032</v>
      </c>
      <c r="AU12" s="14">
        <v>0.241855710276903</v>
      </c>
      <c r="AV12" s="14">
        <v>0.28863624495427198</v>
      </c>
      <c r="AW12" s="14">
        <v>0.211117410269728</v>
      </c>
      <c r="AX12" s="14">
        <v>0.26276408108497501</v>
      </c>
    </row>
    <row r="13" spans="2:50" x14ac:dyDescent="0.25">
      <c r="B13" s="15" t="s">
        <v>69</v>
      </c>
      <c r="C13" s="14">
        <v>0.106383579489195</v>
      </c>
      <c r="D13" s="14">
        <v>0.12053092132407001</v>
      </c>
      <c r="E13" s="14">
        <v>9.27015980282095E-2</v>
      </c>
      <c r="F13" s="14"/>
      <c r="G13" s="14">
        <v>8.8708072586457201E-2</v>
      </c>
      <c r="H13" s="14">
        <v>6.8218876873243295E-2</v>
      </c>
      <c r="I13" s="14">
        <v>6.9914869912851493E-2</v>
      </c>
      <c r="J13" s="14">
        <v>0.13128724155580901</v>
      </c>
      <c r="K13" s="14">
        <v>0.12866282683059599</v>
      </c>
      <c r="L13" s="14">
        <v>0.14400184271032301</v>
      </c>
      <c r="M13" s="14"/>
      <c r="N13" s="14">
        <v>0.14499515723699699</v>
      </c>
      <c r="O13" s="14">
        <v>0.107697618640802</v>
      </c>
      <c r="P13" s="14">
        <v>0.10196921802813801</v>
      </c>
      <c r="Q13" s="14">
        <v>6.6124631207429493E-2</v>
      </c>
      <c r="R13" s="14"/>
      <c r="S13" s="14">
        <v>9.2799838218172198E-2</v>
      </c>
      <c r="T13" s="14">
        <v>0.130954172890377</v>
      </c>
      <c r="U13" s="14">
        <v>0.124946698701872</v>
      </c>
      <c r="V13" s="14">
        <v>0.109740795413338</v>
      </c>
      <c r="W13" s="14">
        <v>0.121726408038819</v>
      </c>
      <c r="X13" s="14">
        <v>7.5494423987166895E-2</v>
      </c>
      <c r="Y13" s="14">
        <v>7.7132780136522805E-2</v>
      </c>
      <c r="Z13" s="14">
        <v>0.16670959432968899</v>
      </c>
      <c r="AA13" s="14">
        <v>0.118442768429464</v>
      </c>
      <c r="AB13" s="14">
        <v>8.8304466957135105E-2</v>
      </c>
      <c r="AC13" s="14">
        <v>9.9970926886637598E-2</v>
      </c>
      <c r="AD13" s="14">
        <v>7.9307107528646906E-2</v>
      </c>
      <c r="AE13" s="14"/>
      <c r="AF13" s="14">
        <v>8.2834644455142895E-2</v>
      </c>
      <c r="AG13" s="14">
        <v>0.13961665815321</v>
      </c>
      <c r="AH13" s="14">
        <v>5.2775778558275803E-2</v>
      </c>
      <c r="AI13" s="14"/>
      <c r="AJ13" s="14" t="s">
        <v>79</v>
      </c>
      <c r="AK13" s="14" t="s">
        <v>79</v>
      </c>
      <c r="AL13" s="14" t="s">
        <v>79</v>
      </c>
      <c r="AM13" s="14" t="s">
        <v>79</v>
      </c>
      <c r="AN13" s="14" t="s">
        <v>79</v>
      </c>
      <c r="AO13" s="14"/>
      <c r="AP13" s="14">
        <v>7.9846993360018506E-2</v>
      </c>
      <c r="AQ13" s="14">
        <v>0.123207080728333</v>
      </c>
      <c r="AR13" s="14">
        <v>0.15008026125358301</v>
      </c>
      <c r="AS13" s="14"/>
      <c r="AT13" s="14">
        <v>6.9967998701028905E-2</v>
      </c>
      <c r="AU13" s="14">
        <v>0.106752043234962</v>
      </c>
      <c r="AV13" s="14">
        <v>0.13238246561598099</v>
      </c>
      <c r="AW13" s="14">
        <v>0.164381636368884</v>
      </c>
      <c r="AX13" s="14">
        <v>0.122444050460511</v>
      </c>
    </row>
    <row r="14" spans="2:50" x14ac:dyDescent="0.25">
      <c r="B14" s="15" t="s">
        <v>70</v>
      </c>
      <c r="C14" s="14">
        <v>1.41741733100829E-2</v>
      </c>
      <c r="D14" s="14">
        <v>1.20653015922512E-2</v>
      </c>
      <c r="E14" s="14">
        <v>1.63356423303396E-2</v>
      </c>
      <c r="F14" s="14"/>
      <c r="G14" s="14">
        <v>1.6827793218598199E-2</v>
      </c>
      <c r="H14" s="14">
        <v>2.7920602385354099E-2</v>
      </c>
      <c r="I14" s="14">
        <v>1.42176637839083E-2</v>
      </c>
      <c r="J14" s="14">
        <v>7.74112529068421E-3</v>
      </c>
      <c r="K14" s="14">
        <v>8.2585321182745107E-3</v>
      </c>
      <c r="L14" s="14">
        <v>1.02549259679156E-2</v>
      </c>
      <c r="M14" s="14"/>
      <c r="N14" s="14">
        <v>1.27210837445132E-2</v>
      </c>
      <c r="O14" s="14">
        <v>1.07502382079421E-2</v>
      </c>
      <c r="P14" s="14">
        <v>1.24973810297879E-2</v>
      </c>
      <c r="Q14" s="14">
        <v>2.0898919344274802E-2</v>
      </c>
      <c r="R14" s="14"/>
      <c r="S14" s="14">
        <v>1.7839393076846E-2</v>
      </c>
      <c r="T14" s="14">
        <v>2.0610287053721699E-2</v>
      </c>
      <c r="U14" s="14">
        <v>1.8788518802709701E-2</v>
      </c>
      <c r="V14" s="14">
        <v>5.0908786309074097E-3</v>
      </c>
      <c r="W14" s="14">
        <v>1.4193591830231099E-2</v>
      </c>
      <c r="X14" s="14">
        <v>3.2060077763668197E-2</v>
      </c>
      <c r="Y14" s="14">
        <v>5.3408991774663702E-3</v>
      </c>
      <c r="Z14" s="14">
        <v>0</v>
      </c>
      <c r="AA14" s="14">
        <v>7.9794280579697403E-3</v>
      </c>
      <c r="AB14" s="14">
        <v>8.4684647973953305E-3</v>
      </c>
      <c r="AC14" s="14">
        <v>2.19637279140685E-2</v>
      </c>
      <c r="AD14" s="14">
        <v>0</v>
      </c>
      <c r="AE14" s="14"/>
      <c r="AF14" s="14">
        <v>8.8591914302614694E-3</v>
      </c>
      <c r="AG14" s="14">
        <v>5.517418905626E-3</v>
      </c>
      <c r="AH14" s="14">
        <v>5.1111866678665803E-2</v>
      </c>
      <c r="AI14" s="14"/>
      <c r="AJ14" s="14" t="s">
        <v>79</v>
      </c>
      <c r="AK14" s="14" t="s">
        <v>79</v>
      </c>
      <c r="AL14" s="14" t="s">
        <v>79</v>
      </c>
      <c r="AM14" s="14" t="s">
        <v>79</v>
      </c>
      <c r="AN14" s="14" t="s">
        <v>79</v>
      </c>
      <c r="AO14" s="14"/>
      <c r="AP14" s="14">
        <v>4.7521356801563204E-3</v>
      </c>
      <c r="AQ14" s="14">
        <v>7.3485353214084604E-3</v>
      </c>
      <c r="AR14" s="14">
        <v>9.8297230912287193E-3</v>
      </c>
      <c r="AS14" s="14"/>
      <c r="AT14" s="14">
        <v>1.2376224227687201E-2</v>
      </c>
      <c r="AU14" s="14">
        <v>1.8378093262925398E-2</v>
      </c>
      <c r="AV14" s="14">
        <v>1.0719035334270899E-2</v>
      </c>
      <c r="AW14" s="14">
        <v>2.0814378393099301E-2</v>
      </c>
      <c r="AX14" s="14">
        <v>2.9919851874247502E-2</v>
      </c>
    </row>
    <row r="15" spans="2:50" x14ac:dyDescent="0.25">
      <c r="B15" s="15" t="s">
        <v>71</v>
      </c>
      <c r="C15" s="18">
        <v>0.419391075929336</v>
      </c>
      <c r="D15" s="18">
        <v>0.41853343650042102</v>
      </c>
      <c r="E15" s="18">
        <v>0.420735124876221</v>
      </c>
      <c r="F15" s="18"/>
      <c r="G15" s="18">
        <v>0.442045474777775</v>
      </c>
      <c r="H15" s="18">
        <v>0.49350537290354701</v>
      </c>
      <c r="I15" s="18">
        <v>0.508961420189188</v>
      </c>
      <c r="J15" s="18">
        <v>0.42620193145981</v>
      </c>
      <c r="K15" s="18">
        <v>0.344325908753638</v>
      </c>
      <c r="L15" s="18">
        <v>0.31539168658093297</v>
      </c>
      <c r="M15" s="18"/>
      <c r="N15" s="18">
        <v>0.32560372690751599</v>
      </c>
      <c r="O15" s="18">
        <v>0.415939748086464</v>
      </c>
      <c r="P15" s="18">
        <v>0.47624645748095201</v>
      </c>
      <c r="Q15" s="18">
        <v>0.47621308298707299</v>
      </c>
      <c r="R15" s="18"/>
      <c r="S15" s="18">
        <v>0.445504462401345</v>
      </c>
      <c r="T15" s="18">
        <v>0.35174510353543598</v>
      </c>
      <c r="U15" s="18">
        <v>0.362085977810159</v>
      </c>
      <c r="V15" s="18">
        <v>0.42660372476546699</v>
      </c>
      <c r="W15" s="18">
        <v>0.42796887811791601</v>
      </c>
      <c r="X15" s="18">
        <v>0.42618280283766102</v>
      </c>
      <c r="Y15" s="18">
        <v>0.48003786910517698</v>
      </c>
      <c r="Z15" s="18">
        <v>0.44429955265607202</v>
      </c>
      <c r="AA15" s="18">
        <v>0.41080827349850502</v>
      </c>
      <c r="AB15" s="18">
        <v>0.44569096872714098</v>
      </c>
      <c r="AC15" s="18">
        <v>0.401919999393892</v>
      </c>
      <c r="AD15" s="18">
        <v>0.46740275374698598</v>
      </c>
      <c r="AE15" s="18"/>
      <c r="AF15" s="18">
        <v>0.46542998728937202</v>
      </c>
      <c r="AG15" s="18">
        <v>0.38442305413132399</v>
      </c>
      <c r="AH15" s="18">
        <v>0.418430365135469</v>
      </c>
      <c r="AI15" s="18"/>
      <c r="AJ15" s="18" t="s">
        <v>79</v>
      </c>
      <c r="AK15" s="18" t="s">
        <v>79</v>
      </c>
      <c r="AL15" s="18" t="s">
        <v>79</v>
      </c>
      <c r="AM15" s="18" t="s">
        <v>79</v>
      </c>
      <c r="AN15" s="18" t="s">
        <v>79</v>
      </c>
      <c r="AO15" s="18"/>
      <c r="AP15" s="18">
        <v>0.42748743159546798</v>
      </c>
      <c r="AQ15" s="18">
        <v>0.41878765639438598</v>
      </c>
      <c r="AR15" s="18">
        <v>0.33675620037652698</v>
      </c>
      <c r="AS15" s="18"/>
      <c r="AT15" s="18">
        <v>0.46122386436562501</v>
      </c>
      <c r="AU15" s="18">
        <v>0.432508860378432</v>
      </c>
      <c r="AV15" s="18">
        <v>0.37353618601045502</v>
      </c>
      <c r="AW15" s="18">
        <v>0.41786090921487701</v>
      </c>
      <c r="AX15" s="18">
        <v>0.34142860051551399</v>
      </c>
    </row>
    <row r="16" spans="2:50" x14ac:dyDescent="0.25">
      <c r="B16" s="15" t="s">
        <v>72</v>
      </c>
      <c r="C16" s="18">
        <v>0.350623350523185</v>
      </c>
      <c r="D16" s="18">
        <v>0.36793154727174299</v>
      </c>
      <c r="E16" s="18">
        <v>0.33319349309832402</v>
      </c>
      <c r="F16" s="18"/>
      <c r="G16" s="18">
        <v>0.28827777033110003</v>
      </c>
      <c r="H16" s="18">
        <v>0.26073929042406102</v>
      </c>
      <c r="I16" s="18">
        <v>0.30196016502395001</v>
      </c>
      <c r="J16" s="18">
        <v>0.35484796261603402</v>
      </c>
      <c r="K16" s="18">
        <v>0.42664648677636202</v>
      </c>
      <c r="L16" s="18">
        <v>0.451222503427823</v>
      </c>
      <c r="M16" s="18"/>
      <c r="N16" s="18">
        <v>0.43641620791167202</v>
      </c>
      <c r="O16" s="18">
        <v>0.37482498739706199</v>
      </c>
      <c r="P16" s="18">
        <v>0.304919823865824</v>
      </c>
      <c r="Q16" s="18">
        <v>0.27095839311102798</v>
      </c>
      <c r="R16" s="18"/>
      <c r="S16" s="18">
        <v>0.310921033349217</v>
      </c>
      <c r="T16" s="18">
        <v>0.40401022464985997</v>
      </c>
      <c r="U16" s="18">
        <v>0.44798943940203301</v>
      </c>
      <c r="V16" s="18">
        <v>0.33909555749529902</v>
      </c>
      <c r="W16" s="18">
        <v>0.38190618003256199</v>
      </c>
      <c r="X16" s="18">
        <v>0.29797720856571203</v>
      </c>
      <c r="Y16" s="18">
        <v>0.31034871711832301</v>
      </c>
      <c r="Z16" s="18">
        <v>0.340224062690896</v>
      </c>
      <c r="AA16" s="18">
        <v>0.36620612324033203</v>
      </c>
      <c r="AB16" s="18">
        <v>0.29827736651743603</v>
      </c>
      <c r="AC16" s="18">
        <v>0.38628553073466598</v>
      </c>
      <c r="AD16" s="18">
        <v>0.32657868988014899</v>
      </c>
      <c r="AE16" s="18"/>
      <c r="AF16" s="18">
        <v>0.323845440020469</v>
      </c>
      <c r="AG16" s="18">
        <v>0.40944090412413398</v>
      </c>
      <c r="AH16" s="18">
        <v>0.25258971927375701</v>
      </c>
      <c r="AI16" s="18"/>
      <c r="AJ16" s="18" t="s">
        <v>79</v>
      </c>
      <c r="AK16" s="18" t="s">
        <v>79</v>
      </c>
      <c r="AL16" s="18" t="s">
        <v>79</v>
      </c>
      <c r="AM16" s="18" t="s">
        <v>79</v>
      </c>
      <c r="AN16" s="18" t="s">
        <v>79</v>
      </c>
      <c r="AO16" s="18"/>
      <c r="AP16" s="18">
        <v>0.36541358966930698</v>
      </c>
      <c r="AQ16" s="18">
        <v>0.36281176750733901</v>
      </c>
      <c r="AR16" s="18">
        <v>0.45347597596287398</v>
      </c>
      <c r="AS16" s="18"/>
      <c r="AT16" s="18">
        <v>0.28400149430806099</v>
      </c>
      <c r="AU16" s="18">
        <v>0.34860775351186402</v>
      </c>
      <c r="AV16" s="18">
        <v>0.42101871057025297</v>
      </c>
      <c r="AW16" s="18">
        <v>0.375499046638612</v>
      </c>
      <c r="AX16" s="18">
        <v>0.385208131545487</v>
      </c>
    </row>
    <row r="17" spans="2:50" x14ac:dyDescent="0.25">
      <c r="B17" s="15" t="s">
        <v>73</v>
      </c>
      <c r="C17" s="19">
        <v>6.8767725406151295E-2</v>
      </c>
      <c r="D17" s="19">
        <v>5.06018892286784E-2</v>
      </c>
      <c r="E17" s="19">
        <v>8.7541631777897005E-2</v>
      </c>
      <c r="F17" s="19"/>
      <c r="G17" s="19">
        <v>0.15376770444667501</v>
      </c>
      <c r="H17" s="19">
        <v>0.23276608247948599</v>
      </c>
      <c r="I17" s="19">
        <v>0.20700125516523901</v>
      </c>
      <c r="J17" s="19">
        <v>7.1353968843775997E-2</v>
      </c>
      <c r="K17" s="19">
        <v>-8.2320578022724897E-2</v>
      </c>
      <c r="L17" s="19">
        <v>-0.13583081684689</v>
      </c>
      <c r="M17" s="19"/>
      <c r="N17" s="19">
        <v>-0.110812481004157</v>
      </c>
      <c r="O17" s="19">
        <v>4.11147606894018E-2</v>
      </c>
      <c r="P17" s="19">
        <v>0.17132663361512901</v>
      </c>
      <c r="Q17" s="19">
        <v>0.205254689876045</v>
      </c>
      <c r="R17" s="19"/>
      <c r="S17" s="19">
        <v>0.134583429052128</v>
      </c>
      <c r="T17" s="19">
        <v>-5.22651211144241E-2</v>
      </c>
      <c r="U17" s="19">
        <v>-8.5903461591874106E-2</v>
      </c>
      <c r="V17" s="19">
        <v>8.7508167270168399E-2</v>
      </c>
      <c r="W17" s="19">
        <v>4.6062698085354403E-2</v>
      </c>
      <c r="X17" s="19">
        <v>0.12820559427195</v>
      </c>
      <c r="Y17" s="19">
        <v>0.169689151986854</v>
      </c>
      <c r="Z17" s="19">
        <v>0.104075489965177</v>
      </c>
      <c r="AA17" s="19">
        <v>4.4602150258173601E-2</v>
      </c>
      <c r="AB17" s="19">
        <v>0.14741360220970501</v>
      </c>
      <c r="AC17" s="19">
        <v>1.5634468659226401E-2</v>
      </c>
      <c r="AD17" s="19">
        <v>0.14082406386683699</v>
      </c>
      <c r="AE17" s="19"/>
      <c r="AF17" s="19">
        <v>0.14158454726890299</v>
      </c>
      <c r="AG17" s="19">
        <v>-2.5017849992810599E-2</v>
      </c>
      <c r="AH17" s="19">
        <v>0.16584064586171199</v>
      </c>
      <c r="AI17" s="19"/>
      <c r="AJ17" s="19" t="s">
        <v>79</v>
      </c>
      <c r="AK17" s="19" t="s">
        <v>79</v>
      </c>
      <c r="AL17" s="19" t="s">
        <v>79</v>
      </c>
      <c r="AM17" s="19" t="s">
        <v>79</v>
      </c>
      <c r="AN17" s="19" t="s">
        <v>79</v>
      </c>
      <c r="AO17" s="19"/>
      <c r="AP17" s="19">
        <v>6.2073841926161402E-2</v>
      </c>
      <c r="AQ17" s="19">
        <v>5.5975888887047201E-2</v>
      </c>
      <c r="AR17" s="19">
        <v>-0.116719775586347</v>
      </c>
      <c r="AS17" s="19"/>
      <c r="AT17" s="19">
        <v>0.177222370057564</v>
      </c>
      <c r="AU17" s="19">
        <v>8.3901106866568306E-2</v>
      </c>
      <c r="AV17" s="19">
        <v>-4.7482524559797602E-2</v>
      </c>
      <c r="AW17" s="19">
        <v>4.2361862576265001E-2</v>
      </c>
      <c r="AX17" s="19">
        <v>-4.3779531029972098E-2</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X29"/>
  <sheetViews>
    <sheetView showGridLines="0" topLeftCell="A13" workbookViewId="0">
      <pane xSplit="2" topLeftCell="C1" activePane="topRight" state="frozen"/>
      <selection pane="topRight" activeCell="B25" sqref="B25"/>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244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230</v>
      </c>
      <c r="C9" s="14">
        <v>0.643386418467363</v>
      </c>
      <c r="D9" s="14">
        <v>0.66190334607493595</v>
      </c>
      <c r="E9" s="14">
        <v>0.62313938824308102</v>
      </c>
      <c r="F9" s="14"/>
      <c r="G9" s="14">
        <v>0.53370652929357998</v>
      </c>
      <c r="H9" s="14">
        <v>0.50547473471782101</v>
      </c>
      <c r="I9" s="14">
        <v>0.58648738032040004</v>
      </c>
      <c r="J9" s="14">
        <v>0.71469939241884595</v>
      </c>
      <c r="K9" s="14">
        <v>0.70271135094050297</v>
      </c>
      <c r="L9" s="14">
        <v>0.78761103483991901</v>
      </c>
      <c r="M9" s="14"/>
      <c r="N9" s="14">
        <v>0.69245693954675802</v>
      </c>
      <c r="O9" s="14">
        <v>0.66096807258770396</v>
      </c>
      <c r="P9" s="14">
        <v>0.62136109197838096</v>
      </c>
      <c r="Q9" s="14">
        <v>0.58578559862134705</v>
      </c>
      <c r="R9" s="14"/>
      <c r="S9" s="14">
        <v>0.61440510618965805</v>
      </c>
      <c r="T9" s="14">
        <v>0.65693031498794496</v>
      </c>
      <c r="U9" s="14">
        <v>0.64475496369263496</v>
      </c>
      <c r="V9" s="14">
        <v>0.69332757501234399</v>
      </c>
      <c r="W9" s="14">
        <v>0.64120554839860899</v>
      </c>
      <c r="X9" s="14">
        <v>0.63761753526623499</v>
      </c>
      <c r="Y9" s="14">
        <v>0.66160507936403801</v>
      </c>
      <c r="Z9" s="14">
        <v>0.63888456400164695</v>
      </c>
      <c r="AA9" s="14">
        <v>0.63310232984519899</v>
      </c>
      <c r="AB9" s="14">
        <v>0.63677735437775496</v>
      </c>
      <c r="AC9" s="14">
        <v>0.62063048012441402</v>
      </c>
      <c r="AD9" s="14">
        <v>0.636995410077284</v>
      </c>
      <c r="AE9" s="14"/>
      <c r="AF9" s="14">
        <v>0.66958228473083203</v>
      </c>
      <c r="AG9" s="14">
        <v>0.65644778823743699</v>
      </c>
      <c r="AH9" s="14">
        <v>0.58049226103255103</v>
      </c>
      <c r="AI9" s="14"/>
      <c r="AJ9" s="14" t="s">
        <v>79</v>
      </c>
      <c r="AK9" s="14" t="s">
        <v>79</v>
      </c>
      <c r="AL9" s="14" t="s">
        <v>79</v>
      </c>
      <c r="AM9" s="14" t="s">
        <v>79</v>
      </c>
      <c r="AN9" s="14" t="s">
        <v>79</v>
      </c>
      <c r="AO9" s="14"/>
      <c r="AP9" s="14">
        <v>0.72295623387290697</v>
      </c>
      <c r="AQ9" s="14">
        <v>0.62064502316998005</v>
      </c>
      <c r="AR9" s="14">
        <v>0.72785837887670601</v>
      </c>
      <c r="AS9" s="14"/>
      <c r="AT9" s="14">
        <v>0.62816450991107398</v>
      </c>
      <c r="AU9" s="14">
        <v>0.62949666118671099</v>
      </c>
      <c r="AV9" s="14">
        <v>0.64285364492311103</v>
      </c>
      <c r="AW9" s="14">
        <v>0.72379569114714004</v>
      </c>
      <c r="AX9" s="14">
        <v>0.55608861198102899</v>
      </c>
    </row>
    <row r="10" spans="2:50" x14ac:dyDescent="0.25">
      <c r="B10" s="15" t="s">
        <v>231</v>
      </c>
      <c r="C10" s="14">
        <v>0.59768249040353405</v>
      </c>
      <c r="D10" s="14">
        <v>0.58766356372781003</v>
      </c>
      <c r="E10" s="14">
        <v>0.60929069713676898</v>
      </c>
      <c r="F10" s="14"/>
      <c r="G10" s="14">
        <v>0.45339048930049197</v>
      </c>
      <c r="H10" s="14">
        <v>0.43704118177106299</v>
      </c>
      <c r="I10" s="14">
        <v>0.57967133509577695</v>
      </c>
      <c r="J10" s="14">
        <v>0.62769088003593598</v>
      </c>
      <c r="K10" s="14">
        <v>0.69755911805855098</v>
      </c>
      <c r="L10" s="14">
        <v>0.75793997807168501</v>
      </c>
      <c r="M10" s="14"/>
      <c r="N10" s="14">
        <v>0.67121254413979803</v>
      </c>
      <c r="O10" s="14">
        <v>0.60799054461275903</v>
      </c>
      <c r="P10" s="14">
        <v>0.55574233685986396</v>
      </c>
      <c r="Q10" s="14">
        <v>0.53906686630213596</v>
      </c>
      <c r="R10" s="14"/>
      <c r="S10" s="14">
        <v>0.52956664670561804</v>
      </c>
      <c r="T10" s="14">
        <v>0.65266465141413399</v>
      </c>
      <c r="U10" s="14">
        <v>0.728315277997031</v>
      </c>
      <c r="V10" s="14">
        <v>0.611984018078365</v>
      </c>
      <c r="W10" s="14">
        <v>0.66093322791045295</v>
      </c>
      <c r="X10" s="14">
        <v>0.55658097588009303</v>
      </c>
      <c r="Y10" s="14">
        <v>0.63862700512326798</v>
      </c>
      <c r="Z10" s="14">
        <v>0.48856711081415499</v>
      </c>
      <c r="AA10" s="14">
        <v>0.57044600972920401</v>
      </c>
      <c r="AB10" s="14">
        <v>0.58893527991466499</v>
      </c>
      <c r="AC10" s="14">
        <v>0.62420309465824098</v>
      </c>
      <c r="AD10" s="14">
        <v>0.43962856217728902</v>
      </c>
      <c r="AE10" s="14"/>
      <c r="AF10" s="14">
        <v>0.61193511896660402</v>
      </c>
      <c r="AG10" s="14">
        <v>0.624105404790955</v>
      </c>
      <c r="AH10" s="14">
        <v>0.54890997521139995</v>
      </c>
      <c r="AI10" s="14"/>
      <c r="AJ10" s="14" t="s">
        <v>79</v>
      </c>
      <c r="AK10" s="14" t="s">
        <v>79</v>
      </c>
      <c r="AL10" s="14" t="s">
        <v>79</v>
      </c>
      <c r="AM10" s="14" t="s">
        <v>79</v>
      </c>
      <c r="AN10" s="14" t="s">
        <v>79</v>
      </c>
      <c r="AO10" s="14"/>
      <c r="AP10" s="14">
        <v>0.68302244714094196</v>
      </c>
      <c r="AQ10" s="14">
        <v>0.53097264230514496</v>
      </c>
      <c r="AR10" s="14">
        <v>0.65983244905251304</v>
      </c>
      <c r="AS10" s="14"/>
      <c r="AT10" s="14">
        <v>0.61592368834793698</v>
      </c>
      <c r="AU10" s="14">
        <v>0.59642788899545895</v>
      </c>
      <c r="AV10" s="14">
        <v>0.612904558429758</v>
      </c>
      <c r="AW10" s="14">
        <v>0.62894501382934798</v>
      </c>
      <c r="AX10" s="14">
        <v>0.58399658494166395</v>
      </c>
    </row>
    <row r="11" spans="2:50" x14ac:dyDescent="0.25">
      <c r="B11" s="15" t="s">
        <v>232</v>
      </c>
      <c r="C11" s="14">
        <v>0.31650001979988601</v>
      </c>
      <c r="D11" s="14">
        <v>0.336855941438502</v>
      </c>
      <c r="E11" s="14">
        <v>0.29331601763992499</v>
      </c>
      <c r="F11" s="14"/>
      <c r="G11" s="14">
        <v>0.30587867730007501</v>
      </c>
      <c r="H11" s="14">
        <v>0.28859226949739403</v>
      </c>
      <c r="I11" s="14">
        <v>0.27512740912599298</v>
      </c>
      <c r="J11" s="14">
        <v>0.28190501215449598</v>
      </c>
      <c r="K11" s="14">
        <v>0.413770968606333</v>
      </c>
      <c r="L11" s="14">
        <v>0.34399704881703402</v>
      </c>
      <c r="M11" s="14"/>
      <c r="N11" s="14">
        <v>0.321665987062693</v>
      </c>
      <c r="O11" s="14">
        <v>0.34103159513183701</v>
      </c>
      <c r="P11" s="14">
        <v>0.28034636713602901</v>
      </c>
      <c r="Q11" s="14">
        <v>0.31684980415226099</v>
      </c>
      <c r="R11" s="14"/>
      <c r="S11" s="14">
        <v>0.23977179335321799</v>
      </c>
      <c r="T11" s="14">
        <v>0.32409636425857202</v>
      </c>
      <c r="U11" s="14">
        <v>0.29230265900041902</v>
      </c>
      <c r="V11" s="14">
        <v>0.30340252266976098</v>
      </c>
      <c r="W11" s="14">
        <v>0.35357245418595601</v>
      </c>
      <c r="X11" s="14">
        <v>0.37996794307946802</v>
      </c>
      <c r="Y11" s="14">
        <v>0.29622654523241099</v>
      </c>
      <c r="Z11" s="14">
        <v>0.23082822723753299</v>
      </c>
      <c r="AA11" s="14">
        <v>0.32930762565185501</v>
      </c>
      <c r="AB11" s="14">
        <v>0.39718701279382201</v>
      </c>
      <c r="AC11" s="14">
        <v>0.41140339686774402</v>
      </c>
      <c r="AD11" s="14">
        <v>0.239371981123771</v>
      </c>
      <c r="AE11" s="14"/>
      <c r="AF11" s="14">
        <v>0.35328920202000003</v>
      </c>
      <c r="AG11" s="14">
        <v>0.30770465504585798</v>
      </c>
      <c r="AH11" s="14">
        <v>0.29458378350254499</v>
      </c>
      <c r="AI11" s="14"/>
      <c r="AJ11" s="14" t="s">
        <v>79</v>
      </c>
      <c r="AK11" s="14" t="s">
        <v>79</v>
      </c>
      <c r="AL11" s="14" t="s">
        <v>79</v>
      </c>
      <c r="AM11" s="14" t="s">
        <v>79</v>
      </c>
      <c r="AN11" s="14" t="s">
        <v>79</v>
      </c>
      <c r="AO11" s="14"/>
      <c r="AP11" s="14">
        <v>0.34414827453852398</v>
      </c>
      <c r="AQ11" s="14">
        <v>0.29438708598060298</v>
      </c>
      <c r="AR11" s="14">
        <v>0.31209578668327997</v>
      </c>
      <c r="AS11" s="14"/>
      <c r="AT11" s="14">
        <v>0.371531659565697</v>
      </c>
      <c r="AU11" s="14">
        <v>0.25730894161472501</v>
      </c>
      <c r="AV11" s="14">
        <v>0.33660716708806099</v>
      </c>
      <c r="AW11" s="14">
        <v>0.31426039700705499</v>
      </c>
      <c r="AX11" s="14">
        <v>0.28505335512727897</v>
      </c>
    </row>
    <row r="12" spans="2:50" x14ac:dyDescent="0.25">
      <c r="B12" s="15" t="s">
        <v>233</v>
      </c>
      <c r="C12" s="14">
        <v>0.275837717509964</v>
      </c>
      <c r="D12" s="14">
        <v>0.285478679726688</v>
      </c>
      <c r="E12" s="14">
        <v>0.26524533278812401</v>
      </c>
      <c r="F12" s="14"/>
      <c r="G12" s="14">
        <v>0.363559795745453</v>
      </c>
      <c r="H12" s="14">
        <v>0.28954360263455398</v>
      </c>
      <c r="I12" s="14">
        <v>0.278532620426785</v>
      </c>
      <c r="J12" s="14">
        <v>0.25142078135106</v>
      </c>
      <c r="K12" s="14">
        <v>0.24651480050023</v>
      </c>
      <c r="L12" s="14">
        <v>0.23855704584066101</v>
      </c>
      <c r="M12" s="14"/>
      <c r="N12" s="14">
        <v>0.27162683883137301</v>
      </c>
      <c r="O12" s="14">
        <v>0.348183903694681</v>
      </c>
      <c r="P12" s="14">
        <v>0.24336568507152601</v>
      </c>
      <c r="Q12" s="14">
        <v>0.23260884751237901</v>
      </c>
      <c r="R12" s="14"/>
      <c r="S12" s="14">
        <v>0.34737713416942201</v>
      </c>
      <c r="T12" s="14">
        <v>0.25020595438353699</v>
      </c>
      <c r="U12" s="14">
        <v>0.25074662926901897</v>
      </c>
      <c r="V12" s="14">
        <v>0.27222723889494699</v>
      </c>
      <c r="W12" s="14">
        <v>0.257419178689832</v>
      </c>
      <c r="X12" s="14">
        <v>0.24242512291062299</v>
      </c>
      <c r="Y12" s="14">
        <v>0.22892231172570601</v>
      </c>
      <c r="Z12" s="14">
        <v>0.29696407185968499</v>
      </c>
      <c r="AA12" s="14">
        <v>0.27745091843383901</v>
      </c>
      <c r="AB12" s="14">
        <v>0.277393990821651</v>
      </c>
      <c r="AC12" s="14">
        <v>0.330983863156603</v>
      </c>
      <c r="AD12" s="14">
        <v>0.21938432211620701</v>
      </c>
      <c r="AE12" s="14"/>
      <c r="AF12" s="14">
        <v>0.248598861449433</v>
      </c>
      <c r="AG12" s="14">
        <v>0.28046201639729101</v>
      </c>
      <c r="AH12" s="14">
        <v>0.27360570672900397</v>
      </c>
      <c r="AI12" s="14"/>
      <c r="AJ12" s="14" t="s">
        <v>79</v>
      </c>
      <c r="AK12" s="14" t="s">
        <v>79</v>
      </c>
      <c r="AL12" s="14" t="s">
        <v>79</v>
      </c>
      <c r="AM12" s="14" t="s">
        <v>79</v>
      </c>
      <c r="AN12" s="14" t="s">
        <v>79</v>
      </c>
      <c r="AO12" s="14"/>
      <c r="AP12" s="14">
        <v>0.31083083765852698</v>
      </c>
      <c r="AQ12" s="14">
        <v>0.29576703963344297</v>
      </c>
      <c r="AR12" s="14">
        <v>0.26781722178105499</v>
      </c>
      <c r="AS12" s="14"/>
      <c r="AT12" s="14">
        <v>0.26112308615014901</v>
      </c>
      <c r="AU12" s="14">
        <v>0.25736769250095498</v>
      </c>
      <c r="AV12" s="14">
        <v>0.29655422326556102</v>
      </c>
      <c r="AW12" s="14">
        <v>0.37758596213655998</v>
      </c>
      <c r="AX12" s="14">
        <v>0.52821881471147802</v>
      </c>
    </row>
    <row r="13" spans="2:50" x14ac:dyDescent="0.25">
      <c r="B13" s="15" t="s">
        <v>234</v>
      </c>
      <c r="C13" s="14">
        <v>0.26023455168922099</v>
      </c>
      <c r="D13" s="14">
        <v>0.30867527321550903</v>
      </c>
      <c r="E13" s="14">
        <v>0.21319706190540999</v>
      </c>
      <c r="F13" s="14"/>
      <c r="G13" s="14">
        <v>0.17835727185942399</v>
      </c>
      <c r="H13" s="14">
        <v>0.127718352889439</v>
      </c>
      <c r="I13" s="14">
        <v>0.232805334767097</v>
      </c>
      <c r="J13" s="14">
        <v>0.228670122932979</v>
      </c>
      <c r="K13" s="14">
        <v>0.35619852385332201</v>
      </c>
      <c r="L13" s="14">
        <v>0.41118517876057797</v>
      </c>
      <c r="M13" s="14"/>
      <c r="N13" s="14">
        <v>0.333172395837945</v>
      </c>
      <c r="O13" s="14">
        <v>0.286789805023967</v>
      </c>
      <c r="P13" s="14">
        <v>0.193752856309788</v>
      </c>
      <c r="Q13" s="14">
        <v>0.21325210722361701</v>
      </c>
      <c r="R13" s="14"/>
      <c r="S13" s="14">
        <v>0.28880815589564302</v>
      </c>
      <c r="T13" s="14">
        <v>0.26283820598700303</v>
      </c>
      <c r="U13" s="14">
        <v>0.204471767411358</v>
      </c>
      <c r="V13" s="14">
        <v>0.309278444576286</v>
      </c>
      <c r="W13" s="14">
        <v>0.22412192732719899</v>
      </c>
      <c r="X13" s="14">
        <v>0.191709846495909</v>
      </c>
      <c r="Y13" s="14">
        <v>0.22529543915835401</v>
      </c>
      <c r="Z13" s="14">
        <v>0.34610919459142903</v>
      </c>
      <c r="AA13" s="14">
        <v>0.229837303649607</v>
      </c>
      <c r="AB13" s="14">
        <v>0.26577098276938399</v>
      </c>
      <c r="AC13" s="14">
        <v>0.234974524518518</v>
      </c>
      <c r="AD13" s="14">
        <v>0.45289845673978801</v>
      </c>
      <c r="AE13" s="14"/>
      <c r="AF13" s="14">
        <v>0.27303810238963</v>
      </c>
      <c r="AG13" s="14">
        <v>0.272178528540929</v>
      </c>
      <c r="AH13" s="14">
        <v>0.226516521291351</v>
      </c>
      <c r="AI13" s="14"/>
      <c r="AJ13" s="14" t="s">
        <v>79</v>
      </c>
      <c r="AK13" s="14" t="s">
        <v>79</v>
      </c>
      <c r="AL13" s="14" t="s">
        <v>79</v>
      </c>
      <c r="AM13" s="14" t="s">
        <v>79</v>
      </c>
      <c r="AN13" s="14" t="s">
        <v>79</v>
      </c>
      <c r="AO13" s="14"/>
      <c r="AP13" s="14">
        <v>0.32879061723381803</v>
      </c>
      <c r="AQ13" s="14">
        <v>0.23487668808498899</v>
      </c>
      <c r="AR13" s="14">
        <v>0.28676795741575001</v>
      </c>
      <c r="AS13" s="14"/>
      <c r="AT13" s="14">
        <v>0.23400709518347099</v>
      </c>
      <c r="AU13" s="14">
        <v>0.217417223947722</v>
      </c>
      <c r="AV13" s="14">
        <v>0.29400843625591599</v>
      </c>
      <c r="AW13" s="14">
        <v>0.35316018387605902</v>
      </c>
      <c r="AX13" s="14">
        <v>0.13846018988191</v>
      </c>
    </row>
    <row r="14" spans="2:50" x14ac:dyDescent="0.25">
      <c r="B14" s="15" t="s">
        <v>235</v>
      </c>
      <c r="C14" s="14">
        <v>0.25488638439279598</v>
      </c>
      <c r="D14" s="14">
        <v>0.257873391341851</v>
      </c>
      <c r="E14" s="14">
        <v>0.25088063947065498</v>
      </c>
      <c r="F14" s="14"/>
      <c r="G14" s="14">
        <v>0.32137090023186698</v>
      </c>
      <c r="H14" s="14">
        <v>0.20847725608756601</v>
      </c>
      <c r="I14" s="14">
        <v>0.203066195184922</v>
      </c>
      <c r="J14" s="14">
        <v>0.19269844846895201</v>
      </c>
      <c r="K14" s="14">
        <v>0.28924088767787998</v>
      </c>
      <c r="L14" s="14">
        <v>0.31463508829610998</v>
      </c>
      <c r="M14" s="14"/>
      <c r="N14" s="14">
        <v>0.25625984427291598</v>
      </c>
      <c r="O14" s="14">
        <v>0.22579227481904901</v>
      </c>
      <c r="P14" s="14">
        <v>0.27031053057002302</v>
      </c>
      <c r="Q14" s="14">
        <v>0.27364060339017399</v>
      </c>
      <c r="R14" s="14"/>
      <c r="S14" s="14">
        <v>0.24295049338205299</v>
      </c>
      <c r="T14" s="14">
        <v>0.25410184023888499</v>
      </c>
      <c r="U14" s="14">
        <v>0.250172335800039</v>
      </c>
      <c r="V14" s="14">
        <v>0.28871623361168802</v>
      </c>
      <c r="W14" s="14">
        <v>0.30146170545257001</v>
      </c>
      <c r="X14" s="14">
        <v>0.19586853602408399</v>
      </c>
      <c r="Y14" s="14">
        <v>0.235336256441222</v>
      </c>
      <c r="Z14" s="14">
        <v>0.253614182743785</v>
      </c>
      <c r="AA14" s="14">
        <v>0.274815364983865</v>
      </c>
      <c r="AB14" s="14">
        <v>0.233818363875229</v>
      </c>
      <c r="AC14" s="14">
        <v>0.26214149624730498</v>
      </c>
      <c r="AD14" s="14">
        <v>0.30767041410974</v>
      </c>
      <c r="AE14" s="14"/>
      <c r="AF14" s="14">
        <v>0.26336811929345399</v>
      </c>
      <c r="AG14" s="14">
        <v>0.244868607374116</v>
      </c>
      <c r="AH14" s="14">
        <v>0.22992836888101001</v>
      </c>
      <c r="AI14" s="14"/>
      <c r="AJ14" s="14" t="s">
        <v>79</v>
      </c>
      <c r="AK14" s="14" t="s">
        <v>79</v>
      </c>
      <c r="AL14" s="14" t="s">
        <v>79</v>
      </c>
      <c r="AM14" s="14" t="s">
        <v>79</v>
      </c>
      <c r="AN14" s="14" t="s">
        <v>79</v>
      </c>
      <c r="AO14" s="14"/>
      <c r="AP14" s="14">
        <v>0.308488415429159</v>
      </c>
      <c r="AQ14" s="14">
        <v>0.22526131357871301</v>
      </c>
      <c r="AR14" s="14">
        <v>0.23787972189867701</v>
      </c>
      <c r="AS14" s="14"/>
      <c r="AT14" s="14">
        <v>0.25878619756179</v>
      </c>
      <c r="AU14" s="14">
        <v>0.27316157663540602</v>
      </c>
      <c r="AV14" s="14">
        <v>0.22451420182738399</v>
      </c>
      <c r="AW14" s="14">
        <v>0.21504813699847899</v>
      </c>
      <c r="AX14" s="14">
        <v>0.27402968645224401</v>
      </c>
    </row>
    <row r="15" spans="2:50" x14ac:dyDescent="0.25">
      <c r="B15" s="15" t="s">
        <v>236</v>
      </c>
      <c r="C15" s="14">
        <v>0.15758065641858901</v>
      </c>
      <c r="D15" s="14">
        <v>0.15335665077473001</v>
      </c>
      <c r="E15" s="14">
        <v>0.15830615051497399</v>
      </c>
      <c r="F15" s="14"/>
      <c r="G15" s="14">
        <v>0.27545965106272202</v>
      </c>
      <c r="H15" s="14">
        <v>0.16259682956965801</v>
      </c>
      <c r="I15" s="14">
        <v>0.12503387905572599</v>
      </c>
      <c r="J15" s="14">
        <v>0.12934423917670401</v>
      </c>
      <c r="K15" s="14">
        <v>0.17511595008253</v>
      </c>
      <c r="L15" s="14">
        <v>0.10753829666358</v>
      </c>
      <c r="M15" s="14"/>
      <c r="N15" s="14">
        <v>0.15955041959015701</v>
      </c>
      <c r="O15" s="14">
        <v>0.12611574214573901</v>
      </c>
      <c r="P15" s="14">
        <v>0.18499038050064101</v>
      </c>
      <c r="Q15" s="14">
        <v>0.16606500508514799</v>
      </c>
      <c r="R15" s="14"/>
      <c r="S15" s="14">
        <v>0.14287916964092301</v>
      </c>
      <c r="T15" s="14">
        <v>0.15883814673056701</v>
      </c>
      <c r="U15" s="14">
        <v>0.12331324164021901</v>
      </c>
      <c r="V15" s="14">
        <v>0.11777789224855099</v>
      </c>
      <c r="W15" s="14">
        <v>0.137331569605433</v>
      </c>
      <c r="X15" s="14">
        <v>0.150482446728578</v>
      </c>
      <c r="Y15" s="14">
        <v>0.15519266511712601</v>
      </c>
      <c r="Z15" s="14">
        <v>0.13414998682950299</v>
      </c>
      <c r="AA15" s="14">
        <v>0.19388120595835601</v>
      </c>
      <c r="AB15" s="14">
        <v>0.183635701617446</v>
      </c>
      <c r="AC15" s="14">
        <v>0.17913062796813001</v>
      </c>
      <c r="AD15" s="14">
        <v>0.289638168475359</v>
      </c>
      <c r="AE15" s="14"/>
      <c r="AF15" s="14">
        <v>0.13489788192565899</v>
      </c>
      <c r="AG15" s="14">
        <v>0.12875530444415401</v>
      </c>
      <c r="AH15" s="14">
        <v>0.169821567048205</v>
      </c>
      <c r="AI15" s="14"/>
      <c r="AJ15" s="14" t="s">
        <v>79</v>
      </c>
      <c r="AK15" s="14" t="s">
        <v>79</v>
      </c>
      <c r="AL15" s="14" t="s">
        <v>79</v>
      </c>
      <c r="AM15" s="14" t="s">
        <v>79</v>
      </c>
      <c r="AN15" s="14" t="s">
        <v>79</v>
      </c>
      <c r="AO15" s="14"/>
      <c r="AP15" s="14">
        <v>0.10493836727266601</v>
      </c>
      <c r="AQ15" s="14">
        <v>0.14443419028724599</v>
      </c>
      <c r="AR15" s="14">
        <v>0.23269626717846101</v>
      </c>
      <c r="AS15" s="14"/>
      <c r="AT15" s="14">
        <v>0.158749279672627</v>
      </c>
      <c r="AU15" s="14">
        <v>0.194040901396589</v>
      </c>
      <c r="AV15" s="14">
        <v>0.130991279299077</v>
      </c>
      <c r="AW15" s="14">
        <v>0.162761533591435</v>
      </c>
      <c r="AX15" s="14">
        <v>0.14062775106238501</v>
      </c>
    </row>
    <row r="16" spans="2:50" x14ac:dyDescent="0.25">
      <c r="B16" s="15" t="s">
        <v>237</v>
      </c>
      <c r="C16" s="14">
        <v>5.8008487261090397E-2</v>
      </c>
      <c r="D16" s="14">
        <v>6.1470102407806398E-2</v>
      </c>
      <c r="E16" s="14">
        <v>5.0076753668535298E-2</v>
      </c>
      <c r="F16" s="14"/>
      <c r="G16" s="14">
        <v>0.121824569158684</v>
      </c>
      <c r="H16" s="14">
        <v>8.0390195236350007E-2</v>
      </c>
      <c r="I16" s="14">
        <v>4.83973692276694E-2</v>
      </c>
      <c r="J16" s="14">
        <v>3.9899016674553499E-2</v>
      </c>
      <c r="K16" s="14">
        <v>5.4778352457077698E-2</v>
      </c>
      <c r="L16" s="14">
        <v>1.8613161559778799E-2</v>
      </c>
      <c r="M16" s="14"/>
      <c r="N16" s="14">
        <v>6.4243622542873802E-2</v>
      </c>
      <c r="O16" s="14">
        <v>5.12185704562328E-2</v>
      </c>
      <c r="P16" s="14">
        <v>7.2998676851348601E-2</v>
      </c>
      <c r="Q16" s="14">
        <v>3.9348143651763201E-2</v>
      </c>
      <c r="R16" s="14"/>
      <c r="S16" s="14">
        <v>6.4225253465883203E-2</v>
      </c>
      <c r="T16" s="14">
        <v>5.49817311151133E-2</v>
      </c>
      <c r="U16" s="14">
        <v>4.6064257900097501E-2</v>
      </c>
      <c r="V16" s="14">
        <v>7.9624664996662597E-2</v>
      </c>
      <c r="W16" s="14">
        <v>5.49575844804698E-2</v>
      </c>
      <c r="X16" s="14">
        <v>6.9911030872530297E-2</v>
      </c>
      <c r="Y16" s="14">
        <v>2.41283627518473E-2</v>
      </c>
      <c r="Z16" s="14">
        <v>3.7903758405341798E-2</v>
      </c>
      <c r="AA16" s="14">
        <v>3.0372295410882499E-2</v>
      </c>
      <c r="AB16" s="14">
        <v>8.04431273644204E-2</v>
      </c>
      <c r="AC16" s="14">
        <v>6.2196776590494197E-2</v>
      </c>
      <c r="AD16" s="14">
        <v>0.102416109905268</v>
      </c>
      <c r="AE16" s="14"/>
      <c r="AF16" s="14">
        <v>3.5689391173737497E-2</v>
      </c>
      <c r="AG16" s="14">
        <v>5.1748761681324702E-2</v>
      </c>
      <c r="AH16" s="14">
        <v>7.7761187784966504E-2</v>
      </c>
      <c r="AI16" s="14"/>
      <c r="AJ16" s="14" t="s">
        <v>79</v>
      </c>
      <c r="AK16" s="14" t="s">
        <v>79</v>
      </c>
      <c r="AL16" s="14" t="s">
        <v>79</v>
      </c>
      <c r="AM16" s="14" t="s">
        <v>79</v>
      </c>
      <c r="AN16" s="14" t="s">
        <v>79</v>
      </c>
      <c r="AO16" s="14"/>
      <c r="AP16" s="14">
        <v>2.9767502700539999E-2</v>
      </c>
      <c r="AQ16" s="14">
        <v>7.2943465519773695E-2</v>
      </c>
      <c r="AR16" s="14">
        <v>0.112805069488067</v>
      </c>
      <c r="AS16" s="14"/>
      <c r="AT16" s="14">
        <v>2.3256862893495399E-2</v>
      </c>
      <c r="AU16" s="14">
        <v>6.8468994553411905E-2</v>
      </c>
      <c r="AV16" s="14">
        <v>6.7768716349706298E-2</v>
      </c>
      <c r="AW16" s="14">
        <v>4.8624082199105197E-2</v>
      </c>
      <c r="AX16" s="14">
        <v>6.1260195362374398E-2</v>
      </c>
    </row>
    <row r="17" spans="2:50" x14ac:dyDescent="0.25">
      <c r="B17" s="15" t="s">
        <v>238</v>
      </c>
      <c r="C17" s="14">
        <v>5.6038242622676399E-2</v>
      </c>
      <c r="D17" s="14">
        <v>7.2960821471550197E-2</v>
      </c>
      <c r="E17" s="14">
        <v>3.93102122630841E-2</v>
      </c>
      <c r="F17" s="14"/>
      <c r="G17" s="14">
        <v>7.6757087130325502E-2</v>
      </c>
      <c r="H17" s="14">
        <v>0.122298962657527</v>
      </c>
      <c r="I17" s="14">
        <v>7.6887425181661306E-2</v>
      </c>
      <c r="J17" s="14">
        <v>4.3781680498301903E-2</v>
      </c>
      <c r="K17" s="14">
        <v>5.5452204714035698E-3</v>
      </c>
      <c r="L17" s="14">
        <v>1.2197479962008E-2</v>
      </c>
      <c r="M17" s="14"/>
      <c r="N17" s="14">
        <v>4.6422013928644701E-2</v>
      </c>
      <c r="O17" s="14">
        <v>4.42209878546359E-2</v>
      </c>
      <c r="P17" s="14">
        <v>8.8603575801336806E-2</v>
      </c>
      <c r="Q17" s="14">
        <v>4.9760618866851597E-2</v>
      </c>
      <c r="R17" s="14"/>
      <c r="S17" s="14">
        <v>0.11470757631004599</v>
      </c>
      <c r="T17" s="14">
        <v>2.3717180146100501E-2</v>
      </c>
      <c r="U17" s="14">
        <v>5.2090251819127201E-2</v>
      </c>
      <c r="V17" s="14">
        <v>9.1582998529887202E-2</v>
      </c>
      <c r="W17" s="14">
        <v>5.4971599975817402E-2</v>
      </c>
      <c r="X17" s="14">
        <v>2.5681424428489402E-2</v>
      </c>
      <c r="Y17" s="14">
        <v>7.8018242930926393E-2</v>
      </c>
      <c r="Z17" s="14">
        <v>7.1505037134703506E-2</v>
      </c>
      <c r="AA17" s="14">
        <v>2.6933812951354299E-2</v>
      </c>
      <c r="AB17" s="14">
        <v>2.4579321322886399E-2</v>
      </c>
      <c r="AC17" s="14">
        <v>2.1146907150060502E-2</v>
      </c>
      <c r="AD17" s="14">
        <v>5.5280017536681499E-2</v>
      </c>
      <c r="AE17" s="14"/>
      <c r="AF17" s="14">
        <v>5.0865762355502497E-2</v>
      </c>
      <c r="AG17" s="14">
        <v>6.2084788046014E-2</v>
      </c>
      <c r="AH17" s="14">
        <v>4.7591988652572102E-2</v>
      </c>
      <c r="AI17" s="14"/>
      <c r="AJ17" s="14" t="s">
        <v>79</v>
      </c>
      <c r="AK17" s="14" t="s">
        <v>79</v>
      </c>
      <c r="AL17" s="14" t="s">
        <v>79</v>
      </c>
      <c r="AM17" s="14" t="s">
        <v>79</v>
      </c>
      <c r="AN17" s="14" t="s">
        <v>79</v>
      </c>
      <c r="AO17" s="14"/>
      <c r="AP17" s="14">
        <v>8.8620864508752603E-2</v>
      </c>
      <c r="AQ17" s="14">
        <v>6.3490281907587098E-2</v>
      </c>
      <c r="AR17" s="14">
        <v>7.5919529963956303E-2</v>
      </c>
      <c r="AS17" s="14"/>
      <c r="AT17" s="14">
        <v>3.6674733877679097E-2</v>
      </c>
      <c r="AU17" s="14">
        <v>4.73953234152968E-2</v>
      </c>
      <c r="AV17" s="14">
        <v>6.5126523807767206E-2</v>
      </c>
      <c r="AW17" s="14">
        <v>8.9635654194765504E-2</v>
      </c>
      <c r="AX17" s="14">
        <v>0.15611571607205099</v>
      </c>
    </row>
    <row r="18" spans="2:50" x14ac:dyDescent="0.25">
      <c r="B18" s="15" t="s">
        <v>239</v>
      </c>
      <c r="C18" s="14">
        <v>3.9857389270410298E-2</v>
      </c>
      <c r="D18" s="14">
        <v>2.8754140479314301E-2</v>
      </c>
      <c r="E18" s="14">
        <v>4.6578097089007002E-2</v>
      </c>
      <c r="F18" s="14"/>
      <c r="G18" s="14">
        <v>7.1211958279331994E-2</v>
      </c>
      <c r="H18" s="14">
        <v>9.2194636144322106E-2</v>
      </c>
      <c r="I18" s="14">
        <v>5.4874060544834E-2</v>
      </c>
      <c r="J18" s="14">
        <v>1.61642449125705E-2</v>
      </c>
      <c r="K18" s="14">
        <v>5.0394090623069503E-3</v>
      </c>
      <c r="L18" s="14">
        <v>3.3356001846571301E-3</v>
      </c>
      <c r="M18" s="14"/>
      <c r="N18" s="14">
        <v>4.9020704181145701E-2</v>
      </c>
      <c r="O18" s="14">
        <v>2.0746864423798601E-2</v>
      </c>
      <c r="P18" s="14">
        <v>6.5911611661825506E-2</v>
      </c>
      <c r="Q18" s="14">
        <v>2.65444959277839E-2</v>
      </c>
      <c r="R18" s="14"/>
      <c r="S18" s="14">
        <v>3.8901304792897801E-2</v>
      </c>
      <c r="T18" s="14">
        <v>3.7377574210789098E-2</v>
      </c>
      <c r="U18" s="14">
        <v>5.6118005474320998E-2</v>
      </c>
      <c r="V18" s="14">
        <v>6.9039945208996201E-2</v>
      </c>
      <c r="W18" s="14">
        <v>1.2687210437381901E-2</v>
      </c>
      <c r="X18" s="14">
        <v>7.6801104137796797E-2</v>
      </c>
      <c r="Y18" s="14">
        <v>3.2500789459603899E-2</v>
      </c>
      <c r="Z18" s="14">
        <v>4.8368758437319699E-2</v>
      </c>
      <c r="AA18" s="14">
        <v>1.4583521359720899E-2</v>
      </c>
      <c r="AB18" s="14">
        <v>0</v>
      </c>
      <c r="AC18" s="14">
        <v>0</v>
      </c>
      <c r="AD18" s="14">
        <v>0.14641564115356201</v>
      </c>
      <c r="AE18" s="14"/>
      <c r="AF18" s="14">
        <v>1.8845520274079999E-2</v>
      </c>
      <c r="AG18" s="14">
        <v>3.7810971683171199E-2</v>
      </c>
      <c r="AH18" s="14">
        <v>6.4851574757778099E-2</v>
      </c>
      <c r="AI18" s="14"/>
      <c r="AJ18" s="14" t="s">
        <v>79</v>
      </c>
      <c r="AK18" s="14" t="s">
        <v>79</v>
      </c>
      <c r="AL18" s="14" t="s">
        <v>79</v>
      </c>
      <c r="AM18" s="14" t="s">
        <v>79</v>
      </c>
      <c r="AN18" s="14" t="s">
        <v>79</v>
      </c>
      <c r="AO18" s="14"/>
      <c r="AP18" s="14">
        <v>1.6021197925023701E-2</v>
      </c>
      <c r="AQ18" s="14">
        <v>4.8826198355090999E-2</v>
      </c>
      <c r="AR18" s="14">
        <v>7.02200128662573E-2</v>
      </c>
      <c r="AS18" s="14"/>
      <c r="AT18" s="14">
        <v>2.2427319710267599E-2</v>
      </c>
      <c r="AU18" s="14">
        <v>7.3809851623175202E-2</v>
      </c>
      <c r="AV18" s="14">
        <v>3.1927852984798E-2</v>
      </c>
      <c r="AW18" s="14">
        <v>3.9600472950081698E-2</v>
      </c>
      <c r="AX18" s="14">
        <v>8.9872700848753706E-2</v>
      </c>
    </row>
    <row r="19" spans="2:50" x14ac:dyDescent="0.25">
      <c r="B19" s="15" t="s">
        <v>240</v>
      </c>
      <c r="C19" s="14">
        <v>3.1449041614393103E-2</v>
      </c>
      <c r="D19" s="14">
        <v>3.4583681816070501E-2</v>
      </c>
      <c r="E19" s="14">
        <v>2.3624528265964999E-2</v>
      </c>
      <c r="F19" s="14"/>
      <c r="G19" s="14">
        <v>5.0369404574206203E-2</v>
      </c>
      <c r="H19" s="14">
        <v>3.9395473177081398E-2</v>
      </c>
      <c r="I19" s="14">
        <v>6.35858802931413E-2</v>
      </c>
      <c r="J19" s="14">
        <v>2.4230952851381202E-2</v>
      </c>
      <c r="K19" s="14">
        <v>9.1570092046290106E-3</v>
      </c>
      <c r="L19" s="14">
        <v>5.1090956464741096E-3</v>
      </c>
      <c r="M19" s="14"/>
      <c r="N19" s="14">
        <v>3.11055380571779E-2</v>
      </c>
      <c r="O19" s="14">
        <v>1.6933054487274699E-2</v>
      </c>
      <c r="P19" s="14">
        <v>3.9142453483917802E-2</v>
      </c>
      <c r="Q19" s="14">
        <v>3.5627166143896598E-2</v>
      </c>
      <c r="R19" s="14"/>
      <c r="S19" s="14">
        <v>2.1257254762116699E-2</v>
      </c>
      <c r="T19" s="14">
        <v>3.9145574207371803E-2</v>
      </c>
      <c r="U19" s="14">
        <v>1.6952387241049301E-2</v>
      </c>
      <c r="V19" s="14">
        <v>1.6818477254199202E-2</v>
      </c>
      <c r="W19" s="14">
        <v>2.93864476232138E-2</v>
      </c>
      <c r="X19" s="14">
        <v>2.1629465236154999E-2</v>
      </c>
      <c r="Y19" s="14">
        <v>5.5787544052812998E-2</v>
      </c>
      <c r="Z19" s="14">
        <v>0</v>
      </c>
      <c r="AA19" s="14">
        <v>3.251781276527E-2</v>
      </c>
      <c r="AB19" s="14">
        <v>2.8643468613614598E-2</v>
      </c>
      <c r="AC19" s="14">
        <v>2.1146907150060502E-2</v>
      </c>
      <c r="AD19" s="14">
        <v>0.16035240001746201</v>
      </c>
      <c r="AE19" s="14"/>
      <c r="AF19" s="14">
        <v>2.72392263767838E-2</v>
      </c>
      <c r="AG19" s="14">
        <v>3.0614450322811002E-2</v>
      </c>
      <c r="AH19" s="14">
        <v>2.8784244022891401E-2</v>
      </c>
      <c r="AI19" s="14"/>
      <c r="AJ19" s="14" t="s">
        <v>79</v>
      </c>
      <c r="AK19" s="14" t="s">
        <v>79</v>
      </c>
      <c r="AL19" s="14" t="s">
        <v>79</v>
      </c>
      <c r="AM19" s="14" t="s">
        <v>79</v>
      </c>
      <c r="AN19" s="14" t="s">
        <v>79</v>
      </c>
      <c r="AO19" s="14"/>
      <c r="AP19" s="14">
        <v>9.68777301365829E-3</v>
      </c>
      <c r="AQ19" s="14">
        <v>3.1797506075141202E-2</v>
      </c>
      <c r="AR19" s="14">
        <v>5.1096531401656001E-2</v>
      </c>
      <c r="AS19" s="14"/>
      <c r="AT19" s="14">
        <v>1.4008590316251301E-2</v>
      </c>
      <c r="AU19" s="14">
        <v>4.9676704534070401E-2</v>
      </c>
      <c r="AV19" s="14">
        <v>2.6614924790186199E-2</v>
      </c>
      <c r="AW19" s="14">
        <v>3.8496064822434603E-2</v>
      </c>
      <c r="AX19" s="14">
        <v>0</v>
      </c>
    </row>
    <row r="20" spans="2:50" x14ac:dyDescent="0.25">
      <c r="B20" s="15" t="s">
        <v>241</v>
      </c>
      <c r="C20" s="14">
        <v>2.2916698029805699E-2</v>
      </c>
      <c r="D20" s="14">
        <v>3.1701053168439602E-2</v>
      </c>
      <c r="E20" s="14">
        <v>1.41810019343186E-2</v>
      </c>
      <c r="F20" s="14"/>
      <c r="G20" s="14">
        <v>3.1549030700262597E-2</v>
      </c>
      <c r="H20" s="14">
        <v>3.0309104992657699E-2</v>
      </c>
      <c r="I20" s="14">
        <v>3.3464900169618901E-2</v>
      </c>
      <c r="J20" s="14">
        <v>3.1647036513386601E-2</v>
      </c>
      <c r="K20" s="14">
        <v>1.5678490975751899E-2</v>
      </c>
      <c r="L20" s="14">
        <v>0</v>
      </c>
      <c r="M20" s="14"/>
      <c r="N20" s="14">
        <v>1.4532220721052799E-2</v>
      </c>
      <c r="O20" s="14">
        <v>2.0435742981509498E-2</v>
      </c>
      <c r="P20" s="14">
        <v>1.86306726765341E-2</v>
      </c>
      <c r="Q20" s="14">
        <v>3.3989048435256998E-2</v>
      </c>
      <c r="R20" s="14"/>
      <c r="S20" s="14">
        <v>2.4186634475516298E-2</v>
      </c>
      <c r="T20" s="14">
        <v>6.3790764196905896E-3</v>
      </c>
      <c r="U20" s="14">
        <v>2.60481990464193E-2</v>
      </c>
      <c r="V20" s="14">
        <v>2.0476478711258399E-2</v>
      </c>
      <c r="W20" s="14">
        <v>3.28735141061944E-2</v>
      </c>
      <c r="X20" s="14">
        <v>4.57235972127105E-2</v>
      </c>
      <c r="Y20" s="14">
        <v>1.5622667583282601E-2</v>
      </c>
      <c r="Z20" s="14">
        <v>0</v>
      </c>
      <c r="AA20" s="14">
        <v>3.7242666275648199E-2</v>
      </c>
      <c r="AB20" s="14">
        <v>3.4465603142850902E-2</v>
      </c>
      <c r="AC20" s="14">
        <v>0</v>
      </c>
      <c r="AD20" s="14">
        <v>0</v>
      </c>
      <c r="AE20" s="14"/>
      <c r="AF20" s="14">
        <v>3.06329328060207E-2</v>
      </c>
      <c r="AG20" s="14">
        <v>1.4995979666899001E-2</v>
      </c>
      <c r="AH20" s="14">
        <v>7.5035536210911998E-3</v>
      </c>
      <c r="AI20" s="14"/>
      <c r="AJ20" s="14" t="s">
        <v>79</v>
      </c>
      <c r="AK20" s="14" t="s">
        <v>79</v>
      </c>
      <c r="AL20" s="14" t="s">
        <v>79</v>
      </c>
      <c r="AM20" s="14" t="s">
        <v>79</v>
      </c>
      <c r="AN20" s="14" t="s">
        <v>79</v>
      </c>
      <c r="AO20" s="14"/>
      <c r="AP20" s="14">
        <v>9.0349676957472199E-3</v>
      </c>
      <c r="AQ20" s="14">
        <v>2.1731124298769999E-2</v>
      </c>
      <c r="AR20" s="14">
        <v>4.4629773257677897E-2</v>
      </c>
      <c r="AS20" s="14"/>
      <c r="AT20" s="14">
        <v>2.3113353935706502E-2</v>
      </c>
      <c r="AU20" s="14">
        <v>2.8626259013640999E-2</v>
      </c>
      <c r="AV20" s="14">
        <v>2.5378588061539999E-2</v>
      </c>
      <c r="AW20" s="14">
        <v>1.8115893126040301E-2</v>
      </c>
      <c r="AX20" s="14">
        <v>0</v>
      </c>
    </row>
    <row r="21" spans="2:50" x14ac:dyDescent="0.25">
      <c r="B21" s="15" t="s">
        <v>242</v>
      </c>
      <c r="C21" s="14">
        <v>1.31966454690878E-2</v>
      </c>
      <c r="D21" s="14">
        <v>1.7600319472933501E-2</v>
      </c>
      <c r="E21" s="14">
        <v>8.8318479647317392E-3</v>
      </c>
      <c r="F21" s="14"/>
      <c r="G21" s="14">
        <v>3.6905141925200502E-2</v>
      </c>
      <c r="H21" s="14">
        <v>2.1182688589472899E-2</v>
      </c>
      <c r="I21" s="14">
        <v>1.28495437761291E-2</v>
      </c>
      <c r="J21" s="14">
        <v>6.7175359827967903E-3</v>
      </c>
      <c r="K21" s="14">
        <v>0</v>
      </c>
      <c r="L21" s="14">
        <v>3.8639186340257898E-3</v>
      </c>
      <c r="M21" s="14"/>
      <c r="N21" s="14">
        <v>1.5329812429968099E-2</v>
      </c>
      <c r="O21" s="14">
        <v>1.59382301134431E-2</v>
      </c>
      <c r="P21" s="14">
        <v>1.6618033253757498E-2</v>
      </c>
      <c r="Q21" s="14">
        <v>4.5630493308840203E-3</v>
      </c>
      <c r="R21" s="14"/>
      <c r="S21" s="14">
        <v>1.8939643323443101E-2</v>
      </c>
      <c r="T21" s="14">
        <v>6.4139674657539298E-3</v>
      </c>
      <c r="U21" s="14">
        <v>0</v>
      </c>
      <c r="V21" s="14">
        <v>7.8908624939498205E-3</v>
      </c>
      <c r="W21" s="14">
        <v>0</v>
      </c>
      <c r="X21" s="14">
        <v>3.2689838487076801E-2</v>
      </c>
      <c r="Y21" s="14">
        <v>1.1226624330144401E-2</v>
      </c>
      <c r="Z21" s="14">
        <v>2.9147456816799901E-2</v>
      </c>
      <c r="AA21" s="14">
        <v>2.01794027673248E-2</v>
      </c>
      <c r="AB21" s="14">
        <v>0</v>
      </c>
      <c r="AC21" s="14">
        <v>0</v>
      </c>
      <c r="AD21" s="14">
        <v>5.5280017536681499E-2</v>
      </c>
      <c r="AE21" s="14"/>
      <c r="AF21" s="14">
        <v>1.4535104422834301E-2</v>
      </c>
      <c r="AG21" s="14">
        <v>1.29941827069599E-2</v>
      </c>
      <c r="AH21" s="14">
        <v>1.8921983553624299E-2</v>
      </c>
      <c r="AI21" s="14"/>
      <c r="AJ21" s="14" t="s">
        <v>79</v>
      </c>
      <c r="AK21" s="14" t="s">
        <v>79</v>
      </c>
      <c r="AL21" s="14" t="s">
        <v>79</v>
      </c>
      <c r="AM21" s="14" t="s">
        <v>79</v>
      </c>
      <c r="AN21" s="14" t="s">
        <v>79</v>
      </c>
      <c r="AO21" s="14"/>
      <c r="AP21" s="14">
        <v>1.72313135808305E-2</v>
      </c>
      <c r="AQ21" s="14">
        <v>1.7806020202907301E-2</v>
      </c>
      <c r="AR21" s="14">
        <v>0</v>
      </c>
      <c r="AS21" s="14"/>
      <c r="AT21" s="14">
        <v>7.5696349877100704E-3</v>
      </c>
      <c r="AU21" s="14">
        <v>1.85282049101257E-2</v>
      </c>
      <c r="AV21" s="14">
        <v>1.68642588524332E-2</v>
      </c>
      <c r="AW21" s="14">
        <v>1.2095937151253599E-2</v>
      </c>
      <c r="AX21" s="14">
        <v>0</v>
      </c>
    </row>
    <row r="22" spans="2:50" x14ac:dyDescent="0.25">
      <c r="B22" s="15" t="s">
        <v>243</v>
      </c>
      <c r="C22" s="14">
        <v>1.17983966931435E-2</v>
      </c>
      <c r="D22" s="14">
        <v>1.18146875248126E-2</v>
      </c>
      <c r="E22" s="14">
        <v>8.5776425809729502E-3</v>
      </c>
      <c r="F22" s="14"/>
      <c r="G22" s="14">
        <v>2.25588449821638E-2</v>
      </c>
      <c r="H22" s="14">
        <v>2.6220680788844802E-2</v>
      </c>
      <c r="I22" s="14">
        <v>6.4361781416382201E-3</v>
      </c>
      <c r="J22" s="14">
        <v>4.4490026431454497E-3</v>
      </c>
      <c r="K22" s="14">
        <v>1.55069158704916E-2</v>
      </c>
      <c r="L22" s="14">
        <v>0</v>
      </c>
      <c r="M22" s="14"/>
      <c r="N22" s="14">
        <v>9.9294857399696602E-3</v>
      </c>
      <c r="O22" s="14">
        <v>9.0583332672728098E-3</v>
      </c>
      <c r="P22" s="14">
        <v>1.8988803022104501E-2</v>
      </c>
      <c r="Q22" s="14">
        <v>1.02660421240171E-2</v>
      </c>
      <c r="R22" s="14"/>
      <c r="S22" s="14">
        <v>0</v>
      </c>
      <c r="T22" s="14">
        <v>1.4278300923902899E-2</v>
      </c>
      <c r="U22" s="14">
        <v>0</v>
      </c>
      <c r="V22" s="14">
        <v>2.6419977507471801E-2</v>
      </c>
      <c r="W22" s="14">
        <v>1.0506532810970999E-2</v>
      </c>
      <c r="X22" s="14">
        <v>4.3185408265867697E-2</v>
      </c>
      <c r="Y22" s="14">
        <v>0</v>
      </c>
      <c r="Z22" s="14">
        <v>0</v>
      </c>
      <c r="AA22" s="14">
        <v>5.7966425769431697E-3</v>
      </c>
      <c r="AB22" s="14">
        <v>7.9753711482717891E-3</v>
      </c>
      <c r="AC22" s="14">
        <v>0</v>
      </c>
      <c r="AD22" s="14">
        <v>5.0719365808099798E-2</v>
      </c>
      <c r="AE22" s="14"/>
      <c r="AF22" s="14">
        <v>1.1572385252824099E-2</v>
      </c>
      <c r="AG22" s="14">
        <v>8.3867257714011906E-3</v>
      </c>
      <c r="AH22" s="14">
        <v>1.8701709008837001E-2</v>
      </c>
      <c r="AI22" s="14"/>
      <c r="AJ22" s="14" t="s">
        <v>79</v>
      </c>
      <c r="AK22" s="14" t="s">
        <v>79</v>
      </c>
      <c r="AL22" s="14" t="s">
        <v>79</v>
      </c>
      <c r="AM22" s="14" t="s">
        <v>79</v>
      </c>
      <c r="AN22" s="14" t="s">
        <v>79</v>
      </c>
      <c r="AO22" s="14"/>
      <c r="AP22" s="14">
        <v>1.94898714732036E-2</v>
      </c>
      <c r="AQ22" s="14">
        <v>1.17592107995178E-2</v>
      </c>
      <c r="AR22" s="14">
        <v>2.1456550770363798E-2</v>
      </c>
      <c r="AS22" s="14"/>
      <c r="AT22" s="14">
        <v>6.3738829285097196E-3</v>
      </c>
      <c r="AU22" s="14">
        <v>1.99907221368835E-2</v>
      </c>
      <c r="AV22" s="14">
        <v>5.7725781489822497E-3</v>
      </c>
      <c r="AW22" s="14">
        <v>0</v>
      </c>
      <c r="AX22" s="14">
        <v>8.9872700848753706E-2</v>
      </c>
    </row>
    <row r="23" spans="2:50" x14ac:dyDescent="0.25">
      <c r="B23" s="15" t="s">
        <v>175</v>
      </c>
      <c r="C23" s="14">
        <v>7.7606386611928898E-3</v>
      </c>
      <c r="D23" s="14">
        <v>8.5918047539082307E-3</v>
      </c>
      <c r="E23" s="14">
        <v>6.9814889838349502E-3</v>
      </c>
      <c r="F23" s="14"/>
      <c r="G23" s="14">
        <v>0</v>
      </c>
      <c r="H23" s="14">
        <v>2.0304276839797599E-2</v>
      </c>
      <c r="I23" s="14">
        <v>0</v>
      </c>
      <c r="J23" s="14">
        <v>1.21363303307482E-2</v>
      </c>
      <c r="K23" s="14">
        <v>4.7970636390792902E-3</v>
      </c>
      <c r="L23" s="14">
        <v>7.9174868487119996E-3</v>
      </c>
      <c r="M23" s="14"/>
      <c r="N23" s="14">
        <v>8.7525384688347807E-3</v>
      </c>
      <c r="O23" s="14">
        <v>7.2244692019426699E-3</v>
      </c>
      <c r="P23" s="14">
        <v>1.18249414600488E-2</v>
      </c>
      <c r="Q23" s="14">
        <v>3.4450881698325801E-3</v>
      </c>
      <c r="R23" s="14"/>
      <c r="S23" s="14">
        <v>0</v>
      </c>
      <c r="T23" s="14">
        <v>7.2745157058957703E-3</v>
      </c>
      <c r="U23" s="14">
        <v>1.06286780305618E-2</v>
      </c>
      <c r="V23" s="14">
        <v>1.42951878055106E-2</v>
      </c>
      <c r="W23" s="14">
        <v>1.14397308807369E-2</v>
      </c>
      <c r="X23" s="14">
        <v>0</v>
      </c>
      <c r="Y23" s="14">
        <v>0</v>
      </c>
      <c r="Z23" s="14">
        <v>2.5708671946207601E-2</v>
      </c>
      <c r="AA23" s="14">
        <v>7.0305875926884804E-3</v>
      </c>
      <c r="AB23" s="14">
        <v>1.0904509431214701E-2</v>
      </c>
      <c r="AC23" s="14">
        <v>2.26875793864608E-2</v>
      </c>
      <c r="AD23" s="14">
        <v>0</v>
      </c>
      <c r="AE23" s="14"/>
      <c r="AF23" s="14">
        <v>9.42644184267547E-3</v>
      </c>
      <c r="AG23" s="14">
        <v>8.5991528950267095E-3</v>
      </c>
      <c r="AH23" s="14">
        <v>5.9247870769605897E-3</v>
      </c>
      <c r="AI23" s="14"/>
      <c r="AJ23" s="14" t="s">
        <v>79</v>
      </c>
      <c r="AK23" s="14" t="s">
        <v>79</v>
      </c>
      <c r="AL23" s="14" t="s">
        <v>79</v>
      </c>
      <c r="AM23" s="14" t="s">
        <v>79</v>
      </c>
      <c r="AN23" s="14" t="s">
        <v>79</v>
      </c>
      <c r="AO23" s="14"/>
      <c r="AP23" s="14">
        <v>1.19371984888842E-2</v>
      </c>
      <c r="AQ23" s="14">
        <v>7.5289623447965404E-3</v>
      </c>
      <c r="AR23" s="14">
        <v>0</v>
      </c>
      <c r="AS23" s="14"/>
      <c r="AT23" s="14">
        <v>1.10063590500818E-2</v>
      </c>
      <c r="AU23" s="14">
        <v>1.12975998282093E-2</v>
      </c>
      <c r="AV23" s="14">
        <v>2.85284218958536E-3</v>
      </c>
      <c r="AW23" s="14">
        <v>0</v>
      </c>
      <c r="AX23" s="14">
        <v>0</v>
      </c>
    </row>
    <row r="24" spans="2:50" x14ac:dyDescent="0.25">
      <c r="B24" s="15" t="s">
        <v>70</v>
      </c>
      <c r="C24" s="23">
        <v>5.75687117471812E-2</v>
      </c>
      <c r="D24" s="23">
        <v>5.3232248178831897E-2</v>
      </c>
      <c r="E24" s="23">
        <v>6.2465145298108003E-2</v>
      </c>
      <c r="F24" s="23"/>
      <c r="G24" s="23">
        <v>4.7385417508461099E-2</v>
      </c>
      <c r="H24" s="23">
        <v>7.4291802282391295E-2</v>
      </c>
      <c r="I24" s="23">
        <v>4.7447396282767403E-2</v>
      </c>
      <c r="J24" s="23">
        <v>7.1939582918573705E-2</v>
      </c>
      <c r="K24" s="23">
        <v>5.2036267889155399E-2</v>
      </c>
      <c r="L24" s="23">
        <v>5.19283162850004E-2</v>
      </c>
      <c r="M24" s="23"/>
      <c r="N24" s="23">
        <v>3.40880058360278E-2</v>
      </c>
      <c r="O24" s="23">
        <v>4.5695024985662303E-2</v>
      </c>
      <c r="P24" s="23">
        <v>5.8006166983645399E-2</v>
      </c>
      <c r="Q24" s="23">
        <v>9.7617514534390298E-2</v>
      </c>
      <c r="R24" s="23"/>
      <c r="S24" s="23">
        <v>6.3368396096366006E-2</v>
      </c>
      <c r="T24" s="23">
        <v>6.2133628235586602E-2</v>
      </c>
      <c r="U24" s="23">
        <v>5.6153333978211997E-2</v>
      </c>
      <c r="V24" s="23">
        <v>4.0703541539455601E-2</v>
      </c>
      <c r="W24" s="23">
        <v>5.9982751474675501E-2</v>
      </c>
      <c r="X24" s="23">
        <v>3.9863490087953403E-2</v>
      </c>
      <c r="Y24" s="23">
        <v>5.0074770332585297E-2</v>
      </c>
      <c r="Z24" s="23">
        <v>0</v>
      </c>
      <c r="AA24" s="23">
        <v>8.6948806291247002E-2</v>
      </c>
      <c r="AB24" s="23">
        <v>5.4998280851254397E-2</v>
      </c>
      <c r="AC24" s="23">
        <v>3.8185079703859703E-2</v>
      </c>
      <c r="AD24" s="23">
        <v>0.13003155604383801</v>
      </c>
      <c r="AE24" s="23"/>
      <c r="AF24" s="23">
        <v>6.0032657675906501E-2</v>
      </c>
      <c r="AG24" s="23">
        <v>4.3720455735776598E-2</v>
      </c>
      <c r="AH24" s="23">
        <v>6.6706897409048699E-2</v>
      </c>
      <c r="AI24" s="23"/>
      <c r="AJ24" s="23" t="s">
        <v>79</v>
      </c>
      <c r="AK24" s="23" t="s">
        <v>79</v>
      </c>
      <c r="AL24" s="23" t="s">
        <v>79</v>
      </c>
      <c r="AM24" s="23" t="s">
        <v>79</v>
      </c>
      <c r="AN24" s="23" t="s">
        <v>79</v>
      </c>
      <c r="AO24" s="23"/>
      <c r="AP24" s="23">
        <v>3.2718861716669101E-2</v>
      </c>
      <c r="AQ24" s="23">
        <v>5.5770646839937203E-2</v>
      </c>
      <c r="AR24" s="23">
        <v>2.45302260099695E-2</v>
      </c>
      <c r="AS24" s="23"/>
      <c r="AT24" s="23">
        <v>6.3034407810680398E-2</v>
      </c>
      <c r="AU24" s="23">
        <v>8.1698523610665499E-2</v>
      </c>
      <c r="AV24" s="23">
        <v>3.3025446255242299E-2</v>
      </c>
      <c r="AW24" s="23">
        <v>1.8651039605388699E-2</v>
      </c>
      <c r="AX24" s="23">
        <v>0</v>
      </c>
    </row>
    <row r="25" spans="2:50" x14ac:dyDescent="0.25">
      <c r="B25" s="27" t="s">
        <v>540</v>
      </c>
    </row>
    <row r="26" spans="2:50" x14ac:dyDescent="0.25">
      <c r="B26" t="s">
        <v>75</v>
      </c>
    </row>
    <row r="27" spans="2:50" x14ac:dyDescent="0.25">
      <c r="B27" t="s">
        <v>76</v>
      </c>
    </row>
    <row r="29" spans="2:50" x14ac:dyDescent="0.25">
      <c r="B2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AX29"/>
  <sheetViews>
    <sheetView showGridLines="0" topLeftCell="A13" workbookViewId="0">
      <pane xSplit="2" topLeftCell="C1" activePane="topRight" state="frozen"/>
      <selection pane="topRight" activeCell="B25" sqref="B25"/>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245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231</v>
      </c>
      <c r="C9" s="14">
        <v>0.59820633545534396</v>
      </c>
      <c r="D9" s="14">
        <v>0.60581198067823505</v>
      </c>
      <c r="E9" s="14">
        <v>0.59181976375635104</v>
      </c>
      <c r="F9" s="14"/>
      <c r="G9" s="14">
        <v>0.482669343282571</v>
      </c>
      <c r="H9" s="14">
        <v>0.49680058069641903</v>
      </c>
      <c r="I9" s="14">
        <v>0.57616951277595496</v>
      </c>
      <c r="J9" s="14">
        <v>0.67091586663283997</v>
      </c>
      <c r="K9" s="14">
        <v>0.64456636296390002</v>
      </c>
      <c r="L9" s="14">
        <v>0.67654070458293403</v>
      </c>
      <c r="M9" s="14"/>
      <c r="N9" s="14">
        <v>0.64152971557752902</v>
      </c>
      <c r="O9" s="14">
        <v>0.63540125253754398</v>
      </c>
      <c r="P9" s="14">
        <v>0.53400140030134302</v>
      </c>
      <c r="Q9" s="14">
        <v>0.56726413527072095</v>
      </c>
      <c r="R9" s="14"/>
      <c r="S9" s="14">
        <v>0.59535122374051497</v>
      </c>
      <c r="T9" s="14">
        <v>0.57071430298986203</v>
      </c>
      <c r="U9" s="14">
        <v>0.59246808877475599</v>
      </c>
      <c r="V9" s="14">
        <v>0.64678240887275795</v>
      </c>
      <c r="W9" s="14">
        <v>0.68717141836763096</v>
      </c>
      <c r="X9" s="14">
        <v>0.48811388516537002</v>
      </c>
      <c r="Y9" s="14">
        <v>0.71140822580474605</v>
      </c>
      <c r="Z9" s="14">
        <v>0.55547167903269001</v>
      </c>
      <c r="AA9" s="14">
        <v>0.54831633229385501</v>
      </c>
      <c r="AB9" s="14">
        <v>0.62264698154805098</v>
      </c>
      <c r="AC9" s="14">
        <v>0.62747831904181195</v>
      </c>
      <c r="AD9" s="14">
        <v>0.54220749155660897</v>
      </c>
      <c r="AE9" s="14"/>
      <c r="AF9" s="14">
        <v>0.62519871446164599</v>
      </c>
      <c r="AG9" s="14">
        <v>0.61035802103313397</v>
      </c>
      <c r="AH9" s="14">
        <v>0.534445130486496</v>
      </c>
      <c r="AI9" s="14"/>
      <c r="AJ9" s="14" t="s">
        <v>79</v>
      </c>
      <c r="AK9" s="14" t="s">
        <v>79</v>
      </c>
      <c r="AL9" s="14" t="s">
        <v>79</v>
      </c>
      <c r="AM9" s="14" t="s">
        <v>79</v>
      </c>
      <c r="AN9" s="14" t="s">
        <v>79</v>
      </c>
      <c r="AO9" s="14"/>
      <c r="AP9" s="14">
        <v>0.68050112644165905</v>
      </c>
      <c r="AQ9" s="14">
        <v>0.61059595115180698</v>
      </c>
      <c r="AR9" s="14">
        <v>0.52681571121186299</v>
      </c>
      <c r="AS9" s="14"/>
      <c r="AT9" s="14">
        <v>0.56119601309661604</v>
      </c>
      <c r="AU9" s="14">
        <v>0.58930942749627002</v>
      </c>
      <c r="AV9" s="14">
        <v>0.63531745282525998</v>
      </c>
      <c r="AW9" s="14">
        <v>0.66170128100540004</v>
      </c>
      <c r="AX9" s="14">
        <v>0.61608619488854099</v>
      </c>
    </row>
    <row r="10" spans="2:50" x14ac:dyDescent="0.25">
      <c r="B10" s="15" t="s">
        <v>230</v>
      </c>
      <c r="C10" s="14">
        <v>0.597543615634748</v>
      </c>
      <c r="D10" s="14">
        <v>0.61483401973610197</v>
      </c>
      <c r="E10" s="14">
        <v>0.58238095191064598</v>
      </c>
      <c r="F10" s="14"/>
      <c r="G10" s="14">
        <v>0.455211724524207</v>
      </c>
      <c r="H10" s="14">
        <v>0.478532956931076</v>
      </c>
      <c r="I10" s="14">
        <v>0.55427282824831003</v>
      </c>
      <c r="J10" s="14">
        <v>0.67045070181424804</v>
      </c>
      <c r="K10" s="14">
        <v>0.68712777116767498</v>
      </c>
      <c r="L10" s="14">
        <v>0.69411219498060805</v>
      </c>
      <c r="M10" s="14"/>
      <c r="N10" s="14">
        <v>0.64143195614971504</v>
      </c>
      <c r="O10" s="14">
        <v>0.62318856778500697</v>
      </c>
      <c r="P10" s="14">
        <v>0.51542327787727804</v>
      </c>
      <c r="Q10" s="14">
        <v>0.59153419990287304</v>
      </c>
      <c r="R10" s="14"/>
      <c r="S10" s="14">
        <v>0.58317196460709797</v>
      </c>
      <c r="T10" s="14">
        <v>0.56840161629883701</v>
      </c>
      <c r="U10" s="14">
        <v>0.71226741449581898</v>
      </c>
      <c r="V10" s="14">
        <v>0.620581701282934</v>
      </c>
      <c r="W10" s="14">
        <v>0.71698034687026502</v>
      </c>
      <c r="X10" s="14">
        <v>0.452309472618036</v>
      </c>
      <c r="Y10" s="14">
        <v>0.55549783370405303</v>
      </c>
      <c r="Z10" s="14">
        <v>0.62987295415505895</v>
      </c>
      <c r="AA10" s="14">
        <v>0.61122757807994998</v>
      </c>
      <c r="AB10" s="14">
        <v>0.60029643072178995</v>
      </c>
      <c r="AC10" s="14">
        <v>0.61260751834817295</v>
      </c>
      <c r="AD10" s="14">
        <v>0.55128156887958202</v>
      </c>
      <c r="AE10" s="14"/>
      <c r="AF10" s="14">
        <v>0.63735118082278597</v>
      </c>
      <c r="AG10" s="14">
        <v>0.59626622718725797</v>
      </c>
      <c r="AH10" s="14">
        <v>0.553187932909463</v>
      </c>
      <c r="AI10" s="14"/>
      <c r="AJ10" s="14" t="s">
        <v>79</v>
      </c>
      <c r="AK10" s="14" t="s">
        <v>79</v>
      </c>
      <c r="AL10" s="14" t="s">
        <v>79</v>
      </c>
      <c r="AM10" s="14" t="s">
        <v>79</v>
      </c>
      <c r="AN10" s="14" t="s">
        <v>79</v>
      </c>
      <c r="AO10" s="14"/>
      <c r="AP10" s="14">
        <v>0.65991367741192297</v>
      </c>
      <c r="AQ10" s="14">
        <v>0.59348240811110198</v>
      </c>
      <c r="AR10" s="14">
        <v>0.58809594497268103</v>
      </c>
      <c r="AS10" s="14"/>
      <c r="AT10" s="14">
        <v>0.60583721581662897</v>
      </c>
      <c r="AU10" s="14">
        <v>0.57398194299819505</v>
      </c>
      <c r="AV10" s="14">
        <v>0.60289057076101205</v>
      </c>
      <c r="AW10" s="14">
        <v>0.59653511314286101</v>
      </c>
      <c r="AX10" s="14">
        <v>0.67326631022505701</v>
      </c>
    </row>
    <row r="11" spans="2:50" x14ac:dyDescent="0.25">
      <c r="B11" s="15" t="s">
        <v>232</v>
      </c>
      <c r="C11" s="14">
        <v>0.29177087687948</v>
      </c>
      <c r="D11" s="14">
        <v>0.331954207645203</v>
      </c>
      <c r="E11" s="14">
        <v>0.25485756506589102</v>
      </c>
      <c r="F11" s="14"/>
      <c r="G11" s="14">
        <v>0.31766454003590699</v>
      </c>
      <c r="H11" s="14">
        <v>0.25357129692556102</v>
      </c>
      <c r="I11" s="14">
        <v>0.34039710221561498</v>
      </c>
      <c r="J11" s="14">
        <v>0.25818453434653499</v>
      </c>
      <c r="K11" s="14">
        <v>0.29746194339967702</v>
      </c>
      <c r="L11" s="14">
        <v>0.29344063416794802</v>
      </c>
      <c r="M11" s="14"/>
      <c r="N11" s="14">
        <v>0.31187964596939499</v>
      </c>
      <c r="O11" s="14">
        <v>0.291060127090987</v>
      </c>
      <c r="P11" s="14">
        <v>0.28386722643039602</v>
      </c>
      <c r="Q11" s="14">
        <v>0.28009518541338502</v>
      </c>
      <c r="R11" s="14"/>
      <c r="S11" s="14">
        <v>0.30227415328413798</v>
      </c>
      <c r="T11" s="14">
        <v>0.30997748556680299</v>
      </c>
      <c r="U11" s="14">
        <v>0.289431970276261</v>
      </c>
      <c r="V11" s="14">
        <v>0.30918963815658801</v>
      </c>
      <c r="W11" s="14">
        <v>0.28824272574186599</v>
      </c>
      <c r="X11" s="14">
        <v>0.22105023953428499</v>
      </c>
      <c r="Y11" s="14">
        <v>0.23900120214105799</v>
      </c>
      <c r="Z11" s="14">
        <v>0.26184725077190801</v>
      </c>
      <c r="AA11" s="14">
        <v>0.31526889640007999</v>
      </c>
      <c r="AB11" s="14">
        <v>0.246708116883089</v>
      </c>
      <c r="AC11" s="14">
        <v>0.51851039000780597</v>
      </c>
      <c r="AD11" s="14">
        <v>0.22855928266589101</v>
      </c>
      <c r="AE11" s="14"/>
      <c r="AF11" s="14">
        <v>0.29114091792680402</v>
      </c>
      <c r="AG11" s="14">
        <v>0.297531313706631</v>
      </c>
      <c r="AH11" s="14">
        <v>0.22451060778257001</v>
      </c>
      <c r="AI11" s="14"/>
      <c r="AJ11" s="14" t="s">
        <v>79</v>
      </c>
      <c r="AK11" s="14" t="s">
        <v>79</v>
      </c>
      <c r="AL11" s="14" t="s">
        <v>79</v>
      </c>
      <c r="AM11" s="14" t="s">
        <v>79</v>
      </c>
      <c r="AN11" s="14" t="s">
        <v>79</v>
      </c>
      <c r="AO11" s="14"/>
      <c r="AP11" s="14">
        <v>0.30494572709663897</v>
      </c>
      <c r="AQ11" s="14">
        <v>0.33031738994165299</v>
      </c>
      <c r="AR11" s="14">
        <v>0.272984295067351</v>
      </c>
      <c r="AS11" s="14"/>
      <c r="AT11" s="14">
        <v>0.29672488383023898</v>
      </c>
      <c r="AU11" s="14">
        <v>0.316623988611138</v>
      </c>
      <c r="AV11" s="14">
        <v>0.28684376644299697</v>
      </c>
      <c r="AW11" s="14">
        <v>0.296576569078702</v>
      </c>
      <c r="AX11" s="14">
        <v>0.320314648217711</v>
      </c>
    </row>
    <row r="12" spans="2:50" x14ac:dyDescent="0.25">
      <c r="B12" s="15" t="s">
        <v>233</v>
      </c>
      <c r="C12" s="14">
        <v>0.23317302526200401</v>
      </c>
      <c r="D12" s="14">
        <v>0.228801027446315</v>
      </c>
      <c r="E12" s="14">
        <v>0.23708263030687199</v>
      </c>
      <c r="F12" s="14"/>
      <c r="G12" s="14">
        <v>0.284913006899771</v>
      </c>
      <c r="H12" s="14">
        <v>0.269822018234255</v>
      </c>
      <c r="I12" s="14">
        <v>0.190890761501882</v>
      </c>
      <c r="J12" s="14">
        <v>0.237408983233416</v>
      </c>
      <c r="K12" s="14">
        <v>0.217278679917147</v>
      </c>
      <c r="L12" s="14">
        <v>0.21162775099029901</v>
      </c>
      <c r="M12" s="14"/>
      <c r="N12" s="14">
        <v>0.27797523108455002</v>
      </c>
      <c r="O12" s="14">
        <v>0.21281023871582599</v>
      </c>
      <c r="P12" s="14">
        <v>0.223996989928921</v>
      </c>
      <c r="Q12" s="14">
        <v>0.212471883408341</v>
      </c>
      <c r="R12" s="14"/>
      <c r="S12" s="14">
        <v>0.29541620998527401</v>
      </c>
      <c r="T12" s="14">
        <v>0.20361991618165201</v>
      </c>
      <c r="U12" s="14">
        <v>0.23905310580544101</v>
      </c>
      <c r="V12" s="14">
        <v>0.25340356804973801</v>
      </c>
      <c r="W12" s="14">
        <v>0.19965997466218099</v>
      </c>
      <c r="X12" s="14">
        <v>0.18939733305057099</v>
      </c>
      <c r="Y12" s="14">
        <v>0.28809266914724602</v>
      </c>
      <c r="Z12" s="14">
        <v>0.17619623380037699</v>
      </c>
      <c r="AA12" s="14">
        <v>0.17974310859482201</v>
      </c>
      <c r="AB12" s="14">
        <v>0.26945695542727099</v>
      </c>
      <c r="AC12" s="14">
        <v>0.20057777463618401</v>
      </c>
      <c r="AD12" s="14">
        <v>0.33886521594385199</v>
      </c>
      <c r="AE12" s="14"/>
      <c r="AF12" s="14">
        <v>0.23414460714232699</v>
      </c>
      <c r="AG12" s="14">
        <v>0.22357697156376999</v>
      </c>
      <c r="AH12" s="14">
        <v>0.225646396090491</v>
      </c>
      <c r="AI12" s="14"/>
      <c r="AJ12" s="14" t="s">
        <v>79</v>
      </c>
      <c r="AK12" s="14" t="s">
        <v>79</v>
      </c>
      <c r="AL12" s="14" t="s">
        <v>79</v>
      </c>
      <c r="AM12" s="14" t="s">
        <v>79</v>
      </c>
      <c r="AN12" s="14" t="s">
        <v>79</v>
      </c>
      <c r="AO12" s="14"/>
      <c r="AP12" s="14">
        <v>0.25211295914957599</v>
      </c>
      <c r="AQ12" s="14">
        <v>0.237787484304013</v>
      </c>
      <c r="AR12" s="14">
        <v>0.19920532030437799</v>
      </c>
      <c r="AS12" s="14"/>
      <c r="AT12" s="14">
        <v>0.17423868957050001</v>
      </c>
      <c r="AU12" s="14">
        <v>0.21073993169732899</v>
      </c>
      <c r="AV12" s="14">
        <v>0.28744840308422598</v>
      </c>
      <c r="AW12" s="14">
        <v>0.26301844855377099</v>
      </c>
      <c r="AX12" s="14">
        <v>0.412493396940663</v>
      </c>
    </row>
    <row r="13" spans="2:50" x14ac:dyDescent="0.25">
      <c r="B13" s="15" t="s">
        <v>234</v>
      </c>
      <c r="C13" s="14">
        <v>0.22970257994999099</v>
      </c>
      <c r="D13" s="14">
        <v>0.27860222088525799</v>
      </c>
      <c r="E13" s="14">
        <v>0.18429454702457199</v>
      </c>
      <c r="F13" s="14"/>
      <c r="G13" s="14">
        <v>0.171881132513172</v>
      </c>
      <c r="H13" s="14">
        <v>0.20719805802157201</v>
      </c>
      <c r="I13" s="14">
        <v>0.194821779251211</v>
      </c>
      <c r="J13" s="14">
        <v>0.21573896066214701</v>
      </c>
      <c r="K13" s="14">
        <v>0.24792995549906399</v>
      </c>
      <c r="L13" s="14">
        <v>0.311170841418767</v>
      </c>
      <c r="M13" s="14"/>
      <c r="N13" s="14">
        <v>0.29629329684135403</v>
      </c>
      <c r="O13" s="14">
        <v>0.246874387695209</v>
      </c>
      <c r="P13" s="14">
        <v>0.18644038531899901</v>
      </c>
      <c r="Q13" s="14">
        <v>0.17823673029076201</v>
      </c>
      <c r="R13" s="14"/>
      <c r="S13" s="14">
        <v>0.27292347261919703</v>
      </c>
      <c r="T13" s="14">
        <v>0.229247727864336</v>
      </c>
      <c r="U13" s="14">
        <v>0.175124843560507</v>
      </c>
      <c r="V13" s="14">
        <v>0.290775100574104</v>
      </c>
      <c r="W13" s="14">
        <v>0.25233287086197798</v>
      </c>
      <c r="X13" s="14">
        <v>0.13436025421256401</v>
      </c>
      <c r="Y13" s="14">
        <v>0.269988614759676</v>
      </c>
      <c r="Z13" s="14">
        <v>0.21891425203667</v>
      </c>
      <c r="AA13" s="14">
        <v>0.23261406110087099</v>
      </c>
      <c r="AB13" s="14">
        <v>0.268023448377402</v>
      </c>
      <c r="AC13" s="14">
        <v>0.113353838304947</v>
      </c>
      <c r="AD13" s="14">
        <v>0.26821352287661598</v>
      </c>
      <c r="AE13" s="14"/>
      <c r="AF13" s="14">
        <v>0.24928027082020701</v>
      </c>
      <c r="AG13" s="14">
        <v>0.23198298948322399</v>
      </c>
      <c r="AH13" s="14">
        <v>0.173527826609576</v>
      </c>
      <c r="AI13" s="14"/>
      <c r="AJ13" s="14" t="s">
        <v>79</v>
      </c>
      <c r="AK13" s="14" t="s">
        <v>79</v>
      </c>
      <c r="AL13" s="14" t="s">
        <v>79</v>
      </c>
      <c r="AM13" s="14" t="s">
        <v>79</v>
      </c>
      <c r="AN13" s="14" t="s">
        <v>79</v>
      </c>
      <c r="AO13" s="14"/>
      <c r="AP13" s="14">
        <v>0.31918684330220398</v>
      </c>
      <c r="AQ13" s="14">
        <v>0.23075248328614001</v>
      </c>
      <c r="AR13" s="14">
        <v>0.23987627526191399</v>
      </c>
      <c r="AS13" s="14"/>
      <c r="AT13" s="14">
        <v>0.17072839747239199</v>
      </c>
      <c r="AU13" s="14">
        <v>0.215484824140206</v>
      </c>
      <c r="AV13" s="14">
        <v>0.29036085479471702</v>
      </c>
      <c r="AW13" s="14">
        <v>0.129699372236633</v>
      </c>
      <c r="AX13" s="14">
        <v>0.40162665506567702</v>
      </c>
    </row>
    <row r="14" spans="2:50" x14ac:dyDescent="0.25">
      <c r="B14" s="15" t="s">
        <v>235</v>
      </c>
      <c r="C14" s="14">
        <v>0.22113186612578101</v>
      </c>
      <c r="D14" s="14">
        <v>0.25217102992812701</v>
      </c>
      <c r="E14" s="14">
        <v>0.19219131895484801</v>
      </c>
      <c r="F14" s="14"/>
      <c r="G14" s="14">
        <v>0.25339694664001899</v>
      </c>
      <c r="H14" s="14">
        <v>0.228428246716044</v>
      </c>
      <c r="I14" s="14">
        <v>0.12660180672496599</v>
      </c>
      <c r="J14" s="14">
        <v>0.232497717261436</v>
      </c>
      <c r="K14" s="14">
        <v>0.240974380299601</v>
      </c>
      <c r="L14" s="14">
        <v>0.24655700585288501</v>
      </c>
      <c r="M14" s="14"/>
      <c r="N14" s="14">
        <v>0.21567190362312399</v>
      </c>
      <c r="O14" s="14">
        <v>0.23812631440902499</v>
      </c>
      <c r="P14" s="14">
        <v>0.18019167433852901</v>
      </c>
      <c r="Q14" s="14">
        <v>0.245100102752212</v>
      </c>
      <c r="R14" s="14"/>
      <c r="S14" s="14">
        <v>0.31619023210849201</v>
      </c>
      <c r="T14" s="14">
        <v>0.17665622263901001</v>
      </c>
      <c r="U14" s="14">
        <v>0.25895099021461299</v>
      </c>
      <c r="V14" s="14">
        <v>0.18064909040259999</v>
      </c>
      <c r="W14" s="14">
        <v>0.23624713981197301</v>
      </c>
      <c r="X14" s="14">
        <v>0.214599240541995</v>
      </c>
      <c r="Y14" s="14">
        <v>0.228158231079857</v>
      </c>
      <c r="Z14" s="14">
        <v>0.17339628885545399</v>
      </c>
      <c r="AA14" s="14">
        <v>0.198873766504607</v>
      </c>
      <c r="AB14" s="14">
        <v>0.19365323146987501</v>
      </c>
      <c r="AC14" s="14">
        <v>0.22682615925086599</v>
      </c>
      <c r="AD14" s="14">
        <v>0.20381073121177701</v>
      </c>
      <c r="AE14" s="14"/>
      <c r="AF14" s="14">
        <v>0.26151250300493101</v>
      </c>
      <c r="AG14" s="14">
        <v>0.186959213613928</v>
      </c>
      <c r="AH14" s="14">
        <v>0.25141124316122598</v>
      </c>
      <c r="AI14" s="14"/>
      <c r="AJ14" s="14" t="s">
        <v>79</v>
      </c>
      <c r="AK14" s="14" t="s">
        <v>79</v>
      </c>
      <c r="AL14" s="14" t="s">
        <v>79</v>
      </c>
      <c r="AM14" s="14" t="s">
        <v>79</v>
      </c>
      <c r="AN14" s="14" t="s">
        <v>79</v>
      </c>
      <c r="AO14" s="14"/>
      <c r="AP14" s="14">
        <v>0.29275306793556199</v>
      </c>
      <c r="AQ14" s="14">
        <v>0.198538939603951</v>
      </c>
      <c r="AR14" s="14">
        <v>0.20248712004535099</v>
      </c>
      <c r="AS14" s="14"/>
      <c r="AT14" s="14">
        <v>0.21904871962344999</v>
      </c>
      <c r="AU14" s="14">
        <v>0.26270565064864898</v>
      </c>
      <c r="AV14" s="14">
        <v>0.19480971771559</v>
      </c>
      <c r="AW14" s="14">
        <v>0.17976211087452501</v>
      </c>
      <c r="AX14" s="14">
        <v>0.15927409074947299</v>
      </c>
    </row>
    <row r="15" spans="2:50" x14ac:dyDescent="0.25">
      <c r="B15" s="15" t="s">
        <v>236</v>
      </c>
      <c r="C15" s="14">
        <v>0.14263296554098001</v>
      </c>
      <c r="D15" s="14">
        <v>0.15613593274816201</v>
      </c>
      <c r="E15" s="14">
        <v>0.12937618406547699</v>
      </c>
      <c r="F15" s="14"/>
      <c r="G15" s="14">
        <v>0.188683349154152</v>
      </c>
      <c r="H15" s="14">
        <v>0.15042344474149599</v>
      </c>
      <c r="I15" s="14">
        <v>0.159637304542599</v>
      </c>
      <c r="J15" s="14">
        <v>0.17465918411577899</v>
      </c>
      <c r="K15" s="14">
        <v>0.100155564770687</v>
      </c>
      <c r="L15" s="14">
        <v>9.5686895317885295E-2</v>
      </c>
      <c r="M15" s="14"/>
      <c r="N15" s="14">
        <v>0.14004546085491401</v>
      </c>
      <c r="O15" s="14">
        <v>0.14085292124791099</v>
      </c>
      <c r="P15" s="14">
        <v>0.13565252075624601</v>
      </c>
      <c r="Q15" s="14">
        <v>0.15359992184881299</v>
      </c>
      <c r="R15" s="14"/>
      <c r="S15" s="14">
        <v>0.120116988461131</v>
      </c>
      <c r="T15" s="14">
        <v>0.15477341755415699</v>
      </c>
      <c r="U15" s="14">
        <v>0.22967398602429201</v>
      </c>
      <c r="V15" s="14">
        <v>0.14388317774158299</v>
      </c>
      <c r="W15" s="14">
        <v>0.16640793651576899</v>
      </c>
      <c r="X15" s="14">
        <v>0.13044157176502799</v>
      </c>
      <c r="Y15" s="14">
        <v>0.11892243534025999</v>
      </c>
      <c r="Z15" s="14">
        <v>0.10355923511913601</v>
      </c>
      <c r="AA15" s="14">
        <v>7.1030719050065305E-2</v>
      </c>
      <c r="AB15" s="14">
        <v>0.17275707199395601</v>
      </c>
      <c r="AC15" s="14">
        <v>0.26191223212605003</v>
      </c>
      <c r="AD15" s="14">
        <v>0</v>
      </c>
      <c r="AE15" s="14"/>
      <c r="AF15" s="14">
        <v>0.134342261674809</v>
      </c>
      <c r="AG15" s="14">
        <v>0.116187928654229</v>
      </c>
      <c r="AH15" s="14">
        <v>0.18008963151378399</v>
      </c>
      <c r="AI15" s="14"/>
      <c r="AJ15" s="14" t="s">
        <v>79</v>
      </c>
      <c r="AK15" s="14" t="s">
        <v>79</v>
      </c>
      <c r="AL15" s="14" t="s">
        <v>79</v>
      </c>
      <c r="AM15" s="14" t="s">
        <v>79</v>
      </c>
      <c r="AN15" s="14" t="s">
        <v>79</v>
      </c>
      <c r="AO15" s="14"/>
      <c r="AP15" s="14">
        <v>0.13051502576551699</v>
      </c>
      <c r="AQ15" s="14">
        <v>0.15239826912689799</v>
      </c>
      <c r="AR15" s="14">
        <v>0.18269813517004499</v>
      </c>
      <c r="AS15" s="14"/>
      <c r="AT15" s="14">
        <v>0.13681647268525199</v>
      </c>
      <c r="AU15" s="14">
        <v>0.161078526102099</v>
      </c>
      <c r="AV15" s="14">
        <v>0.131714455273436</v>
      </c>
      <c r="AW15" s="14">
        <v>0.10479067015863</v>
      </c>
      <c r="AX15" s="14">
        <v>0.29321884415893701</v>
      </c>
    </row>
    <row r="16" spans="2:50" x14ac:dyDescent="0.25">
      <c r="B16" s="15" t="s">
        <v>237</v>
      </c>
      <c r="C16" s="14">
        <v>5.83121704498595E-2</v>
      </c>
      <c r="D16" s="14">
        <v>4.6208812873028998E-2</v>
      </c>
      <c r="E16" s="14">
        <v>6.8177349237225099E-2</v>
      </c>
      <c r="F16" s="14"/>
      <c r="G16" s="14">
        <v>0.106900682598952</v>
      </c>
      <c r="H16" s="14">
        <v>5.9022070563293498E-2</v>
      </c>
      <c r="I16" s="14">
        <v>6.1733174463602401E-2</v>
      </c>
      <c r="J16" s="14">
        <v>5.1613975265034299E-2</v>
      </c>
      <c r="K16" s="14">
        <v>5.3449004183480801E-2</v>
      </c>
      <c r="L16" s="14">
        <v>3.3891249666100499E-2</v>
      </c>
      <c r="M16" s="14"/>
      <c r="N16" s="14">
        <v>4.6379396231047303E-2</v>
      </c>
      <c r="O16" s="14">
        <v>8.7326135598182794E-2</v>
      </c>
      <c r="P16" s="14">
        <v>5.3692859106769499E-2</v>
      </c>
      <c r="Q16" s="14">
        <v>4.7003693098778901E-2</v>
      </c>
      <c r="R16" s="14"/>
      <c r="S16" s="14">
        <v>6.2408695896885698E-2</v>
      </c>
      <c r="T16" s="14">
        <v>5.4263399103986698E-2</v>
      </c>
      <c r="U16" s="14">
        <v>0</v>
      </c>
      <c r="V16" s="14">
        <v>4.8119564641303597E-2</v>
      </c>
      <c r="W16" s="14">
        <v>2.4105756813181101E-2</v>
      </c>
      <c r="X16" s="14">
        <v>8.25888445108902E-2</v>
      </c>
      <c r="Y16" s="14">
        <v>0.109519109887712</v>
      </c>
      <c r="Z16" s="14">
        <v>5.7406148437765599E-2</v>
      </c>
      <c r="AA16" s="14">
        <v>4.2275159671186301E-2</v>
      </c>
      <c r="AB16" s="14">
        <v>7.2894054287204094E-2</v>
      </c>
      <c r="AC16" s="14">
        <v>0.13256612424622799</v>
      </c>
      <c r="AD16" s="14">
        <v>0</v>
      </c>
      <c r="AE16" s="14"/>
      <c r="AF16" s="14">
        <v>6.76687264349074E-2</v>
      </c>
      <c r="AG16" s="14">
        <v>6.04150033982645E-2</v>
      </c>
      <c r="AH16" s="14">
        <v>3.16662980689228E-2</v>
      </c>
      <c r="AI16" s="14"/>
      <c r="AJ16" s="14" t="s">
        <v>79</v>
      </c>
      <c r="AK16" s="14" t="s">
        <v>79</v>
      </c>
      <c r="AL16" s="14" t="s">
        <v>79</v>
      </c>
      <c r="AM16" s="14" t="s">
        <v>79</v>
      </c>
      <c r="AN16" s="14" t="s">
        <v>79</v>
      </c>
      <c r="AO16" s="14"/>
      <c r="AP16" s="14">
        <v>4.0495759463845399E-2</v>
      </c>
      <c r="AQ16" s="14">
        <v>5.7234642954278402E-2</v>
      </c>
      <c r="AR16" s="14">
        <v>8.1521695655461093E-2</v>
      </c>
      <c r="AS16" s="14"/>
      <c r="AT16" s="14">
        <v>6.2258626645499901E-2</v>
      </c>
      <c r="AU16" s="14">
        <v>6.1024447208531098E-2</v>
      </c>
      <c r="AV16" s="14">
        <v>9.0989891698308498E-2</v>
      </c>
      <c r="AW16" s="14">
        <v>9.8384893568648091E-3</v>
      </c>
      <c r="AX16" s="14">
        <v>0</v>
      </c>
    </row>
    <row r="17" spans="2:50" x14ac:dyDescent="0.25">
      <c r="B17" s="15" t="s">
        <v>239</v>
      </c>
      <c r="C17" s="14">
        <v>3.7463479697383097E-2</v>
      </c>
      <c r="D17" s="14">
        <v>4.0499600667617201E-2</v>
      </c>
      <c r="E17" s="14">
        <v>3.3175505739790903E-2</v>
      </c>
      <c r="F17" s="14"/>
      <c r="G17" s="14">
        <v>8.01011075516775E-2</v>
      </c>
      <c r="H17" s="14">
        <v>5.3130669445708399E-2</v>
      </c>
      <c r="I17" s="14">
        <v>2.3155406064076001E-2</v>
      </c>
      <c r="J17" s="14">
        <v>4.3794976999787703E-2</v>
      </c>
      <c r="K17" s="14">
        <v>1.5714692761345999E-2</v>
      </c>
      <c r="L17" s="14">
        <v>1.8837181626598899E-2</v>
      </c>
      <c r="M17" s="14"/>
      <c r="N17" s="14">
        <v>3.4082058080262399E-2</v>
      </c>
      <c r="O17" s="14">
        <v>2.7044092134161798E-2</v>
      </c>
      <c r="P17" s="14">
        <v>3.0984910374544102E-2</v>
      </c>
      <c r="Q17" s="14">
        <v>5.6389846203392803E-2</v>
      </c>
      <c r="R17" s="14"/>
      <c r="S17" s="14">
        <v>5.3253409226609101E-2</v>
      </c>
      <c r="T17" s="14">
        <v>2.8322912693303299E-2</v>
      </c>
      <c r="U17" s="14">
        <v>3.4902068314604101E-2</v>
      </c>
      <c r="V17" s="14">
        <v>1.57972302067435E-2</v>
      </c>
      <c r="W17" s="14">
        <v>5.43454638687512E-2</v>
      </c>
      <c r="X17" s="14">
        <v>3.9336692058020997E-2</v>
      </c>
      <c r="Y17" s="14">
        <v>3.2410251511420698E-2</v>
      </c>
      <c r="Z17" s="14">
        <v>8.4992366589666399E-2</v>
      </c>
      <c r="AA17" s="14">
        <v>2.9908499218235501E-2</v>
      </c>
      <c r="AB17" s="14">
        <v>3.0851628321026801E-2</v>
      </c>
      <c r="AC17" s="14">
        <v>0</v>
      </c>
      <c r="AD17" s="14">
        <v>8.1218369060382697E-2</v>
      </c>
      <c r="AE17" s="14"/>
      <c r="AF17" s="14">
        <v>1.59576124214258E-2</v>
      </c>
      <c r="AG17" s="14">
        <v>4.2031402594469101E-2</v>
      </c>
      <c r="AH17" s="14">
        <v>3.6438678691623802E-2</v>
      </c>
      <c r="AI17" s="14"/>
      <c r="AJ17" s="14" t="s">
        <v>79</v>
      </c>
      <c r="AK17" s="14" t="s">
        <v>79</v>
      </c>
      <c r="AL17" s="14" t="s">
        <v>79</v>
      </c>
      <c r="AM17" s="14" t="s">
        <v>79</v>
      </c>
      <c r="AN17" s="14" t="s">
        <v>79</v>
      </c>
      <c r="AO17" s="14"/>
      <c r="AP17" s="14">
        <v>2.3827648202333799E-2</v>
      </c>
      <c r="AQ17" s="14">
        <v>3.5577734290769797E-2</v>
      </c>
      <c r="AR17" s="14">
        <v>5.67608593400886E-2</v>
      </c>
      <c r="AS17" s="14"/>
      <c r="AT17" s="14">
        <v>3.3729615879192702E-2</v>
      </c>
      <c r="AU17" s="14">
        <v>3.72470688911982E-2</v>
      </c>
      <c r="AV17" s="14">
        <v>4.2050319282187602E-2</v>
      </c>
      <c r="AW17" s="14">
        <v>3.0740357107713698E-2</v>
      </c>
      <c r="AX17" s="14">
        <v>0</v>
      </c>
    </row>
    <row r="18" spans="2:50" x14ac:dyDescent="0.25">
      <c r="B18" s="15" t="s">
        <v>238</v>
      </c>
      <c r="C18" s="14">
        <v>3.4710510880714598E-2</v>
      </c>
      <c r="D18" s="14">
        <v>3.30245136587922E-2</v>
      </c>
      <c r="E18" s="14">
        <v>3.6510681547309902E-2</v>
      </c>
      <c r="F18" s="14"/>
      <c r="G18" s="14">
        <v>3.3273206068290699E-2</v>
      </c>
      <c r="H18" s="14">
        <v>0.10911092125765701</v>
      </c>
      <c r="I18" s="14">
        <v>4.7596906460126202E-2</v>
      </c>
      <c r="J18" s="14">
        <v>3.9735394435957E-3</v>
      </c>
      <c r="K18" s="14">
        <v>0</v>
      </c>
      <c r="L18" s="14">
        <v>1.44893922217703E-2</v>
      </c>
      <c r="M18" s="14"/>
      <c r="N18" s="14">
        <v>3.2243454283096197E-2</v>
      </c>
      <c r="O18" s="14">
        <v>2.2059160708151102E-2</v>
      </c>
      <c r="P18" s="14">
        <v>2.4434935536482801E-2</v>
      </c>
      <c r="Q18" s="14">
        <v>5.7879059854885999E-2</v>
      </c>
      <c r="R18" s="14"/>
      <c r="S18" s="14">
        <v>6.4002543993741806E-2</v>
      </c>
      <c r="T18" s="14">
        <v>3.1306004841290397E-2</v>
      </c>
      <c r="U18" s="14">
        <v>3.4533885315080497E-2</v>
      </c>
      <c r="V18" s="14">
        <v>1.3119515337946501E-2</v>
      </c>
      <c r="W18" s="14">
        <v>0</v>
      </c>
      <c r="X18" s="14">
        <v>4.2386131471879598E-2</v>
      </c>
      <c r="Y18" s="14">
        <v>5.9823288372552998E-2</v>
      </c>
      <c r="Z18" s="14">
        <v>4.7415567814780797E-2</v>
      </c>
      <c r="AA18" s="14">
        <v>2.5830185367712401E-2</v>
      </c>
      <c r="AB18" s="14">
        <v>9.3644783811009501E-3</v>
      </c>
      <c r="AC18" s="14">
        <v>7.3161784611452493E-2</v>
      </c>
      <c r="AD18" s="14">
        <v>0</v>
      </c>
      <c r="AE18" s="14"/>
      <c r="AF18" s="14">
        <v>3.68184322415748E-2</v>
      </c>
      <c r="AG18" s="14">
        <v>3.7856118076900203E-2</v>
      </c>
      <c r="AH18" s="14">
        <v>3.2221522013733198E-2</v>
      </c>
      <c r="AI18" s="14"/>
      <c r="AJ18" s="14" t="s">
        <v>79</v>
      </c>
      <c r="AK18" s="14" t="s">
        <v>79</v>
      </c>
      <c r="AL18" s="14" t="s">
        <v>79</v>
      </c>
      <c r="AM18" s="14" t="s">
        <v>79</v>
      </c>
      <c r="AN18" s="14" t="s">
        <v>79</v>
      </c>
      <c r="AO18" s="14"/>
      <c r="AP18" s="14">
        <v>3.8283132213584599E-2</v>
      </c>
      <c r="AQ18" s="14">
        <v>5.1687785269627903E-2</v>
      </c>
      <c r="AR18" s="14">
        <v>2.2065786193023299E-2</v>
      </c>
      <c r="AS18" s="14"/>
      <c r="AT18" s="14">
        <v>2.6868844104576701E-2</v>
      </c>
      <c r="AU18" s="14">
        <v>1.82680396576178E-2</v>
      </c>
      <c r="AV18" s="14">
        <v>3.2594482099087899E-2</v>
      </c>
      <c r="AW18" s="14">
        <v>7.9778495567640606E-2</v>
      </c>
      <c r="AX18" s="14">
        <v>0.15294557383791499</v>
      </c>
    </row>
    <row r="19" spans="2:50" x14ac:dyDescent="0.25">
      <c r="B19" s="15" t="s">
        <v>240</v>
      </c>
      <c r="C19" s="14">
        <v>2.8221031602607801E-2</v>
      </c>
      <c r="D19" s="14">
        <v>3.3340335080633603E-2</v>
      </c>
      <c r="E19" s="14">
        <v>2.3679196124814901E-2</v>
      </c>
      <c r="F19" s="14"/>
      <c r="G19" s="14">
        <v>6.3119319017926306E-2</v>
      </c>
      <c r="H19" s="14">
        <v>3.9830632818198E-2</v>
      </c>
      <c r="I19" s="14">
        <v>3.5562366729193599E-2</v>
      </c>
      <c r="J19" s="14">
        <v>8.3128952611338392E-3</v>
      </c>
      <c r="K19" s="14">
        <v>2.57733081795774E-2</v>
      </c>
      <c r="L19" s="14">
        <v>9.9607167627251206E-3</v>
      </c>
      <c r="M19" s="14"/>
      <c r="N19" s="14">
        <v>1.44864848790189E-2</v>
      </c>
      <c r="O19" s="14">
        <v>3.86980958928064E-2</v>
      </c>
      <c r="P19" s="14">
        <v>4.7529650129629099E-2</v>
      </c>
      <c r="Q19" s="14">
        <v>1.6932625553679501E-2</v>
      </c>
      <c r="R19" s="14"/>
      <c r="S19" s="14">
        <v>1.66396848759067E-2</v>
      </c>
      <c r="T19" s="14">
        <v>3.9020188096761603E-2</v>
      </c>
      <c r="U19" s="14">
        <v>1.7950504881005799E-2</v>
      </c>
      <c r="V19" s="14">
        <v>3.3336949049292901E-2</v>
      </c>
      <c r="W19" s="14">
        <v>9.4968033185491504E-3</v>
      </c>
      <c r="X19" s="14">
        <v>7.2418133057336298E-2</v>
      </c>
      <c r="Y19" s="14">
        <v>9.4402543466432995E-3</v>
      </c>
      <c r="Z19" s="14">
        <v>2.1680975740739999E-2</v>
      </c>
      <c r="AA19" s="14">
        <v>4.0324116256514199E-2</v>
      </c>
      <c r="AB19" s="14">
        <v>1.7014046012837399E-2</v>
      </c>
      <c r="AC19" s="14">
        <v>2.98549877404394E-2</v>
      </c>
      <c r="AD19" s="14">
        <v>0</v>
      </c>
      <c r="AE19" s="14"/>
      <c r="AF19" s="14">
        <v>1.88451868561418E-2</v>
      </c>
      <c r="AG19" s="14">
        <v>2.7439814872021299E-2</v>
      </c>
      <c r="AH19" s="14">
        <v>1.85267497494007E-2</v>
      </c>
      <c r="AI19" s="14"/>
      <c r="AJ19" s="14" t="s">
        <v>79</v>
      </c>
      <c r="AK19" s="14" t="s">
        <v>79</v>
      </c>
      <c r="AL19" s="14" t="s">
        <v>79</v>
      </c>
      <c r="AM19" s="14" t="s">
        <v>79</v>
      </c>
      <c r="AN19" s="14" t="s">
        <v>79</v>
      </c>
      <c r="AO19" s="14"/>
      <c r="AP19" s="14">
        <v>8.52900418504377E-3</v>
      </c>
      <c r="AQ19" s="14">
        <v>3.00201027053154E-2</v>
      </c>
      <c r="AR19" s="14">
        <v>3.8888535654671798E-2</v>
      </c>
      <c r="AS19" s="14"/>
      <c r="AT19" s="14">
        <v>2.84969353605381E-2</v>
      </c>
      <c r="AU19" s="14">
        <v>3.1835254500530798E-2</v>
      </c>
      <c r="AV19" s="14">
        <v>2.7089215142360599E-2</v>
      </c>
      <c r="AW19" s="14">
        <v>2.8006407682284299E-2</v>
      </c>
      <c r="AX19" s="14">
        <v>0</v>
      </c>
    </row>
    <row r="20" spans="2:50" x14ac:dyDescent="0.25">
      <c r="B20" s="15" t="s">
        <v>241</v>
      </c>
      <c r="C20" s="14">
        <v>2.0092420957473E-2</v>
      </c>
      <c r="D20" s="14">
        <v>2.9031311361713101E-2</v>
      </c>
      <c r="E20" s="14">
        <v>1.1960001082978299E-2</v>
      </c>
      <c r="F20" s="14"/>
      <c r="G20" s="14">
        <v>3.6436434314988699E-2</v>
      </c>
      <c r="H20" s="14">
        <v>4.2730461261081501E-2</v>
      </c>
      <c r="I20" s="14">
        <v>7.36475036361409E-3</v>
      </c>
      <c r="J20" s="14">
        <v>3.1615651682444797E-2</v>
      </c>
      <c r="K20" s="14">
        <v>0</v>
      </c>
      <c r="L20" s="14">
        <v>5.2691557342565499E-3</v>
      </c>
      <c r="M20" s="14"/>
      <c r="N20" s="14">
        <v>3.84519749839007E-3</v>
      </c>
      <c r="O20" s="14">
        <v>2.0615812568104599E-2</v>
      </c>
      <c r="P20" s="14">
        <v>3.3140427084128399E-2</v>
      </c>
      <c r="Q20" s="14">
        <v>2.59082451229296E-2</v>
      </c>
      <c r="R20" s="14"/>
      <c r="S20" s="14">
        <v>3.8447708232493001E-2</v>
      </c>
      <c r="T20" s="14">
        <v>0</v>
      </c>
      <c r="U20" s="14">
        <v>0</v>
      </c>
      <c r="V20" s="14">
        <v>1.1504599661835299E-2</v>
      </c>
      <c r="W20" s="14">
        <v>0</v>
      </c>
      <c r="X20" s="14">
        <v>3.3972775945137298E-2</v>
      </c>
      <c r="Y20" s="14">
        <v>0</v>
      </c>
      <c r="Z20" s="14">
        <v>2.7773721653058601E-2</v>
      </c>
      <c r="AA20" s="14">
        <v>2.9593404737905699E-2</v>
      </c>
      <c r="AB20" s="14">
        <v>2.7297153847249601E-2</v>
      </c>
      <c r="AC20" s="14">
        <v>8.4509146430279E-2</v>
      </c>
      <c r="AD20" s="14">
        <v>0</v>
      </c>
      <c r="AE20" s="14"/>
      <c r="AF20" s="14">
        <v>1.8358571485107899E-2</v>
      </c>
      <c r="AG20" s="14">
        <v>1.6293102671029701E-2</v>
      </c>
      <c r="AH20" s="14">
        <v>3.6083864097825498E-2</v>
      </c>
      <c r="AI20" s="14"/>
      <c r="AJ20" s="14" t="s">
        <v>79</v>
      </c>
      <c r="AK20" s="14" t="s">
        <v>79</v>
      </c>
      <c r="AL20" s="14" t="s">
        <v>79</v>
      </c>
      <c r="AM20" s="14" t="s">
        <v>79</v>
      </c>
      <c r="AN20" s="14" t="s">
        <v>79</v>
      </c>
      <c r="AO20" s="14"/>
      <c r="AP20" s="14">
        <v>4.7344208238629098E-3</v>
      </c>
      <c r="AQ20" s="14">
        <v>1.2626147253090299E-2</v>
      </c>
      <c r="AR20" s="14">
        <v>2.9894548050005999E-2</v>
      </c>
      <c r="AS20" s="14"/>
      <c r="AT20" s="14">
        <v>2.9406561943086301E-2</v>
      </c>
      <c r="AU20" s="14">
        <v>2.74118339508462E-2</v>
      </c>
      <c r="AV20" s="14">
        <v>1.2197580573962301E-2</v>
      </c>
      <c r="AW20" s="14">
        <v>1.72464872882198E-2</v>
      </c>
      <c r="AX20" s="14">
        <v>0</v>
      </c>
    </row>
    <row r="21" spans="2:50" x14ac:dyDescent="0.25">
      <c r="B21" s="15" t="s">
        <v>243</v>
      </c>
      <c r="C21" s="14">
        <v>1.51211496445739E-2</v>
      </c>
      <c r="D21" s="14">
        <v>1.0895269411971701E-2</v>
      </c>
      <c r="E21" s="14">
        <v>1.9136051368455101E-2</v>
      </c>
      <c r="F21" s="14"/>
      <c r="G21" s="14">
        <v>8.7751867377433707E-3</v>
      </c>
      <c r="H21" s="14">
        <v>2.5697245246853899E-2</v>
      </c>
      <c r="I21" s="14">
        <v>1.43431720067069E-2</v>
      </c>
      <c r="J21" s="14">
        <v>1.7052137460410802E-2</v>
      </c>
      <c r="K21" s="14">
        <v>1.0803539629587799E-2</v>
      </c>
      <c r="L21" s="14">
        <v>1.2305468998535799E-2</v>
      </c>
      <c r="M21" s="14"/>
      <c r="N21" s="14">
        <v>1.7174344458018902E-2</v>
      </c>
      <c r="O21" s="14">
        <v>1.95787839783923E-2</v>
      </c>
      <c r="P21" s="14">
        <v>4.2922910519846398E-3</v>
      </c>
      <c r="Q21" s="14">
        <v>1.76040025994973E-2</v>
      </c>
      <c r="R21" s="14"/>
      <c r="S21" s="14">
        <v>3.2600998445429401E-2</v>
      </c>
      <c r="T21" s="14">
        <v>6.8995247479706799E-3</v>
      </c>
      <c r="U21" s="14">
        <v>1.09259734797494E-2</v>
      </c>
      <c r="V21" s="14">
        <v>9.6949866985155102E-3</v>
      </c>
      <c r="W21" s="14">
        <v>2.3877762281060699E-2</v>
      </c>
      <c r="X21" s="14">
        <v>4.0150369426766697E-2</v>
      </c>
      <c r="Y21" s="14">
        <v>1.19948244560501E-2</v>
      </c>
      <c r="Z21" s="14">
        <v>0</v>
      </c>
      <c r="AA21" s="14">
        <v>1.5731395142648499E-2</v>
      </c>
      <c r="AB21" s="14">
        <v>0</v>
      </c>
      <c r="AC21" s="14">
        <v>0</v>
      </c>
      <c r="AD21" s="14">
        <v>0</v>
      </c>
      <c r="AE21" s="14"/>
      <c r="AF21" s="14">
        <v>1.2233004326309201E-2</v>
      </c>
      <c r="AG21" s="14">
        <v>1.65203401985594E-2</v>
      </c>
      <c r="AH21" s="14">
        <v>2.1841792751639302E-2</v>
      </c>
      <c r="AI21" s="14"/>
      <c r="AJ21" s="14" t="s">
        <v>79</v>
      </c>
      <c r="AK21" s="14" t="s">
        <v>79</v>
      </c>
      <c r="AL21" s="14" t="s">
        <v>79</v>
      </c>
      <c r="AM21" s="14" t="s">
        <v>79</v>
      </c>
      <c r="AN21" s="14" t="s">
        <v>79</v>
      </c>
      <c r="AO21" s="14"/>
      <c r="AP21" s="14">
        <v>1.2790777222890201E-2</v>
      </c>
      <c r="AQ21" s="14">
        <v>2.1270607706210001E-2</v>
      </c>
      <c r="AR21" s="14">
        <v>1.2883643457685501E-2</v>
      </c>
      <c r="AS21" s="14"/>
      <c r="AT21" s="14">
        <v>7.4632539340686197E-3</v>
      </c>
      <c r="AU21" s="14">
        <v>1.9794270731950999E-2</v>
      </c>
      <c r="AV21" s="14">
        <v>1.3904938638894301E-2</v>
      </c>
      <c r="AW21" s="14">
        <v>2.45408730482248E-2</v>
      </c>
      <c r="AX21" s="14">
        <v>0</v>
      </c>
    </row>
    <row r="22" spans="2:50" x14ac:dyDescent="0.25">
      <c r="B22" s="15" t="s">
        <v>242</v>
      </c>
      <c r="C22" s="14">
        <v>1.1578690330717799E-2</v>
      </c>
      <c r="D22" s="14">
        <v>1.1116902296121899E-2</v>
      </c>
      <c r="E22" s="14">
        <v>1.20860782632418E-2</v>
      </c>
      <c r="F22" s="14"/>
      <c r="G22" s="14">
        <v>2.43920365926758E-2</v>
      </c>
      <c r="H22" s="14">
        <v>1.6524310292923401E-2</v>
      </c>
      <c r="I22" s="14">
        <v>1.65232030593872E-2</v>
      </c>
      <c r="J22" s="14">
        <v>1.22364424653203E-2</v>
      </c>
      <c r="K22" s="14">
        <v>4.3800812318791097E-3</v>
      </c>
      <c r="L22" s="14">
        <v>0</v>
      </c>
      <c r="M22" s="14"/>
      <c r="N22" s="14">
        <v>5.2212967763693198E-3</v>
      </c>
      <c r="O22" s="14">
        <v>3.70763438356811E-3</v>
      </c>
      <c r="P22" s="14">
        <v>3.4210484898198897E-2</v>
      </c>
      <c r="Q22" s="14">
        <v>7.4266911926725698E-3</v>
      </c>
      <c r="R22" s="14"/>
      <c r="S22" s="14">
        <v>6.3034868014780702E-3</v>
      </c>
      <c r="T22" s="14">
        <v>2.6605832111556101E-2</v>
      </c>
      <c r="U22" s="14">
        <v>1.2277684191710899E-2</v>
      </c>
      <c r="V22" s="14">
        <v>0</v>
      </c>
      <c r="W22" s="14">
        <v>2.3080120944782099E-2</v>
      </c>
      <c r="X22" s="14">
        <v>1.3569532656034699E-2</v>
      </c>
      <c r="Y22" s="14">
        <v>0</v>
      </c>
      <c r="Z22" s="14">
        <v>0</v>
      </c>
      <c r="AA22" s="14">
        <v>2.8200774639921499E-2</v>
      </c>
      <c r="AB22" s="14">
        <v>0</v>
      </c>
      <c r="AC22" s="14">
        <v>0</v>
      </c>
      <c r="AD22" s="14">
        <v>0</v>
      </c>
      <c r="AE22" s="14"/>
      <c r="AF22" s="14">
        <v>9.0552471084247698E-3</v>
      </c>
      <c r="AG22" s="14">
        <v>9.4015529971733392E-3</v>
      </c>
      <c r="AH22" s="14">
        <v>2.6426662338031901E-2</v>
      </c>
      <c r="AI22" s="14"/>
      <c r="AJ22" s="14" t="s">
        <v>79</v>
      </c>
      <c r="AK22" s="14" t="s">
        <v>79</v>
      </c>
      <c r="AL22" s="14" t="s">
        <v>79</v>
      </c>
      <c r="AM22" s="14" t="s">
        <v>79</v>
      </c>
      <c r="AN22" s="14" t="s">
        <v>79</v>
      </c>
      <c r="AO22" s="14"/>
      <c r="AP22" s="14">
        <v>5.3697124872775902E-3</v>
      </c>
      <c r="AQ22" s="14">
        <v>2.4621735668565702E-3</v>
      </c>
      <c r="AR22" s="14">
        <v>3.7833421247469398E-2</v>
      </c>
      <c r="AS22" s="14"/>
      <c r="AT22" s="14">
        <v>4.04064761555409E-3</v>
      </c>
      <c r="AU22" s="14">
        <v>2.16479577357707E-2</v>
      </c>
      <c r="AV22" s="14">
        <v>1.06601562609212E-2</v>
      </c>
      <c r="AW22" s="14">
        <v>2.8728146259718701E-2</v>
      </c>
      <c r="AX22" s="14">
        <v>0</v>
      </c>
    </row>
    <row r="23" spans="2:50" x14ac:dyDescent="0.25">
      <c r="B23" s="15" t="s">
        <v>175</v>
      </c>
      <c r="C23" s="14">
        <v>2.2574526911515298E-2</v>
      </c>
      <c r="D23" s="14">
        <v>1.8742601524455501E-2</v>
      </c>
      <c r="E23" s="14">
        <v>2.4393962192416199E-2</v>
      </c>
      <c r="F23" s="14"/>
      <c r="G23" s="14">
        <v>1.54976029467603E-2</v>
      </c>
      <c r="H23" s="14">
        <v>1.1384881118301601E-2</v>
      </c>
      <c r="I23" s="14">
        <v>2.73470568357474E-2</v>
      </c>
      <c r="J23" s="14">
        <v>1.13350604721685E-2</v>
      </c>
      <c r="K23" s="14">
        <v>3.8384416611300702E-2</v>
      </c>
      <c r="L23" s="14">
        <v>3.1226704664784201E-2</v>
      </c>
      <c r="M23" s="14"/>
      <c r="N23" s="14">
        <v>2.1863257598022E-2</v>
      </c>
      <c r="O23" s="14">
        <v>2.3403266273142799E-2</v>
      </c>
      <c r="P23" s="14">
        <v>1.73011252574959E-2</v>
      </c>
      <c r="Q23" s="14">
        <v>2.6930006472700298E-2</v>
      </c>
      <c r="R23" s="14"/>
      <c r="S23" s="14">
        <v>7.2918649903875796E-3</v>
      </c>
      <c r="T23" s="14">
        <v>4.1894151599417097E-2</v>
      </c>
      <c r="U23" s="14">
        <v>0</v>
      </c>
      <c r="V23" s="14">
        <v>1.3119515337946501E-2</v>
      </c>
      <c r="W23" s="14">
        <v>1.04210922004191E-2</v>
      </c>
      <c r="X23" s="14">
        <v>1.0002102270655001E-2</v>
      </c>
      <c r="Y23" s="14">
        <v>2.2244798395580301E-2</v>
      </c>
      <c r="Z23" s="14">
        <v>2.0849608844532599E-2</v>
      </c>
      <c r="AA23" s="14">
        <v>2.9668859442001799E-2</v>
      </c>
      <c r="AB23" s="14">
        <v>4.3121102570752301E-2</v>
      </c>
      <c r="AC23" s="14">
        <v>6.5951592003880399E-2</v>
      </c>
      <c r="AD23" s="14">
        <v>0</v>
      </c>
      <c r="AE23" s="14"/>
      <c r="AF23" s="14">
        <v>1.8642033241083E-2</v>
      </c>
      <c r="AG23" s="14">
        <v>2.0816024057114999E-2</v>
      </c>
      <c r="AH23" s="14">
        <v>4.3320385222084097E-2</v>
      </c>
      <c r="AI23" s="14"/>
      <c r="AJ23" s="14" t="s">
        <v>79</v>
      </c>
      <c r="AK23" s="14" t="s">
        <v>79</v>
      </c>
      <c r="AL23" s="14" t="s">
        <v>79</v>
      </c>
      <c r="AM23" s="14" t="s">
        <v>79</v>
      </c>
      <c r="AN23" s="14" t="s">
        <v>79</v>
      </c>
      <c r="AO23" s="14"/>
      <c r="AP23" s="14">
        <v>2.1412764446391098E-2</v>
      </c>
      <c r="AQ23" s="14">
        <v>1.39821396477561E-2</v>
      </c>
      <c r="AR23" s="14">
        <v>2.5609503133484798E-2</v>
      </c>
      <c r="AS23" s="14"/>
      <c r="AT23" s="14">
        <v>3.5884157073800903E-2</v>
      </c>
      <c r="AU23" s="14">
        <v>1.5697467176405799E-2</v>
      </c>
      <c r="AV23" s="14">
        <v>1.7530203213297301E-2</v>
      </c>
      <c r="AW23" s="14">
        <v>1.1356972817606999E-2</v>
      </c>
      <c r="AX23" s="14">
        <v>0</v>
      </c>
    </row>
    <row r="24" spans="2:50" x14ac:dyDescent="0.25">
      <c r="B24" s="15" t="s">
        <v>70</v>
      </c>
      <c r="C24" s="23">
        <v>6.8072815892921204E-2</v>
      </c>
      <c r="D24" s="23">
        <v>6.4630431375368003E-2</v>
      </c>
      <c r="E24" s="23">
        <v>7.1728966195693106E-2</v>
      </c>
      <c r="F24" s="23"/>
      <c r="G24" s="23">
        <v>6.1778008945503497E-2</v>
      </c>
      <c r="H24" s="23">
        <v>0.101743264845155</v>
      </c>
      <c r="I24" s="23">
        <v>6.9529343309352801E-2</v>
      </c>
      <c r="J24" s="23">
        <v>5.3965712174546501E-2</v>
      </c>
      <c r="K24" s="23">
        <v>5.1213403069935097E-2</v>
      </c>
      <c r="L24" s="23">
        <v>6.6838622134701195E-2</v>
      </c>
      <c r="M24" s="23"/>
      <c r="N24" s="23">
        <v>4.6959355559951801E-2</v>
      </c>
      <c r="O24" s="23">
        <v>5.3438751398314097E-2</v>
      </c>
      <c r="P24" s="23">
        <v>9.8633657138192402E-2</v>
      </c>
      <c r="Q24" s="23">
        <v>7.9546111364188099E-2</v>
      </c>
      <c r="R24" s="23"/>
      <c r="S24" s="23">
        <v>3.8389706204125101E-2</v>
      </c>
      <c r="T24" s="23">
        <v>6.71625567208263E-2</v>
      </c>
      <c r="U24" s="23">
        <v>0.106223240813502</v>
      </c>
      <c r="V24" s="23">
        <v>3.6254074366544098E-2</v>
      </c>
      <c r="W24" s="23">
        <v>7.1623627932014503E-2</v>
      </c>
      <c r="X24" s="23">
        <v>0.138473974252902</v>
      </c>
      <c r="Y24" s="23">
        <v>7.9940851772834498E-2</v>
      </c>
      <c r="Z24" s="23">
        <v>8.7660047677423206E-2</v>
      </c>
      <c r="AA24" s="23">
        <v>5.3835364137730997E-2</v>
      </c>
      <c r="AB24" s="23">
        <v>4.62439775802801E-2</v>
      </c>
      <c r="AC24" s="23">
        <v>2.6364653353127598E-2</v>
      </c>
      <c r="AD24" s="23">
        <v>5.8272457402566098E-2</v>
      </c>
      <c r="AE24" s="23"/>
      <c r="AF24" s="23">
        <v>6.2790127823250996E-2</v>
      </c>
      <c r="AG24" s="23">
        <v>6.2052222354627803E-2</v>
      </c>
      <c r="AH24" s="23">
        <v>8.8314166539755198E-2</v>
      </c>
      <c r="AI24" s="23"/>
      <c r="AJ24" s="23" t="s">
        <v>79</v>
      </c>
      <c r="AK24" s="23" t="s">
        <v>79</v>
      </c>
      <c r="AL24" s="23" t="s">
        <v>79</v>
      </c>
      <c r="AM24" s="23" t="s">
        <v>79</v>
      </c>
      <c r="AN24" s="23" t="s">
        <v>79</v>
      </c>
      <c r="AO24" s="23"/>
      <c r="AP24" s="23">
        <v>4.22050126319925E-2</v>
      </c>
      <c r="AQ24" s="23">
        <v>6.3875392480545801E-2</v>
      </c>
      <c r="AR24" s="23">
        <v>4.4080319469479497E-2</v>
      </c>
      <c r="AS24" s="23"/>
      <c r="AT24" s="23">
        <v>6.6034778411138001E-2</v>
      </c>
      <c r="AU24" s="23">
        <v>8.7267816226977296E-2</v>
      </c>
      <c r="AV24" s="23">
        <v>4.6803529760718901E-2</v>
      </c>
      <c r="AW24" s="23">
        <v>4.2328678250293697E-2</v>
      </c>
      <c r="AX24" s="23">
        <v>5.4499901556355097E-2</v>
      </c>
    </row>
    <row r="25" spans="2:50" x14ac:dyDescent="0.25">
      <c r="B25" s="27" t="s">
        <v>541</v>
      </c>
    </row>
    <row r="26" spans="2:50" x14ac:dyDescent="0.25">
      <c r="B26" t="s">
        <v>75</v>
      </c>
    </row>
    <row r="27" spans="2:50" x14ac:dyDescent="0.25">
      <c r="B27" t="s">
        <v>76</v>
      </c>
    </row>
    <row r="29" spans="2:50" x14ac:dyDescent="0.25">
      <c r="B2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X18"/>
  <sheetViews>
    <sheetView showGridLines="0"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250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75" x14ac:dyDescent="0.25">
      <c r="B9" s="15" t="s">
        <v>246</v>
      </c>
      <c r="C9" s="14">
        <v>0.27130522917050698</v>
      </c>
      <c r="D9" s="14">
        <v>0.30379620540314201</v>
      </c>
      <c r="E9" s="14">
        <v>0.24057576878153</v>
      </c>
      <c r="F9" s="14"/>
      <c r="G9" s="14">
        <v>0.27701420713554098</v>
      </c>
      <c r="H9" s="14">
        <v>0.26340282692696598</v>
      </c>
      <c r="I9" s="14">
        <v>0.2203042696543</v>
      </c>
      <c r="J9" s="14">
        <v>0.18694230474109699</v>
      </c>
      <c r="K9" s="14">
        <v>0.32305509189166598</v>
      </c>
      <c r="L9" s="14">
        <v>0.34717652569031598</v>
      </c>
      <c r="M9" s="14"/>
      <c r="N9" s="14">
        <v>0.32032666555845002</v>
      </c>
      <c r="O9" s="14">
        <v>0.26755330602650701</v>
      </c>
      <c r="P9" s="14">
        <v>0.27821848787501002</v>
      </c>
      <c r="Q9" s="14">
        <v>0.21241554744830399</v>
      </c>
      <c r="R9" s="14"/>
      <c r="S9" s="14">
        <v>0.28009545802241198</v>
      </c>
      <c r="T9" s="14">
        <v>0.26395116681595998</v>
      </c>
      <c r="U9" s="14">
        <v>0.21892660803908801</v>
      </c>
      <c r="V9" s="14">
        <v>0.25037161312499601</v>
      </c>
      <c r="W9" s="14">
        <v>0.30365175481247397</v>
      </c>
      <c r="X9" s="14">
        <v>0.26692990553374202</v>
      </c>
      <c r="Y9" s="14">
        <v>0.27724810886622903</v>
      </c>
      <c r="Z9" s="14">
        <v>0.30596671968406902</v>
      </c>
      <c r="AA9" s="14">
        <v>0.252035403910635</v>
      </c>
      <c r="AB9" s="14">
        <v>0.26315458346165999</v>
      </c>
      <c r="AC9" s="14">
        <v>0.26825459776330202</v>
      </c>
      <c r="AD9" s="14">
        <v>0.44011984492103401</v>
      </c>
      <c r="AE9" s="14"/>
      <c r="AF9" s="14">
        <v>0.25220473842383101</v>
      </c>
      <c r="AG9" s="14">
        <v>0.30188420175364</v>
      </c>
      <c r="AH9" s="14">
        <v>0.29194900628810899</v>
      </c>
      <c r="AI9" s="14"/>
      <c r="AJ9" s="14" t="s">
        <v>79</v>
      </c>
      <c r="AK9" s="14" t="s">
        <v>79</v>
      </c>
      <c r="AL9" s="14" t="s">
        <v>79</v>
      </c>
      <c r="AM9" s="14" t="s">
        <v>79</v>
      </c>
      <c r="AN9" s="14" t="s">
        <v>79</v>
      </c>
      <c r="AO9" s="14"/>
      <c r="AP9" s="14">
        <v>0.314099115777354</v>
      </c>
      <c r="AQ9" s="14">
        <v>0.27062891293880798</v>
      </c>
      <c r="AR9" s="14">
        <v>0.25393513837010601</v>
      </c>
      <c r="AS9" s="14"/>
      <c r="AT9" s="14">
        <v>0.21976121067097701</v>
      </c>
      <c r="AU9" s="14">
        <v>0.25919911437100801</v>
      </c>
      <c r="AV9" s="14">
        <v>0.30149683781959102</v>
      </c>
      <c r="AW9" s="14">
        <v>0.36010043427840499</v>
      </c>
      <c r="AX9" s="14">
        <v>0.30219500215941802</v>
      </c>
    </row>
    <row r="10" spans="2:50" ht="90" x14ac:dyDescent="0.25">
      <c r="B10" s="15" t="s">
        <v>247</v>
      </c>
      <c r="C10" s="14">
        <v>0.54901656248722397</v>
      </c>
      <c r="D10" s="14">
        <v>0.50445719159888402</v>
      </c>
      <c r="E10" s="14">
        <v>0.59202102683528701</v>
      </c>
      <c r="F10" s="14"/>
      <c r="G10" s="14">
        <v>0.49318959097873399</v>
      </c>
      <c r="H10" s="14">
        <v>0.49821711264853402</v>
      </c>
      <c r="I10" s="14">
        <v>0.58297100592414997</v>
      </c>
      <c r="J10" s="14">
        <v>0.61172677519977203</v>
      </c>
      <c r="K10" s="14">
        <v>0.55473140773294005</v>
      </c>
      <c r="L10" s="14">
        <v>0.54992198896291</v>
      </c>
      <c r="M10" s="14"/>
      <c r="N10" s="14">
        <v>0.56439342285324401</v>
      </c>
      <c r="O10" s="14">
        <v>0.55988488131583003</v>
      </c>
      <c r="P10" s="14">
        <v>0.535656896433364</v>
      </c>
      <c r="Q10" s="14">
        <v>0.531467356119807</v>
      </c>
      <c r="R10" s="14"/>
      <c r="S10" s="14">
        <v>0.55332414048406697</v>
      </c>
      <c r="T10" s="14">
        <v>0.53342367912760802</v>
      </c>
      <c r="U10" s="14">
        <v>0.54912700089075706</v>
      </c>
      <c r="V10" s="14">
        <v>0.56775877227732796</v>
      </c>
      <c r="W10" s="14">
        <v>0.54403518153665698</v>
      </c>
      <c r="X10" s="14">
        <v>0.60969270511095797</v>
      </c>
      <c r="Y10" s="14">
        <v>0.52546220103118702</v>
      </c>
      <c r="Z10" s="14">
        <v>0.40574653233189401</v>
      </c>
      <c r="AA10" s="14">
        <v>0.54850126572812996</v>
      </c>
      <c r="AB10" s="14">
        <v>0.61382395194580097</v>
      </c>
      <c r="AC10" s="14">
        <v>0.55702355967989003</v>
      </c>
      <c r="AD10" s="14">
        <v>0.40589388502988299</v>
      </c>
      <c r="AE10" s="14"/>
      <c r="AF10" s="14">
        <v>0.57454594295641903</v>
      </c>
      <c r="AG10" s="14">
        <v>0.55376713973312897</v>
      </c>
      <c r="AH10" s="14">
        <v>0.45898766723654499</v>
      </c>
      <c r="AI10" s="14"/>
      <c r="AJ10" s="14" t="s">
        <v>79</v>
      </c>
      <c r="AK10" s="14" t="s">
        <v>79</v>
      </c>
      <c r="AL10" s="14" t="s">
        <v>79</v>
      </c>
      <c r="AM10" s="14" t="s">
        <v>79</v>
      </c>
      <c r="AN10" s="14" t="s">
        <v>79</v>
      </c>
      <c r="AO10" s="14"/>
      <c r="AP10" s="14">
        <v>0.58159083119529797</v>
      </c>
      <c r="AQ10" s="14">
        <v>0.53281473502960397</v>
      </c>
      <c r="AR10" s="14">
        <v>0.60854311365707503</v>
      </c>
      <c r="AS10" s="14"/>
      <c r="AT10" s="14">
        <v>0.57163044989594203</v>
      </c>
      <c r="AU10" s="14">
        <v>0.52308707943448896</v>
      </c>
      <c r="AV10" s="14">
        <v>0.58228181909270404</v>
      </c>
      <c r="AW10" s="14">
        <v>0.49554096913490098</v>
      </c>
      <c r="AX10" s="14">
        <v>0.55297038740712501</v>
      </c>
    </row>
    <row r="11" spans="2:50" ht="60" x14ac:dyDescent="0.25">
      <c r="B11" s="15" t="s">
        <v>248</v>
      </c>
      <c r="C11" s="14">
        <v>6.8951585396145904E-2</v>
      </c>
      <c r="D11" s="14">
        <v>8.0380372157110302E-2</v>
      </c>
      <c r="E11" s="14">
        <v>5.7917908218357399E-2</v>
      </c>
      <c r="F11" s="14"/>
      <c r="G11" s="14">
        <v>9.5473162672777404E-2</v>
      </c>
      <c r="H11" s="14">
        <v>8.2078857254479304E-2</v>
      </c>
      <c r="I11" s="14">
        <v>8.4742245818671902E-2</v>
      </c>
      <c r="J11" s="14">
        <v>8.0790933232098197E-2</v>
      </c>
      <c r="K11" s="14">
        <v>4.6997179066266999E-2</v>
      </c>
      <c r="L11" s="14">
        <v>3.1622621070597601E-2</v>
      </c>
      <c r="M11" s="14"/>
      <c r="N11" s="14">
        <v>5.3752552597841799E-2</v>
      </c>
      <c r="O11" s="14">
        <v>7.9978579897767493E-2</v>
      </c>
      <c r="P11" s="14">
        <v>5.63097373191341E-2</v>
      </c>
      <c r="Q11" s="14">
        <v>8.6408812283484404E-2</v>
      </c>
      <c r="R11" s="14"/>
      <c r="S11" s="14">
        <v>7.4398577496216006E-2</v>
      </c>
      <c r="T11" s="14">
        <v>6.5695774745620703E-2</v>
      </c>
      <c r="U11" s="14">
        <v>6.61407746801385E-2</v>
      </c>
      <c r="V11" s="14">
        <v>7.3922124115906998E-2</v>
      </c>
      <c r="W11" s="14">
        <v>0.105474453379344</v>
      </c>
      <c r="X11" s="14">
        <v>1.5834981934896099E-2</v>
      </c>
      <c r="Y11" s="14">
        <v>0.120343131348253</v>
      </c>
      <c r="Z11" s="14">
        <v>2.2753353405185899E-2</v>
      </c>
      <c r="AA11" s="14">
        <v>7.1738164343493505E-2</v>
      </c>
      <c r="AB11" s="14">
        <v>5.22777268762772E-2</v>
      </c>
      <c r="AC11" s="14">
        <v>8.0747137329067006E-2</v>
      </c>
      <c r="AD11" s="14">
        <v>6.6384512407113794E-2</v>
      </c>
      <c r="AE11" s="14"/>
      <c r="AF11" s="14">
        <v>6.7915686579500603E-2</v>
      </c>
      <c r="AG11" s="14">
        <v>5.2376474456539597E-2</v>
      </c>
      <c r="AH11" s="14">
        <v>9.1251657713903894E-2</v>
      </c>
      <c r="AI11" s="14"/>
      <c r="AJ11" s="14" t="s">
        <v>79</v>
      </c>
      <c r="AK11" s="14" t="s">
        <v>79</v>
      </c>
      <c r="AL11" s="14" t="s">
        <v>79</v>
      </c>
      <c r="AM11" s="14" t="s">
        <v>79</v>
      </c>
      <c r="AN11" s="14" t="s">
        <v>79</v>
      </c>
      <c r="AO11" s="14"/>
      <c r="AP11" s="14">
        <v>4.9418551184954897E-2</v>
      </c>
      <c r="AQ11" s="14">
        <v>7.96067696393635E-2</v>
      </c>
      <c r="AR11" s="14">
        <v>5.6161773956855898E-2</v>
      </c>
      <c r="AS11" s="14"/>
      <c r="AT11" s="14">
        <v>7.8777645921490599E-2</v>
      </c>
      <c r="AU11" s="14">
        <v>6.9058531341498502E-2</v>
      </c>
      <c r="AV11" s="14">
        <v>5.78628855467389E-2</v>
      </c>
      <c r="AW11" s="14">
        <v>6.0558868936254499E-2</v>
      </c>
      <c r="AX11" s="14">
        <v>8.0715172467828E-2</v>
      </c>
    </row>
    <row r="12" spans="2:50" ht="60" x14ac:dyDescent="0.25">
      <c r="B12" s="15" t="s">
        <v>249</v>
      </c>
      <c r="C12" s="14">
        <v>1.10450744163554E-2</v>
      </c>
      <c r="D12" s="14">
        <v>1.4779256889728001E-2</v>
      </c>
      <c r="E12" s="14">
        <v>7.3426263130566202E-3</v>
      </c>
      <c r="F12" s="14"/>
      <c r="G12" s="14">
        <v>0</v>
      </c>
      <c r="H12" s="14">
        <v>2.2106633653743699E-2</v>
      </c>
      <c r="I12" s="14">
        <v>3.1346722858426303E-2</v>
      </c>
      <c r="J12" s="14">
        <v>1.1218769729646E-2</v>
      </c>
      <c r="K12" s="14">
        <v>0</v>
      </c>
      <c r="L12" s="14">
        <v>0</v>
      </c>
      <c r="M12" s="14"/>
      <c r="N12" s="14">
        <v>6.8736630303370804E-3</v>
      </c>
      <c r="O12" s="14">
        <v>8.5435722878683205E-3</v>
      </c>
      <c r="P12" s="14">
        <v>1.4435965579612299E-2</v>
      </c>
      <c r="Q12" s="14">
        <v>1.5458478256374201E-2</v>
      </c>
      <c r="R12" s="14"/>
      <c r="S12" s="14">
        <v>5.05912425792426E-3</v>
      </c>
      <c r="T12" s="14">
        <v>2.1380178162499399E-2</v>
      </c>
      <c r="U12" s="14">
        <v>0</v>
      </c>
      <c r="V12" s="14">
        <v>3.1397592976371201E-2</v>
      </c>
      <c r="W12" s="14">
        <v>0</v>
      </c>
      <c r="X12" s="14">
        <v>1.39837206833309E-2</v>
      </c>
      <c r="Y12" s="14">
        <v>1.3810382991592599E-2</v>
      </c>
      <c r="Z12" s="14">
        <v>0</v>
      </c>
      <c r="AA12" s="14">
        <v>1.04477429962606E-2</v>
      </c>
      <c r="AB12" s="14">
        <v>1.0904509431214701E-2</v>
      </c>
      <c r="AC12" s="14">
        <v>0</v>
      </c>
      <c r="AD12" s="14">
        <v>0</v>
      </c>
      <c r="AE12" s="14"/>
      <c r="AF12" s="14">
        <v>8.8439137381344599E-3</v>
      </c>
      <c r="AG12" s="14">
        <v>9.2087461296807803E-3</v>
      </c>
      <c r="AH12" s="14">
        <v>2.9618464978079899E-2</v>
      </c>
      <c r="AI12" s="14"/>
      <c r="AJ12" s="14" t="s">
        <v>79</v>
      </c>
      <c r="AK12" s="14" t="s">
        <v>79</v>
      </c>
      <c r="AL12" s="14" t="s">
        <v>79</v>
      </c>
      <c r="AM12" s="14" t="s">
        <v>79</v>
      </c>
      <c r="AN12" s="14" t="s">
        <v>79</v>
      </c>
      <c r="AO12" s="14"/>
      <c r="AP12" s="14">
        <v>4.6764877273096804E-3</v>
      </c>
      <c r="AQ12" s="14">
        <v>1.5822381403648701E-2</v>
      </c>
      <c r="AR12" s="14">
        <v>0</v>
      </c>
      <c r="AS12" s="14"/>
      <c r="AT12" s="14">
        <v>1.1631624258050401E-2</v>
      </c>
      <c r="AU12" s="14">
        <v>1.58766206088365E-2</v>
      </c>
      <c r="AV12" s="14">
        <v>8.1036033286781706E-3</v>
      </c>
      <c r="AW12" s="14">
        <v>0</v>
      </c>
      <c r="AX12" s="14">
        <v>0</v>
      </c>
    </row>
    <row r="13" spans="2:50" x14ac:dyDescent="0.25">
      <c r="B13" s="15" t="s">
        <v>103</v>
      </c>
      <c r="C13" s="23">
        <v>9.9681548529767905E-2</v>
      </c>
      <c r="D13" s="23">
        <v>9.6586973951136496E-2</v>
      </c>
      <c r="E13" s="23">
        <v>0.10214266985176899</v>
      </c>
      <c r="F13" s="23"/>
      <c r="G13" s="23">
        <v>0.134323039212947</v>
      </c>
      <c r="H13" s="23">
        <v>0.13419456951627701</v>
      </c>
      <c r="I13" s="23">
        <v>8.0635755744452003E-2</v>
      </c>
      <c r="J13" s="23">
        <v>0.109321217097387</v>
      </c>
      <c r="K13" s="23">
        <v>7.5216321309126893E-2</v>
      </c>
      <c r="L13" s="23">
        <v>7.1278864276176301E-2</v>
      </c>
      <c r="M13" s="23"/>
      <c r="N13" s="23">
        <v>5.4653695960126397E-2</v>
      </c>
      <c r="O13" s="23">
        <v>8.4039660472026698E-2</v>
      </c>
      <c r="P13" s="23">
        <v>0.115378912792879</v>
      </c>
      <c r="Q13" s="23">
        <v>0.15424980589203099</v>
      </c>
      <c r="R13" s="23"/>
      <c r="S13" s="23">
        <v>8.7122699739381207E-2</v>
      </c>
      <c r="T13" s="23">
        <v>0.11554920114831201</v>
      </c>
      <c r="U13" s="23">
        <v>0.16580561639001601</v>
      </c>
      <c r="V13" s="23">
        <v>7.6549897505398007E-2</v>
      </c>
      <c r="W13" s="23">
        <v>4.68386102715245E-2</v>
      </c>
      <c r="X13" s="23">
        <v>9.3558686737073002E-2</v>
      </c>
      <c r="Y13" s="23">
        <v>6.3136175762738403E-2</v>
      </c>
      <c r="Z13" s="23">
        <v>0.265533394578851</v>
      </c>
      <c r="AA13" s="23">
        <v>0.11727742302148</v>
      </c>
      <c r="AB13" s="23">
        <v>5.9839228285047799E-2</v>
      </c>
      <c r="AC13" s="23">
        <v>9.3974705227740804E-2</v>
      </c>
      <c r="AD13" s="23">
        <v>8.7601757641969605E-2</v>
      </c>
      <c r="AE13" s="23"/>
      <c r="AF13" s="23">
        <v>9.6489718302114696E-2</v>
      </c>
      <c r="AG13" s="23">
        <v>8.2763437927010602E-2</v>
      </c>
      <c r="AH13" s="23">
        <v>0.12819320378336199</v>
      </c>
      <c r="AI13" s="23"/>
      <c r="AJ13" s="23" t="s">
        <v>79</v>
      </c>
      <c r="AK13" s="23" t="s">
        <v>79</v>
      </c>
      <c r="AL13" s="23" t="s">
        <v>79</v>
      </c>
      <c r="AM13" s="23" t="s">
        <v>79</v>
      </c>
      <c r="AN13" s="23" t="s">
        <v>79</v>
      </c>
      <c r="AO13" s="23"/>
      <c r="AP13" s="23">
        <v>5.0215014115083598E-2</v>
      </c>
      <c r="AQ13" s="23">
        <v>0.101127200988576</v>
      </c>
      <c r="AR13" s="23">
        <v>8.1359974015962802E-2</v>
      </c>
      <c r="AS13" s="23"/>
      <c r="AT13" s="23">
        <v>0.11819906925354</v>
      </c>
      <c r="AU13" s="23">
        <v>0.13277865424416799</v>
      </c>
      <c r="AV13" s="23">
        <v>5.0254854212288098E-2</v>
      </c>
      <c r="AW13" s="23">
        <v>8.3799727650439901E-2</v>
      </c>
      <c r="AX13" s="23">
        <v>6.4119437965628606E-2</v>
      </c>
    </row>
    <row r="14" spans="2:50" x14ac:dyDescent="0.25">
      <c r="B14" s="27" t="s">
        <v>540</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X18"/>
  <sheetViews>
    <sheetView showGridLines="0" topLeftCell="A11"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255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75" x14ac:dyDescent="0.25">
      <c r="B9" s="15" t="s">
        <v>251</v>
      </c>
      <c r="C9" s="14">
        <v>0.31056483008994801</v>
      </c>
      <c r="D9" s="14">
        <v>0.31873883053845797</v>
      </c>
      <c r="E9" s="14">
        <v>0.30151809207545299</v>
      </c>
      <c r="F9" s="14"/>
      <c r="G9" s="14">
        <v>0.31012614807489502</v>
      </c>
      <c r="H9" s="14">
        <v>0.34338182684019303</v>
      </c>
      <c r="I9" s="14">
        <v>0.29959562918053401</v>
      </c>
      <c r="J9" s="14">
        <v>0.26844841786405899</v>
      </c>
      <c r="K9" s="14">
        <v>0.28504479140764</v>
      </c>
      <c r="L9" s="14">
        <v>0.34611366412941302</v>
      </c>
      <c r="M9" s="14"/>
      <c r="N9" s="14">
        <v>0.38150943496888301</v>
      </c>
      <c r="O9" s="14">
        <v>0.27490767546149097</v>
      </c>
      <c r="P9" s="14">
        <v>0.299103536889468</v>
      </c>
      <c r="Q9" s="14">
        <v>0.27922671459231602</v>
      </c>
      <c r="R9" s="14"/>
      <c r="S9" s="14">
        <v>0.34561947829406098</v>
      </c>
      <c r="T9" s="14">
        <v>0.28399352381748599</v>
      </c>
      <c r="U9" s="14">
        <v>0.27406952657213601</v>
      </c>
      <c r="V9" s="14">
        <v>0.33695060850521602</v>
      </c>
      <c r="W9" s="14">
        <v>0.38286633633385703</v>
      </c>
      <c r="X9" s="14">
        <v>0.229530665252201</v>
      </c>
      <c r="Y9" s="14">
        <v>0.230952020796198</v>
      </c>
      <c r="Z9" s="14">
        <v>0.27754869098831297</v>
      </c>
      <c r="AA9" s="14">
        <v>0.42036826154692197</v>
      </c>
      <c r="AB9" s="14">
        <v>0.27727684562439697</v>
      </c>
      <c r="AC9" s="14">
        <v>0.36609531773007598</v>
      </c>
      <c r="AD9" s="14">
        <v>0.27236576374091298</v>
      </c>
      <c r="AE9" s="14"/>
      <c r="AF9" s="14">
        <v>0.29405666327125601</v>
      </c>
      <c r="AG9" s="14">
        <v>0.32534645209454</v>
      </c>
      <c r="AH9" s="14">
        <v>0.34556718372553202</v>
      </c>
      <c r="AI9" s="14"/>
      <c r="AJ9" s="14" t="s">
        <v>79</v>
      </c>
      <c r="AK9" s="14" t="s">
        <v>79</v>
      </c>
      <c r="AL9" s="14" t="s">
        <v>79</v>
      </c>
      <c r="AM9" s="14" t="s">
        <v>79</v>
      </c>
      <c r="AN9" s="14" t="s">
        <v>79</v>
      </c>
      <c r="AO9" s="14"/>
      <c r="AP9" s="14">
        <v>0.33099952126308702</v>
      </c>
      <c r="AQ9" s="14">
        <v>0.36332652896991302</v>
      </c>
      <c r="AR9" s="14">
        <v>0.30401029254574002</v>
      </c>
      <c r="AS9" s="14"/>
      <c r="AT9" s="14">
        <v>0.26234759694729198</v>
      </c>
      <c r="AU9" s="14">
        <v>0.287860593946896</v>
      </c>
      <c r="AV9" s="14">
        <v>0.34903661416651499</v>
      </c>
      <c r="AW9" s="14">
        <v>0.42220183832270702</v>
      </c>
      <c r="AX9" s="14">
        <v>0.59676728744048801</v>
      </c>
    </row>
    <row r="10" spans="2:50" ht="75" x14ac:dyDescent="0.25">
      <c r="B10" s="15" t="s">
        <v>252</v>
      </c>
      <c r="C10" s="14">
        <v>0.53375222003733203</v>
      </c>
      <c r="D10" s="14">
        <v>0.52763675199097004</v>
      </c>
      <c r="E10" s="14">
        <v>0.54310269262623601</v>
      </c>
      <c r="F10" s="14"/>
      <c r="G10" s="14">
        <v>0.48518952659831699</v>
      </c>
      <c r="H10" s="14">
        <v>0.47959034576406701</v>
      </c>
      <c r="I10" s="14">
        <v>0.49071436286758002</v>
      </c>
      <c r="J10" s="14">
        <v>0.57631943250779405</v>
      </c>
      <c r="K10" s="14">
        <v>0.613104632731448</v>
      </c>
      <c r="L10" s="14">
        <v>0.55175348153998305</v>
      </c>
      <c r="M10" s="14"/>
      <c r="N10" s="14">
        <v>0.51893290204567</v>
      </c>
      <c r="O10" s="14">
        <v>0.54716475656141095</v>
      </c>
      <c r="P10" s="14">
        <v>0.50270796307136401</v>
      </c>
      <c r="Q10" s="14">
        <v>0.56187008260909899</v>
      </c>
      <c r="R10" s="14"/>
      <c r="S10" s="14">
        <v>0.51758908515058699</v>
      </c>
      <c r="T10" s="14">
        <v>0.52504670662784003</v>
      </c>
      <c r="U10" s="14">
        <v>0.633219561755621</v>
      </c>
      <c r="V10" s="14">
        <v>0.50858701725751498</v>
      </c>
      <c r="W10" s="14">
        <v>0.49805812446734099</v>
      </c>
      <c r="X10" s="14">
        <v>0.50891139716301903</v>
      </c>
      <c r="Y10" s="14">
        <v>0.61961473310689796</v>
      </c>
      <c r="Z10" s="14">
        <v>0.572533016966984</v>
      </c>
      <c r="AA10" s="14">
        <v>0.43653423757308801</v>
      </c>
      <c r="AB10" s="14">
        <v>0.60906119405736603</v>
      </c>
      <c r="AC10" s="14">
        <v>0.45887640216296</v>
      </c>
      <c r="AD10" s="14">
        <v>0.54775985467525901</v>
      </c>
      <c r="AE10" s="14"/>
      <c r="AF10" s="14">
        <v>0.57207861829573403</v>
      </c>
      <c r="AG10" s="14">
        <v>0.52584931616663799</v>
      </c>
      <c r="AH10" s="14">
        <v>0.427855629378048</v>
      </c>
      <c r="AI10" s="14"/>
      <c r="AJ10" s="14" t="s">
        <v>79</v>
      </c>
      <c r="AK10" s="14" t="s">
        <v>79</v>
      </c>
      <c r="AL10" s="14" t="s">
        <v>79</v>
      </c>
      <c r="AM10" s="14" t="s">
        <v>79</v>
      </c>
      <c r="AN10" s="14" t="s">
        <v>79</v>
      </c>
      <c r="AO10" s="14"/>
      <c r="AP10" s="14">
        <v>0.57524369162159505</v>
      </c>
      <c r="AQ10" s="14">
        <v>0.52531715932660294</v>
      </c>
      <c r="AR10" s="14">
        <v>0.55754570178878604</v>
      </c>
      <c r="AS10" s="14"/>
      <c r="AT10" s="14">
        <v>0.54379902417727399</v>
      </c>
      <c r="AU10" s="14">
        <v>0.55112977492455195</v>
      </c>
      <c r="AV10" s="14">
        <v>0.53434793199117003</v>
      </c>
      <c r="AW10" s="14">
        <v>0.48052789495568099</v>
      </c>
      <c r="AX10" s="14">
        <v>0.190382309362049</v>
      </c>
    </row>
    <row r="11" spans="2:50" ht="60" x14ac:dyDescent="0.25">
      <c r="B11" s="15" t="s">
        <v>253</v>
      </c>
      <c r="C11" s="14">
        <v>6.67414435826994E-2</v>
      </c>
      <c r="D11" s="14">
        <v>6.3427413024536E-2</v>
      </c>
      <c r="E11" s="14">
        <v>6.6984294639827094E-2</v>
      </c>
      <c r="F11" s="14"/>
      <c r="G11" s="14">
        <v>0.13652363247646501</v>
      </c>
      <c r="H11" s="14">
        <v>8.0117052973194602E-2</v>
      </c>
      <c r="I11" s="14">
        <v>0.10881249305337801</v>
      </c>
      <c r="J11" s="14">
        <v>4.2531430228073798E-2</v>
      </c>
      <c r="K11" s="14">
        <v>2.5552492330775198E-2</v>
      </c>
      <c r="L11" s="14">
        <v>2.7988478828142802E-2</v>
      </c>
      <c r="M11" s="14"/>
      <c r="N11" s="14">
        <v>4.9186378133507701E-2</v>
      </c>
      <c r="O11" s="14">
        <v>0.107782235270396</v>
      </c>
      <c r="P11" s="14">
        <v>6.6243801247465497E-2</v>
      </c>
      <c r="Q11" s="14">
        <v>4.6455492056820702E-2</v>
      </c>
      <c r="R11" s="14"/>
      <c r="S11" s="14">
        <v>8.0891828264508497E-2</v>
      </c>
      <c r="T11" s="14">
        <v>8.0869298688085803E-2</v>
      </c>
      <c r="U11" s="14">
        <v>3.8509971716953799E-2</v>
      </c>
      <c r="V11" s="14">
        <v>4.7695728064794898E-2</v>
      </c>
      <c r="W11" s="14">
        <v>2.2936879345568002E-2</v>
      </c>
      <c r="X11" s="14">
        <v>0.134899703114748</v>
      </c>
      <c r="Y11" s="14">
        <v>6.6947985722711406E-2</v>
      </c>
      <c r="Z11" s="14">
        <v>3.1671556363724797E-2</v>
      </c>
      <c r="AA11" s="14">
        <v>6.6609692110368005E-2</v>
      </c>
      <c r="AB11" s="14">
        <v>3.6416375879771701E-2</v>
      </c>
      <c r="AC11" s="14">
        <v>0.107118614570878</v>
      </c>
      <c r="AD11" s="14">
        <v>4.0383555120878503E-2</v>
      </c>
      <c r="AE11" s="14"/>
      <c r="AF11" s="14">
        <v>5.4823257768728199E-2</v>
      </c>
      <c r="AG11" s="14">
        <v>6.5895988315208098E-2</v>
      </c>
      <c r="AH11" s="14">
        <v>8.1246107873834697E-2</v>
      </c>
      <c r="AI11" s="14"/>
      <c r="AJ11" s="14" t="s">
        <v>79</v>
      </c>
      <c r="AK11" s="14" t="s">
        <v>79</v>
      </c>
      <c r="AL11" s="14" t="s">
        <v>79</v>
      </c>
      <c r="AM11" s="14" t="s">
        <v>79</v>
      </c>
      <c r="AN11" s="14" t="s">
        <v>79</v>
      </c>
      <c r="AO11" s="14"/>
      <c r="AP11" s="14">
        <v>6.4576236542227494E-2</v>
      </c>
      <c r="AQ11" s="14">
        <v>5.5147454885028903E-2</v>
      </c>
      <c r="AR11" s="14">
        <v>5.8750157828149803E-2</v>
      </c>
      <c r="AS11" s="14"/>
      <c r="AT11" s="14">
        <v>7.3879952284650094E-2</v>
      </c>
      <c r="AU11" s="14">
        <v>7.30763914874272E-2</v>
      </c>
      <c r="AV11" s="14">
        <v>5.7096045688473603E-2</v>
      </c>
      <c r="AW11" s="14">
        <v>7.8953814055105098E-2</v>
      </c>
      <c r="AX11" s="14">
        <v>9.5590335510453997E-2</v>
      </c>
    </row>
    <row r="12" spans="2:50" ht="60" x14ac:dyDescent="0.25">
      <c r="B12" s="15" t="s">
        <v>254</v>
      </c>
      <c r="C12" s="14">
        <v>1.23648902633901E-2</v>
      </c>
      <c r="D12" s="14">
        <v>1.55867368714529E-2</v>
      </c>
      <c r="E12" s="14">
        <v>9.4691528327977698E-3</v>
      </c>
      <c r="F12" s="14"/>
      <c r="G12" s="14">
        <v>6.54134767119672E-3</v>
      </c>
      <c r="H12" s="14">
        <v>1.72169778644022E-2</v>
      </c>
      <c r="I12" s="14">
        <v>2.1133732089959199E-2</v>
      </c>
      <c r="J12" s="14">
        <v>1.7698976122191599E-2</v>
      </c>
      <c r="K12" s="14">
        <v>0</v>
      </c>
      <c r="L12" s="14">
        <v>8.9308649308737602E-3</v>
      </c>
      <c r="M12" s="14"/>
      <c r="N12" s="14">
        <v>0</v>
      </c>
      <c r="O12" s="14">
        <v>3.64588835903859E-3</v>
      </c>
      <c r="P12" s="14">
        <v>2.0148273490908201E-2</v>
      </c>
      <c r="Q12" s="14">
        <v>2.7218082704488201E-2</v>
      </c>
      <c r="R12" s="14"/>
      <c r="S12" s="14">
        <v>1.6299242629611198E-2</v>
      </c>
      <c r="T12" s="14">
        <v>1.22397698198518E-2</v>
      </c>
      <c r="U12" s="14">
        <v>1.2277684191710899E-2</v>
      </c>
      <c r="V12" s="14">
        <v>0</v>
      </c>
      <c r="W12" s="14">
        <v>1.25385957836268E-2</v>
      </c>
      <c r="X12" s="14">
        <v>0</v>
      </c>
      <c r="Y12" s="14">
        <v>2.3520241845769198E-2</v>
      </c>
      <c r="Z12" s="14">
        <v>1.7474496489477898E-2</v>
      </c>
      <c r="AA12" s="14">
        <v>1.8556746606745202E-2</v>
      </c>
      <c r="AB12" s="14">
        <v>2.04940157924988E-2</v>
      </c>
      <c r="AC12" s="14">
        <v>0</v>
      </c>
      <c r="AD12" s="14">
        <v>0</v>
      </c>
      <c r="AE12" s="14"/>
      <c r="AF12" s="14">
        <v>8.1345126553396194E-3</v>
      </c>
      <c r="AG12" s="14">
        <v>8.4983688393339696E-3</v>
      </c>
      <c r="AH12" s="14">
        <v>5.2098331874300997E-2</v>
      </c>
      <c r="AI12" s="14"/>
      <c r="AJ12" s="14" t="s">
        <v>79</v>
      </c>
      <c r="AK12" s="14" t="s">
        <v>79</v>
      </c>
      <c r="AL12" s="14" t="s">
        <v>79</v>
      </c>
      <c r="AM12" s="14" t="s">
        <v>79</v>
      </c>
      <c r="AN12" s="14" t="s">
        <v>79</v>
      </c>
      <c r="AO12" s="14"/>
      <c r="AP12" s="14">
        <v>3.4896215120627299E-3</v>
      </c>
      <c r="AQ12" s="14">
        <v>7.7942736368743102E-3</v>
      </c>
      <c r="AR12" s="14">
        <v>0</v>
      </c>
      <c r="AS12" s="14"/>
      <c r="AT12" s="14">
        <v>3.3002190496441701E-2</v>
      </c>
      <c r="AU12" s="14">
        <v>4.9818260372690602E-3</v>
      </c>
      <c r="AV12" s="14">
        <v>3.7008063981402999E-3</v>
      </c>
      <c r="AW12" s="14">
        <v>0</v>
      </c>
      <c r="AX12" s="14">
        <v>0</v>
      </c>
    </row>
    <row r="13" spans="2:50" x14ac:dyDescent="0.25">
      <c r="B13" s="15" t="s">
        <v>103</v>
      </c>
      <c r="C13" s="23">
        <v>7.6576616026630295E-2</v>
      </c>
      <c r="D13" s="23">
        <v>7.4610267574583805E-2</v>
      </c>
      <c r="E13" s="23">
        <v>7.8925767825686804E-2</v>
      </c>
      <c r="F13" s="23"/>
      <c r="G13" s="23">
        <v>6.1619345179126699E-2</v>
      </c>
      <c r="H13" s="23">
        <v>7.9693796558143806E-2</v>
      </c>
      <c r="I13" s="23">
        <v>7.9743782808548699E-2</v>
      </c>
      <c r="J13" s="23">
        <v>9.5001743277881107E-2</v>
      </c>
      <c r="K13" s="23">
        <v>7.6298083530137104E-2</v>
      </c>
      <c r="L13" s="23">
        <v>6.5213510571588001E-2</v>
      </c>
      <c r="M13" s="23"/>
      <c r="N13" s="23">
        <v>5.0371284851939202E-2</v>
      </c>
      <c r="O13" s="23">
        <v>6.64994443476635E-2</v>
      </c>
      <c r="P13" s="23">
        <v>0.111796425300795</v>
      </c>
      <c r="Q13" s="23">
        <v>8.5229628037276101E-2</v>
      </c>
      <c r="R13" s="23"/>
      <c r="S13" s="23">
        <v>3.9600365661232199E-2</v>
      </c>
      <c r="T13" s="23">
        <v>9.7850701046736599E-2</v>
      </c>
      <c r="U13" s="23">
        <v>4.1923255763577701E-2</v>
      </c>
      <c r="V13" s="23">
        <v>0.106766646172475</v>
      </c>
      <c r="W13" s="23">
        <v>8.3600064069607599E-2</v>
      </c>
      <c r="X13" s="23">
        <v>0.12665823447003199</v>
      </c>
      <c r="Y13" s="23">
        <v>5.8965018528423799E-2</v>
      </c>
      <c r="Z13" s="23">
        <v>0.100772239191501</v>
      </c>
      <c r="AA13" s="23">
        <v>5.79310621628761E-2</v>
      </c>
      <c r="AB13" s="23">
        <v>5.6751568645966602E-2</v>
      </c>
      <c r="AC13" s="23">
        <v>6.7909665536085795E-2</v>
      </c>
      <c r="AD13" s="23">
        <v>0.139490826462949</v>
      </c>
      <c r="AE13" s="23"/>
      <c r="AF13" s="23">
        <v>7.09069480089419E-2</v>
      </c>
      <c r="AG13" s="23">
        <v>7.4409874584279695E-2</v>
      </c>
      <c r="AH13" s="23">
        <v>9.3232747148284695E-2</v>
      </c>
      <c r="AI13" s="23"/>
      <c r="AJ13" s="23" t="s">
        <v>79</v>
      </c>
      <c r="AK13" s="23" t="s">
        <v>79</v>
      </c>
      <c r="AL13" s="23" t="s">
        <v>79</v>
      </c>
      <c r="AM13" s="23" t="s">
        <v>79</v>
      </c>
      <c r="AN13" s="23" t="s">
        <v>79</v>
      </c>
      <c r="AO13" s="23"/>
      <c r="AP13" s="23">
        <v>2.5690929061027899E-2</v>
      </c>
      <c r="AQ13" s="23">
        <v>4.8414583181579797E-2</v>
      </c>
      <c r="AR13" s="23">
        <v>7.9693847837323903E-2</v>
      </c>
      <c r="AS13" s="23"/>
      <c r="AT13" s="23">
        <v>8.6971236094341306E-2</v>
      </c>
      <c r="AU13" s="23">
        <v>8.2951413603855995E-2</v>
      </c>
      <c r="AV13" s="23">
        <v>5.5818601755701497E-2</v>
      </c>
      <c r="AW13" s="23">
        <v>1.83164526665066E-2</v>
      </c>
      <c r="AX13" s="23">
        <v>0.11726006768701</v>
      </c>
    </row>
    <row r="14" spans="2:50" x14ac:dyDescent="0.25">
      <c r="B14" s="27" t="s">
        <v>541</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X19"/>
  <sheetViews>
    <sheetView showGridLines="0" topLeftCell="A11" workbookViewId="0">
      <pane xSplit="2" topLeftCell="C1" activePane="topRight" state="frozen"/>
      <selection pane="topRight" activeCell="B15" sqref="B15"/>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261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30" x14ac:dyDescent="0.25">
      <c r="B9" s="15" t="s">
        <v>256</v>
      </c>
      <c r="C9" s="14">
        <v>3.2028797389340301E-2</v>
      </c>
      <c r="D9" s="14">
        <v>4.4070999971699602E-2</v>
      </c>
      <c r="E9" s="14">
        <v>2.00584971136092E-2</v>
      </c>
      <c r="F9" s="14"/>
      <c r="G9" s="14">
        <v>5.8334653335365701E-2</v>
      </c>
      <c r="H9" s="14">
        <v>4.5215957528074703E-2</v>
      </c>
      <c r="I9" s="14">
        <v>3.1432411876871999E-2</v>
      </c>
      <c r="J9" s="14">
        <v>1.8517945065083301E-2</v>
      </c>
      <c r="K9" s="14">
        <v>3.2333134978244298E-2</v>
      </c>
      <c r="L9" s="14">
        <v>1.3317929208831099E-2</v>
      </c>
      <c r="M9" s="14"/>
      <c r="N9" s="14">
        <v>5.2957602327344699E-2</v>
      </c>
      <c r="O9" s="14">
        <v>3.1539413157821203E-2</v>
      </c>
      <c r="P9" s="14">
        <v>2.1349951769691702E-2</v>
      </c>
      <c r="Q9" s="14">
        <v>1.9301008616408499E-2</v>
      </c>
      <c r="R9" s="14"/>
      <c r="S9" s="14">
        <v>6.2404300910922597E-2</v>
      </c>
      <c r="T9" s="14">
        <v>2.4093805208393E-2</v>
      </c>
      <c r="U9" s="14">
        <v>2.1966062594623401E-2</v>
      </c>
      <c r="V9" s="14">
        <v>2.7246765686574199E-2</v>
      </c>
      <c r="W9" s="14">
        <v>2.5296690326232298E-2</v>
      </c>
      <c r="X9" s="14">
        <v>3.3299855643552603E-2</v>
      </c>
      <c r="Y9" s="14">
        <v>3.3621371011146699E-2</v>
      </c>
      <c r="Z9" s="14">
        <v>6.4394620701212907E-2</v>
      </c>
      <c r="AA9" s="14">
        <v>1.9653596968875298E-2</v>
      </c>
      <c r="AB9" s="14">
        <v>2.9524214188809801E-2</v>
      </c>
      <c r="AC9" s="14">
        <v>1.7340547667861101E-2</v>
      </c>
      <c r="AD9" s="14">
        <v>0</v>
      </c>
      <c r="AE9" s="14"/>
      <c r="AF9" s="14">
        <v>1.28136259621477E-2</v>
      </c>
      <c r="AG9" s="14">
        <v>5.3276855159042701E-2</v>
      </c>
      <c r="AH9" s="14">
        <v>3.3163031751693703E-2</v>
      </c>
      <c r="AI9" s="14"/>
      <c r="AJ9" s="14" t="s">
        <v>79</v>
      </c>
      <c r="AK9" s="14" t="s">
        <v>79</v>
      </c>
      <c r="AL9" s="14" t="s">
        <v>79</v>
      </c>
      <c r="AM9" s="14" t="s">
        <v>79</v>
      </c>
      <c r="AN9" s="14" t="s">
        <v>79</v>
      </c>
      <c r="AO9" s="14"/>
      <c r="AP9" s="14">
        <v>5.3383108476151298E-2</v>
      </c>
      <c r="AQ9" s="14">
        <v>3.85437482970983E-2</v>
      </c>
      <c r="AR9" s="14">
        <v>1.2737743242796799E-2</v>
      </c>
      <c r="AS9" s="14"/>
      <c r="AT9" s="14">
        <v>1.5772101594905399E-2</v>
      </c>
      <c r="AU9" s="14">
        <v>1.81719866006218E-2</v>
      </c>
      <c r="AV9" s="14">
        <v>4.2204876291862599E-2</v>
      </c>
      <c r="AW9" s="14">
        <v>5.5365917078328997E-2</v>
      </c>
      <c r="AX9" s="14">
        <v>0.24055828708105301</v>
      </c>
    </row>
    <row r="10" spans="2:50" x14ac:dyDescent="0.25">
      <c r="B10" s="15" t="s">
        <v>257</v>
      </c>
      <c r="C10" s="14">
        <v>0.34290558042569802</v>
      </c>
      <c r="D10" s="14">
        <v>0.36273321520732499</v>
      </c>
      <c r="E10" s="14">
        <v>0.32235222035553901</v>
      </c>
      <c r="F10" s="14"/>
      <c r="G10" s="14">
        <v>0.365592169793648</v>
      </c>
      <c r="H10" s="14">
        <v>0.42950627492365701</v>
      </c>
      <c r="I10" s="14">
        <v>0.41688501132379602</v>
      </c>
      <c r="J10" s="14">
        <v>0.38650385515843699</v>
      </c>
      <c r="K10" s="14">
        <v>0.25745105774728999</v>
      </c>
      <c r="L10" s="14">
        <v>0.21670063654264299</v>
      </c>
      <c r="M10" s="14"/>
      <c r="N10" s="14">
        <v>0.37556808205509701</v>
      </c>
      <c r="O10" s="14">
        <v>0.38138738362533797</v>
      </c>
      <c r="P10" s="14">
        <v>0.32684803741930701</v>
      </c>
      <c r="Q10" s="14">
        <v>0.28095594233035598</v>
      </c>
      <c r="R10" s="14"/>
      <c r="S10" s="14">
        <v>0.45765351416579902</v>
      </c>
      <c r="T10" s="14">
        <v>0.30176471000065502</v>
      </c>
      <c r="U10" s="14">
        <v>0.34297986402222402</v>
      </c>
      <c r="V10" s="14">
        <v>0.29171071999897902</v>
      </c>
      <c r="W10" s="14">
        <v>0.35123149337732001</v>
      </c>
      <c r="X10" s="14">
        <v>0.38476512890495101</v>
      </c>
      <c r="Y10" s="14">
        <v>0.31934513670039</v>
      </c>
      <c r="Z10" s="14">
        <v>0.25135222654978301</v>
      </c>
      <c r="AA10" s="14">
        <v>0.25503390742291798</v>
      </c>
      <c r="AB10" s="14">
        <v>0.37233150117334501</v>
      </c>
      <c r="AC10" s="14">
        <v>0.32409479599748697</v>
      </c>
      <c r="AD10" s="14">
        <v>0.405939958757011</v>
      </c>
      <c r="AE10" s="14"/>
      <c r="AF10" s="14">
        <v>0.327459699005614</v>
      </c>
      <c r="AG10" s="14">
        <v>0.36690866208533002</v>
      </c>
      <c r="AH10" s="14">
        <v>0.32111887563887398</v>
      </c>
      <c r="AI10" s="14"/>
      <c r="AJ10" s="14" t="s">
        <v>79</v>
      </c>
      <c r="AK10" s="14" t="s">
        <v>79</v>
      </c>
      <c r="AL10" s="14" t="s">
        <v>79</v>
      </c>
      <c r="AM10" s="14" t="s">
        <v>79</v>
      </c>
      <c r="AN10" s="14" t="s">
        <v>79</v>
      </c>
      <c r="AO10" s="14"/>
      <c r="AP10" s="14">
        <v>0.37426854922258002</v>
      </c>
      <c r="AQ10" s="14">
        <v>0.37535988968353701</v>
      </c>
      <c r="AR10" s="14">
        <v>0.37243512900271802</v>
      </c>
      <c r="AS10" s="14"/>
      <c r="AT10" s="14">
        <v>0.25003022840723899</v>
      </c>
      <c r="AU10" s="14">
        <v>0.32391426936407802</v>
      </c>
      <c r="AV10" s="14">
        <v>0.43513508938475998</v>
      </c>
      <c r="AW10" s="14">
        <v>0.490964759130189</v>
      </c>
      <c r="AX10" s="14">
        <v>0.58762637570084597</v>
      </c>
    </row>
    <row r="11" spans="2:50" ht="30" x14ac:dyDescent="0.25">
      <c r="B11" s="15" t="s">
        <v>258</v>
      </c>
      <c r="C11" s="14">
        <v>0.31779693976872198</v>
      </c>
      <c r="D11" s="14">
        <v>0.29813677805472399</v>
      </c>
      <c r="E11" s="14">
        <v>0.33690374193008898</v>
      </c>
      <c r="F11" s="14"/>
      <c r="G11" s="14">
        <v>0.38729337023182098</v>
      </c>
      <c r="H11" s="14">
        <v>0.34512657577095501</v>
      </c>
      <c r="I11" s="14">
        <v>0.36313827028929502</v>
      </c>
      <c r="J11" s="14">
        <v>0.32267793218559299</v>
      </c>
      <c r="K11" s="14">
        <v>0.29604969095411998</v>
      </c>
      <c r="L11" s="14">
        <v>0.219125880055867</v>
      </c>
      <c r="M11" s="14"/>
      <c r="N11" s="14">
        <v>0.25879638328457599</v>
      </c>
      <c r="O11" s="14">
        <v>0.28576866428082798</v>
      </c>
      <c r="P11" s="14">
        <v>0.39120424503648299</v>
      </c>
      <c r="Q11" s="14">
        <v>0.34820572347394202</v>
      </c>
      <c r="R11" s="14"/>
      <c r="S11" s="14">
        <v>0.26860573156002199</v>
      </c>
      <c r="T11" s="14">
        <v>0.25674524517629299</v>
      </c>
      <c r="U11" s="14">
        <v>0.282831526331973</v>
      </c>
      <c r="V11" s="14">
        <v>0.39520931198826698</v>
      </c>
      <c r="W11" s="14">
        <v>0.31210600393108401</v>
      </c>
      <c r="X11" s="14">
        <v>0.36253397593951298</v>
      </c>
      <c r="Y11" s="14">
        <v>0.25309749489123001</v>
      </c>
      <c r="Z11" s="14">
        <v>0.34805143347400003</v>
      </c>
      <c r="AA11" s="14">
        <v>0.39525645535423998</v>
      </c>
      <c r="AB11" s="14">
        <v>0.30008066639490899</v>
      </c>
      <c r="AC11" s="14">
        <v>0.37281825662857498</v>
      </c>
      <c r="AD11" s="14">
        <v>0.331782365218044</v>
      </c>
      <c r="AE11" s="14"/>
      <c r="AF11" s="14">
        <v>0.271358705905755</v>
      </c>
      <c r="AG11" s="14">
        <v>0.32400561108953702</v>
      </c>
      <c r="AH11" s="14">
        <v>0.36002291688110499</v>
      </c>
      <c r="AI11" s="14"/>
      <c r="AJ11" s="14" t="s">
        <v>79</v>
      </c>
      <c r="AK11" s="14" t="s">
        <v>79</v>
      </c>
      <c r="AL11" s="14" t="s">
        <v>79</v>
      </c>
      <c r="AM11" s="14" t="s">
        <v>79</v>
      </c>
      <c r="AN11" s="14" t="s">
        <v>79</v>
      </c>
      <c r="AO11" s="14"/>
      <c r="AP11" s="14">
        <v>0.22112831671968</v>
      </c>
      <c r="AQ11" s="14">
        <v>0.35723709717746799</v>
      </c>
      <c r="AR11" s="14">
        <v>0.416416376239925</v>
      </c>
      <c r="AS11" s="14"/>
      <c r="AT11" s="14">
        <v>0.33898119159076201</v>
      </c>
      <c r="AU11" s="14">
        <v>0.32993122061544999</v>
      </c>
      <c r="AV11" s="14">
        <v>0.32851929644092798</v>
      </c>
      <c r="AW11" s="14">
        <v>0.27882327203892499</v>
      </c>
      <c r="AX11" s="14">
        <v>6.4119437965628606E-2</v>
      </c>
    </row>
    <row r="12" spans="2:50" ht="30" x14ac:dyDescent="0.25">
      <c r="B12" s="15" t="s">
        <v>259</v>
      </c>
      <c r="C12" s="14">
        <v>8.2192069070458798E-2</v>
      </c>
      <c r="D12" s="14">
        <v>7.7270119601946005E-2</v>
      </c>
      <c r="E12" s="14">
        <v>8.6292142692117602E-2</v>
      </c>
      <c r="F12" s="14"/>
      <c r="G12" s="14">
        <v>8.8925155486000093E-2</v>
      </c>
      <c r="H12" s="14">
        <v>8.6477244912657097E-2</v>
      </c>
      <c r="I12" s="14">
        <v>5.0166109802118497E-2</v>
      </c>
      <c r="J12" s="14">
        <v>9.8404462643497406E-2</v>
      </c>
      <c r="K12" s="14">
        <v>8.8435223576351002E-2</v>
      </c>
      <c r="L12" s="14">
        <v>8.3883028918606203E-2</v>
      </c>
      <c r="M12" s="14"/>
      <c r="N12" s="14">
        <v>0.10408805824240799</v>
      </c>
      <c r="O12" s="14">
        <v>7.8320996829048403E-2</v>
      </c>
      <c r="P12" s="14">
        <v>7.8532186027489306E-2</v>
      </c>
      <c r="Q12" s="14">
        <v>6.5944052551562202E-2</v>
      </c>
      <c r="R12" s="14"/>
      <c r="S12" s="14">
        <v>6.3151630241526299E-2</v>
      </c>
      <c r="T12" s="14">
        <v>0.159953035805312</v>
      </c>
      <c r="U12" s="14">
        <v>9.5521726664691206E-2</v>
      </c>
      <c r="V12" s="14">
        <v>6.2476485614877598E-2</v>
      </c>
      <c r="W12" s="14">
        <v>9.3430663014159906E-2</v>
      </c>
      <c r="X12" s="14">
        <v>4.5652445893760399E-2</v>
      </c>
      <c r="Y12" s="14">
        <v>8.4106301286824101E-2</v>
      </c>
      <c r="Z12" s="14">
        <v>9.3300652302676895E-2</v>
      </c>
      <c r="AA12" s="14">
        <v>5.36785887870668E-2</v>
      </c>
      <c r="AB12" s="14">
        <v>5.2182554060880702E-2</v>
      </c>
      <c r="AC12" s="14">
        <v>5.9392510331312598E-2</v>
      </c>
      <c r="AD12" s="14">
        <v>0.17492047851826201</v>
      </c>
      <c r="AE12" s="14"/>
      <c r="AF12" s="14">
        <v>8.2373018263729503E-2</v>
      </c>
      <c r="AG12" s="14">
        <v>6.81169129070755E-2</v>
      </c>
      <c r="AH12" s="14">
        <v>0.10736667536195101</v>
      </c>
      <c r="AI12" s="14"/>
      <c r="AJ12" s="14" t="s">
        <v>79</v>
      </c>
      <c r="AK12" s="14" t="s">
        <v>79</v>
      </c>
      <c r="AL12" s="14" t="s">
        <v>79</v>
      </c>
      <c r="AM12" s="14" t="s">
        <v>79</v>
      </c>
      <c r="AN12" s="14" t="s">
        <v>79</v>
      </c>
      <c r="AO12" s="14"/>
      <c r="AP12" s="14">
        <v>9.2448965355210994E-2</v>
      </c>
      <c r="AQ12" s="14">
        <v>7.1776862869380301E-2</v>
      </c>
      <c r="AR12" s="14">
        <v>6.1188494282109297E-2</v>
      </c>
      <c r="AS12" s="14"/>
      <c r="AT12" s="14">
        <v>9.0271932196369795E-2</v>
      </c>
      <c r="AU12" s="14">
        <v>8.4472519842389196E-2</v>
      </c>
      <c r="AV12" s="14">
        <v>6.8562998661340996E-2</v>
      </c>
      <c r="AW12" s="14">
        <v>5.9031264151621E-2</v>
      </c>
      <c r="AX12" s="14">
        <v>6.1941746733954403E-2</v>
      </c>
    </row>
    <row r="13" spans="2:50" ht="30" x14ac:dyDescent="0.25">
      <c r="B13" s="15" t="s">
        <v>260</v>
      </c>
      <c r="C13" s="14">
        <v>0.14756243902251001</v>
      </c>
      <c r="D13" s="14">
        <v>0.13939194000197599</v>
      </c>
      <c r="E13" s="14">
        <v>0.15711945323443299</v>
      </c>
      <c r="F13" s="14"/>
      <c r="G13" s="14">
        <v>5.1389689569830997E-2</v>
      </c>
      <c r="H13" s="14">
        <v>2.11726363515807E-2</v>
      </c>
      <c r="I13" s="14">
        <v>6.3570293739438594E-2</v>
      </c>
      <c r="J13" s="14">
        <v>0.13285303144438201</v>
      </c>
      <c r="K13" s="14">
        <v>0.21496213991601501</v>
      </c>
      <c r="L13" s="14">
        <v>0.35633339972725397</v>
      </c>
      <c r="M13" s="14"/>
      <c r="N13" s="14">
        <v>0.12797250517441</v>
      </c>
      <c r="O13" s="14">
        <v>0.13918800979236101</v>
      </c>
      <c r="P13" s="14">
        <v>0.12623742265451901</v>
      </c>
      <c r="Q13" s="14">
        <v>0.19735195191490701</v>
      </c>
      <c r="R13" s="14"/>
      <c r="S13" s="14">
        <v>8.5103318043443801E-2</v>
      </c>
      <c r="T13" s="14">
        <v>0.162945550939183</v>
      </c>
      <c r="U13" s="14">
        <v>0.155866511812186</v>
      </c>
      <c r="V13" s="14">
        <v>0.123718432538876</v>
      </c>
      <c r="W13" s="14">
        <v>0.17150975311785899</v>
      </c>
      <c r="X13" s="14">
        <v>0.13816584518113401</v>
      </c>
      <c r="Y13" s="14">
        <v>0.231781585301089</v>
      </c>
      <c r="Z13" s="14">
        <v>0.15389309871860199</v>
      </c>
      <c r="AA13" s="14">
        <v>0.18412971764626401</v>
      </c>
      <c r="AB13" s="14">
        <v>0.155838833242714</v>
      </c>
      <c r="AC13" s="14">
        <v>0.134143172083109</v>
      </c>
      <c r="AD13" s="14">
        <v>8.7357197506682305E-2</v>
      </c>
      <c r="AE13" s="14"/>
      <c r="AF13" s="14">
        <v>0.216550544708005</v>
      </c>
      <c r="AG13" s="14">
        <v>0.12414822876887199</v>
      </c>
      <c r="AH13" s="14">
        <v>8.9738641582410503E-2</v>
      </c>
      <c r="AI13" s="14"/>
      <c r="AJ13" s="14" t="s">
        <v>79</v>
      </c>
      <c r="AK13" s="14" t="s">
        <v>79</v>
      </c>
      <c r="AL13" s="14" t="s">
        <v>79</v>
      </c>
      <c r="AM13" s="14" t="s">
        <v>79</v>
      </c>
      <c r="AN13" s="14" t="s">
        <v>79</v>
      </c>
      <c r="AO13" s="14"/>
      <c r="AP13" s="14">
        <v>0.21230566548181101</v>
      </c>
      <c r="AQ13" s="14">
        <v>0.105196255374212</v>
      </c>
      <c r="AR13" s="14">
        <v>5.4894310976843698E-2</v>
      </c>
      <c r="AS13" s="14"/>
      <c r="AT13" s="14">
        <v>0.20824304725010401</v>
      </c>
      <c r="AU13" s="14">
        <v>0.13645456756796101</v>
      </c>
      <c r="AV13" s="14">
        <v>9.2692503275612501E-2</v>
      </c>
      <c r="AW13" s="14">
        <v>6.3440156627463398E-2</v>
      </c>
      <c r="AX13" s="14">
        <v>0</v>
      </c>
    </row>
    <row r="14" spans="2:50" x14ac:dyDescent="0.25">
      <c r="B14" s="15" t="s">
        <v>70</v>
      </c>
      <c r="C14" s="23">
        <v>7.7514174323271706E-2</v>
      </c>
      <c r="D14" s="23">
        <v>7.8396947162330005E-2</v>
      </c>
      <c r="E14" s="23">
        <v>7.7273944674212502E-2</v>
      </c>
      <c r="F14" s="23"/>
      <c r="G14" s="23">
        <v>4.8464961583333403E-2</v>
      </c>
      <c r="H14" s="23">
        <v>7.2501310513075207E-2</v>
      </c>
      <c r="I14" s="23">
        <v>7.4807902968479903E-2</v>
      </c>
      <c r="J14" s="23">
        <v>4.1042773503007002E-2</v>
      </c>
      <c r="K14" s="23">
        <v>0.11076875282798</v>
      </c>
      <c r="L14" s="23">
        <v>0.110639125546798</v>
      </c>
      <c r="M14" s="23"/>
      <c r="N14" s="23">
        <v>8.0617368916163806E-2</v>
      </c>
      <c r="O14" s="23">
        <v>8.3795532314603405E-2</v>
      </c>
      <c r="P14" s="23">
        <v>5.5828157092510197E-2</v>
      </c>
      <c r="Q14" s="23">
        <v>8.82413211128244E-2</v>
      </c>
      <c r="R14" s="23"/>
      <c r="S14" s="23">
        <v>6.3081505078285804E-2</v>
      </c>
      <c r="T14" s="23">
        <v>9.4497652870163706E-2</v>
      </c>
      <c r="U14" s="23">
        <v>0.10083430857430201</v>
      </c>
      <c r="V14" s="23">
        <v>9.9638284172426497E-2</v>
      </c>
      <c r="W14" s="23">
        <v>4.6425396233345101E-2</v>
      </c>
      <c r="X14" s="23">
        <v>3.5582748437089501E-2</v>
      </c>
      <c r="Y14" s="23">
        <v>7.8048110809320503E-2</v>
      </c>
      <c r="Z14" s="23">
        <v>8.9007968253724395E-2</v>
      </c>
      <c r="AA14" s="23">
        <v>9.2247733820636502E-2</v>
      </c>
      <c r="AB14" s="23">
        <v>9.0042230939342105E-2</v>
      </c>
      <c r="AC14" s="23">
        <v>9.2210717291655503E-2</v>
      </c>
      <c r="AD14" s="23">
        <v>0</v>
      </c>
      <c r="AE14" s="23"/>
      <c r="AF14" s="23">
        <v>8.9444406154748496E-2</v>
      </c>
      <c r="AG14" s="23">
        <v>6.3543729990142794E-2</v>
      </c>
      <c r="AH14" s="23">
        <v>8.8589858783965095E-2</v>
      </c>
      <c r="AI14" s="23"/>
      <c r="AJ14" s="23" t="s">
        <v>79</v>
      </c>
      <c r="AK14" s="23" t="s">
        <v>79</v>
      </c>
      <c r="AL14" s="23" t="s">
        <v>79</v>
      </c>
      <c r="AM14" s="23" t="s">
        <v>79</v>
      </c>
      <c r="AN14" s="23" t="s">
        <v>79</v>
      </c>
      <c r="AO14" s="23"/>
      <c r="AP14" s="23">
        <v>4.6465394744567103E-2</v>
      </c>
      <c r="AQ14" s="23">
        <v>5.1886146598303699E-2</v>
      </c>
      <c r="AR14" s="23">
        <v>8.2327946255607201E-2</v>
      </c>
      <c r="AS14" s="23"/>
      <c r="AT14" s="23">
        <v>9.67014989606204E-2</v>
      </c>
      <c r="AU14" s="23">
        <v>0.1070554360095</v>
      </c>
      <c r="AV14" s="23">
        <v>3.2885235945496499E-2</v>
      </c>
      <c r="AW14" s="23">
        <v>5.2374630973472197E-2</v>
      </c>
      <c r="AX14" s="23">
        <v>4.5754152518518797E-2</v>
      </c>
    </row>
    <row r="15" spans="2:50" x14ac:dyDescent="0.25">
      <c r="B15" s="27" t="s">
        <v>540</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X19"/>
  <sheetViews>
    <sheetView showGridLines="0" topLeftCell="A8" workbookViewId="0">
      <pane xSplit="2" topLeftCell="C1" activePane="topRight" state="frozen"/>
      <selection pane="topRight" activeCell="B15" sqref="B15"/>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263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262</v>
      </c>
      <c r="C9" s="14">
        <v>2.1066070471815201E-2</v>
      </c>
      <c r="D9" s="14">
        <v>3.2140077293201001E-2</v>
      </c>
      <c r="E9" s="14">
        <v>9.4170707964688107E-3</v>
      </c>
      <c r="F9" s="14"/>
      <c r="G9" s="14">
        <v>4.7449313268812403E-2</v>
      </c>
      <c r="H9" s="14">
        <v>4.9453971965613401E-2</v>
      </c>
      <c r="I9" s="14">
        <v>0</v>
      </c>
      <c r="J9" s="14">
        <v>1.34801395902991E-2</v>
      </c>
      <c r="K9" s="14">
        <v>1.0304709360447801E-2</v>
      </c>
      <c r="L9" s="14">
        <v>1.19093363866696E-2</v>
      </c>
      <c r="M9" s="14"/>
      <c r="N9" s="14">
        <v>3.15017710945623E-2</v>
      </c>
      <c r="O9" s="14">
        <v>1.84872673529403E-2</v>
      </c>
      <c r="P9" s="14">
        <v>1.93180501552421E-2</v>
      </c>
      <c r="Q9" s="14">
        <v>1.4339409830851E-2</v>
      </c>
      <c r="R9" s="14"/>
      <c r="S9" s="14">
        <v>2.8189206513112401E-2</v>
      </c>
      <c r="T9" s="14">
        <v>2.5917745426439699E-2</v>
      </c>
      <c r="U9" s="14">
        <v>0</v>
      </c>
      <c r="V9" s="14">
        <v>3.32280775889712E-2</v>
      </c>
      <c r="W9" s="14">
        <v>3.0881240828638599E-2</v>
      </c>
      <c r="X9" s="14">
        <v>1.3114537194730901E-2</v>
      </c>
      <c r="Y9" s="14">
        <v>9.4381103385739497E-3</v>
      </c>
      <c r="Z9" s="14">
        <v>6.5894843927310098E-2</v>
      </c>
      <c r="AA9" s="14">
        <v>7.8820861905708507E-3</v>
      </c>
      <c r="AB9" s="14">
        <v>7.8799293546683198E-3</v>
      </c>
      <c r="AC9" s="14">
        <v>5.2201358691168299E-2</v>
      </c>
      <c r="AD9" s="14">
        <v>0</v>
      </c>
      <c r="AE9" s="14"/>
      <c r="AF9" s="14">
        <v>1.2188939307052799E-2</v>
      </c>
      <c r="AG9" s="14">
        <v>2.67752120406986E-2</v>
      </c>
      <c r="AH9" s="14">
        <v>1.5990540708708902E-2</v>
      </c>
      <c r="AI9" s="14"/>
      <c r="AJ9" s="14" t="s">
        <v>79</v>
      </c>
      <c r="AK9" s="14" t="s">
        <v>79</v>
      </c>
      <c r="AL9" s="14" t="s">
        <v>79</v>
      </c>
      <c r="AM9" s="14" t="s">
        <v>79</v>
      </c>
      <c r="AN9" s="14" t="s">
        <v>79</v>
      </c>
      <c r="AO9" s="14"/>
      <c r="AP9" s="14">
        <v>1.4673373237254801E-2</v>
      </c>
      <c r="AQ9" s="14">
        <v>3.22016456556629E-2</v>
      </c>
      <c r="AR9" s="14">
        <v>9.1405886815921697E-3</v>
      </c>
      <c r="AS9" s="14"/>
      <c r="AT9" s="14">
        <v>3.22248581460329E-3</v>
      </c>
      <c r="AU9" s="14">
        <v>2.3970464659065702E-2</v>
      </c>
      <c r="AV9" s="14">
        <v>1.9571466393694299E-2</v>
      </c>
      <c r="AW9" s="14">
        <v>6.9064595433917603E-2</v>
      </c>
      <c r="AX9" s="14">
        <v>0.13821522095413299</v>
      </c>
    </row>
    <row r="10" spans="2:50" x14ac:dyDescent="0.25">
      <c r="B10" s="15" t="s">
        <v>257</v>
      </c>
      <c r="C10" s="14">
        <v>0.338464580585977</v>
      </c>
      <c r="D10" s="14">
        <v>0.36462917872797901</v>
      </c>
      <c r="E10" s="14">
        <v>0.31122595475113601</v>
      </c>
      <c r="F10" s="14"/>
      <c r="G10" s="14">
        <v>0.42613261631244997</v>
      </c>
      <c r="H10" s="14">
        <v>0.46727200007394099</v>
      </c>
      <c r="I10" s="14">
        <v>0.41560546058872799</v>
      </c>
      <c r="J10" s="14">
        <v>0.334651605580571</v>
      </c>
      <c r="K10" s="14">
        <v>0.259876739418058</v>
      </c>
      <c r="L10" s="14">
        <v>0.17436783332729699</v>
      </c>
      <c r="M10" s="14"/>
      <c r="N10" s="14">
        <v>0.373942763313246</v>
      </c>
      <c r="O10" s="14">
        <v>0.36487390189151397</v>
      </c>
      <c r="P10" s="14">
        <v>0.30021188489795098</v>
      </c>
      <c r="Q10" s="14">
        <v>0.30990036123061199</v>
      </c>
      <c r="R10" s="14"/>
      <c r="S10" s="14">
        <v>0.45996509285343601</v>
      </c>
      <c r="T10" s="14">
        <v>0.28620516963195702</v>
      </c>
      <c r="U10" s="14">
        <v>0.28071809303656697</v>
      </c>
      <c r="V10" s="14">
        <v>0.27770590398338102</v>
      </c>
      <c r="W10" s="14">
        <v>0.34481272802417201</v>
      </c>
      <c r="X10" s="14">
        <v>0.38246452438841599</v>
      </c>
      <c r="Y10" s="14">
        <v>0.36032833419997901</v>
      </c>
      <c r="Z10" s="14">
        <v>0.31135906491488402</v>
      </c>
      <c r="AA10" s="14">
        <v>0.334255442934633</v>
      </c>
      <c r="AB10" s="14">
        <v>0.30214526925402102</v>
      </c>
      <c r="AC10" s="14">
        <v>0.30833264610859701</v>
      </c>
      <c r="AD10" s="14">
        <v>0.37502192240770199</v>
      </c>
      <c r="AE10" s="14"/>
      <c r="AF10" s="14">
        <v>0.30239962842535401</v>
      </c>
      <c r="AG10" s="14">
        <v>0.34552653076913897</v>
      </c>
      <c r="AH10" s="14">
        <v>0.42214056188506299</v>
      </c>
      <c r="AI10" s="14"/>
      <c r="AJ10" s="14" t="s">
        <v>79</v>
      </c>
      <c r="AK10" s="14" t="s">
        <v>79</v>
      </c>
      <c r="AL10" s="14" t="s">
        <v>79</v>
      </c>
      <c r="AM10" s="14" t="s">
        <v>79</v>
      </c>
      <c r="AN10" s="14" t="s">
        <v>79</v>
      </c>
      <c r="AO10" s="14"/>
      <c r="AP10" s="14">
        <v>0.35474852545822599</v>
      </c>
      <c r="AQ10" s="14">
        <v>0.39445159663361101</v>
      </c>
      <c r="AR10" s="14">
        <v>0.29572892450097998</v>
      </c>
      <c r="AS10" s="14"/>
      <c r="AT10" s="14">
        <v>0.22954625899348999</v>
      </c>
      <c r="AU10" s="14">
        <v>0.32689307988486199</v>
      </c>
      <c r="AV10" s="14">
        <v>0.41592157706501398</v>
      </c>
      <c r="AW10" s="14">
        <v>0.39270530901017198</v>
      </c>
      <c r="AX10" s="14">
        <v>0.60287570630271203</v>
      </c>
    </row>
    <row r="11" spans="2:50" ht="30" x14ac:dyDescent="0.25">
      <c r="B11" s="15" t="s">
        <v>258</v>
      </c>
      <c r="C11" s="14">
        <v>0.28869316774986498</v>
      </c>
      <c r="D11" s="14">
        <v>0.28250241145486499</v>
      </c>
      <c r="E11" s="14">
        <v>0.29641836774916502</v>
      </c>
      <c r="F11" s="14"/>
      <c r="G11" s="14">
        <v>0.33118188694906397</v>
      </c>
      <c r="H11" s="14">
        <v>0.256437171681206</v>
      </c>
      <c r="I11" s="14">
        <v>0.37124697936942402</v>
      </c>
      <c r="J11" s="14">
        <v>0.35731129654219301</v>
      </c>
      <c r="K11" s="14">
        <v>0.25484804614470702</v>
      </c>
      <c r="L11" s="14">
        <v>0.18770787334869601</v>
      </c>
      <c r="M11" s="14"/>
      <c r="N11" s="14">
        <v>0.29415126112975398</v>
      </c>
      <c r="O11" s="14">
        <v>0.29193899505444298</v>
      </c>
      <c r="P11" s="14">
        <v>0.30076429501240998</v>
      </c>
      <c r="Q11" s="14">
        <v>0.272153531398376</v>
      </c>
      <c r="R11" s="14"/>
      <c r="S11" s="14">
        <v>0.29597779749575298</v>
      </c>
      <c r="T11" s="14">
        <v>0.25604567519430499</v>
      </c>
      <c r="U11" s="14">
        <v>0.34640639342796198</v>
      </c>
      <c r="V11" s="14">
        <v>0.28798061693226801</v>
      </c>
      <c r="W11" s="14">
        <v>0.30898696125131903</v>
      </c>
      <c r="X11" s="14">
        <v>0.23276040125215799</v>
      </c>
      <c r="Y11" s="14">
        <v>0.34365518573488302</v>
      </c>
      <c r="Z11" s="14">
        <v>0.20012336598173799</v>
      </c>
      <c r="AA11" s="14">
        <v>0.25726050745467899</v>
      </c>
      <c r="AB11" s="14">
        <v>0.270977727324412</v>
      </c>
      <c r="AC11" s="14">
        <v>0.38707214415603702</v>
      </c>
      <c r="AD11" s="14">
        <v>0.35191721314005697</v>
      </c>
      <c r="AE11" s="14"/>
      <c r="AF11" s="14">
        <v>0.302395529235852</v>
      </c>
      <c r="AG11" s="14">
        <v>0.27191320698481403</v>
      </c>
      <c r="AH11" s="14">
        <v>0.25677658870380599</v>
      </c>
      <c r="AI11" s="14"/>
      <c r="AJ11" s="14" t="s">
        <v>79</v>
      </c>
      <c r="AK11" s="14" t="s">
        <v>79</v>
      </c>
      <c r="AL11" s="14" t="s">
        <v>79</v>
      </c>
      <c r="AM11" s="14" t="s">
        <v>79</v>
      </c>
      <c r="AN11" s="14" t="s">
        <v>79</v>
      </c>
      <c r="AO11" s="14"/>
      <c r="AP11" s="14">
        <v>0.286863208748936</v>
      </c>
      <c r="AQ11" s="14">
        <v>0.27782185412665</v>
      </c>
      <c r="AR11" s="14">
        <v>0.34775044569352798</v>
      </c>
      <c r="AS11" s="14"/>
      <c r="AT11" s="14">
        <v>0.31455197859175799</v>
      </c>
      <c r="AU11" s="14">
        <v>0.30018118516431602</v>
      </c>
      <c r="AV11" s="14">
        <v>0.29918841814448</v>
      </c>
      <c r="AW11" s="14">
        <v>0.29523620136398299</v>
      </c>
      <c r="AX11" s="14">
        <v>0</v>
      </c>
    </row>
    <row r="12" spans="2:50" ht="30" x14ac:dyDescent="0.25">
      <c r="B12" s="15" t="s">
        <v>259</v>
      </c>
      <c r="C12" s="14">
        <v>8.9752199741157696E-2</v>
      </c>
      <c r="D12" s="14">
        <v>7.5683014896463105E-2</v>
      </c>
      <c r="E12" s="14">
        <v>0.10339154954586199</v>
      </c>
      <c r="F12" s="14"/>
      <c r="G12" s="14">
        <v>8.1393089172843602E-2</v>
      </c>
      <c r="H12" s="14">
        <v>8.1562992863018602E-2</v>
      </c>
      <c r="I12" s="14">
        <v>3.1168055026574101E-2</v>
      </c>
      <c r="J12" s="14">
        <v>0.116528365933216</v>
      </c>
      <c r="K12" s="14">
        <v>0.14961130361096101</v>
      </c>
      <c r="L12" s="14">
        <v>8.4229913171599696E-2</v>
      </c>
      <c r="M12" s="14"/>
      <c r="N12" s="14">
        <v>9.1375489722641104E-2</v>
      </c>
      <c r="O12" s="14">
        <v>9.7926931204301904E-2</v>
      </c>
      <c r="P12" s="14">
        <v>8.9484766183264106E-2</v>
      </c>
      <c r="Q12" s="14">
        <v>8.1089569594671895E-2</v>
      </c>
      <c r="R12" s="14"/>
      <c r="S12" s="14">
        <v>5.1658957527785598E-2</v>
      </c>
      <c r="T12" s="14">
        <v>0.12811864553701899</v>
      </c>
      <c r="U12" s="14">
        <v>7.4585402182864399E-2</v>
      </c>
      <c r="V12" s="14">
        <v>0.10989361018980601</v>
      </c>
      <c r="W12" s="14">
        <v>6.7330437115221506E-2</v>
      </c>
      <c r="X12" s="14">
        <v>7.4050173814229098E-2</v>
      </c>
      <c r="Y12" s="14">
        <v>8.5938390035753806E-2</v>
      </c>
      <c r="Z12" s="14">
        <v>9.5183797239430504E-2</v>
      </c>
      <c r="AA12" s="14">
        <v>0.147773347929956</v>
      </c>
      <c r="AB12" s="14">
        <v>4.4543532658008103E-2</v>
      </c>
      <c r="AC12" s="14">
        <v>0.114931108595783</v>
      </c>
      <c r="AD12" s="14">
        <v>6.2506408990894505E-2</v>
      </c>
      <c r="AE12" s="14"/>
      <c r="AF12" s="14">
        <v>8.0203425500180905E-2</v>
      </c>
      <c r="AG12" s="14">
        <v>0.100168862498506</v>
      </c>
      <c r="AH12" s="14">
        <v>7.2879338378797107E-2</v>
      </c>
      <c r="AI12" s="14"/>
      <c r="AJ12" s="14" t="s">
        <v>79</v>
      </c>
      <c r="AK12" s="14" t="s">
        <v>79</v>
      </c>
      <c r="AL12" s="14" t="s">
        <v>79</v>
      </c>
      <c r="AM12" s="14" t="s">
        <v>79</v>
      </c>
      <c r="AN12" s="14" t="s">
        <v>79</v>
      </c>
      <c r="AO12" s="14"/>
      <c r="AP12" s="14">
        <v>9.3794235827107497E-2</v>
      </c>
      <c r="AQ12" s="14">
        <v>7.8799161923239103E-2</v>
      </c>
      <c r="AR12" s="14">
        <v>8.8452955037763695E-2</v>
      </c>
      <c r="AS12" s="14"/>
      <c r="AT12" s="14">
        <v>0.108994271547947</v>
      </c>
      <c r="AU12" s="14">
        <v>9.1715610298775493E-2</v>
      </c>
      <c r="AV12" s="14">
        <v>9.48889025269435E-2</v>
      </c>
      <c r="AW12" s="14">
        <v>9.1887706149068105E-2</v>
      </c>
      <c r="AX12" s="14">
        <v>0.110546811472422</v>
      </c>
    </row>
    <row r="13" spans="2:50" ht="30" x14ac:dyDescent="0.25">
      <c r="B13" s="15" t="s">
        <v>260</v>
      </c>
      <c r="C13" s="14">
        <v>0.15951569716555999</v>
      </c>
      <c r="D13" s="14">
        <v>0.153573252314082</v>
      </c>
      <c r="E13" s="14">
        <v>0.16611767855773599</v>
      </c>
      <c r="F13" s="14"/>
      <c r="G13" s="14">
        <v>4.2596704353760499E-2</v>
      </c>
      <c r="H13" s="14">
        <v>5.81661098838731E-2</v>
      </c>
      <c r="I13" s="14">
        <v>8.1192693152008305E-2</v>
      </c>
      <c r="J13" s="14">
        <v>9.2790208287062401E-2</v>
      </c>
      <c r="K13" s="14">
        <v>0.19812102593737399</v>
      </c>
      <c r="L13" s="14">
        <v>0.40792529581544801</v>
      </c>
      <c r="M13" s="14"/>
      <c r="N13" s="14">
        <v>0.14829370490620999</v>
      </c>
      <c r="O13" s="14">
        <v>0.13193628665858101</v>
      </c>
      <c r="P13" s="14">
        <v>0.169721600021907</v>
      </c>
      <c r="Q13" s="14">
        <v>0.183521741383324</v>
      </c>
      <c r="R13" s="14"/>
      <c r="S13" s="14">
        <v>9.57775288728209E-2</v>
      </c>
      <c r="T13" s="14">
        <v>0.15520897827893099</v>
      </c>
      <c r="U13" s="14">
        <v>0.184957347940089</v>
      </c>
      <c r="V13" s="14">
        <v>0.18577375417417999</v>
      </c>
      <c r="W13" s="14">
        <v>0.14271147027498801</v>
      </c>
      <c r="X13" s="14">
        <v>0.18530277224573499</v>
      </c>
      <c r="Y13" s="14">
        <v>0.14224385050491101</v>
      </c>
      <c r="Z13" s="14">
        <v>0.15729629249803601</v>
      </c>
      <c r="AA13" s="14">
        <v>0.15423141870674101</v>
      </c>
      <c r="AB13" s="14">
        <v>0.28515734898245398</v>
      </c>
      <c r="AC13" s="14">
        <v>8.4975873184241102E-2</v>
      </c>
      <c r="AD13" s="14">
        <v>8.1218369060382697E-2</v>
      </c>
      <c r="AE13" s="14"/>
      <c r="AF13" s="14">
        <v>0.181515613352875</v>
      </c>
      <c r="AG13" s="14">
        <v>0.16308557363682</v>
      </c>
      <c r="AH13" s="14">
        <v>0.15385668371502201</v>
      </c>
      <c r="AI13" s="14"/>
      <c r="AJ13" s="14" t="s">
        <v>79</v>
      </c>
      <c r="AK13" s="14" t="s">
        <v>79</v>
      </c>
      <c r="AL13" s="14" t="s">
        <v>79</v>
      </c>
      <c r="AM13" s="14" t="s">
        <v>79</v>
      </c>
      <c r="AN13" s="14" t="s">
        <v>79</v>
      </c>
      <c r="AO13" s="14"/>
      <c r="AP13" s="14">
        <v>0.18493980803446899</v>
      </c>
      <c r="AQ13" s="14">
        <v>0.12308535476297</v>
      </c>
      <c r="AR13" s="14">
        <v>0.16494139053505599</v>
      </c>
      <c r="AS13" s="14"/>
      <c r="AT13" s="14">
        <v>0.217292585329703</v>
      </c>
      <c r="AU13" s="14">
        <v>0.15673180946809701</v>
      </c>
      <c r="AV13" s="14">
        <v>0.10699246960726</v>
      </c>
      <c r="AW13" s="14">
        <v>0.111196379533798</v>
      </c>
      <c r="AX13" s="14">
        <v>4.5893573186143698E-2</v>
      </c>
    </row>
    <row r="14" spans="2:50" x14ac:dyDescent="0.25">
      <c r="B14" s="15" t="s">
        <v>70</v>
      </c>
      <c r="C14" s="23">
        <v>0.102508284285624</v>
      </c>
      <c r="D14" s="23">
        <v>9.1472065313408596E-2</v>
      </c>
      <c r="E14" s="23">
        <v>0.11342937859963299</v>
      </c>
      <c r="F14" s="23"/>
      <c r="G14" s="23">
        <v>7.1246389943068797E-2</v>
      </c>
      <c r="H14" s="23">
        <v>8.7107753532347801E-2</v>
      </c>
      <c r="I14" s="23">
        <v>0.100786811863266</v>
      </c>
      <c r="J14" s="23">
        <v>8.5238384066658596E-2</v>
      </c>
      <c r="K14" s="23">
        <v>0.12723817552845301</v>
      </c>
      <c r="L14" s="23">
        <v>0.13385974795028999</v>
      </c>
      <c r="M14" s="23"/>
      <c r="N14" s="23">
        <v>6.0735009833586498E-2</v>
      </c>
      <c r="O14" s="23">
        <v>9.48366178382202E-2</v>
      </c>
      <c r="P14" s="23">
        <v>0.120499403729227</v>
      </c>
      <c r="Q14" s="23">
        <v>0.13899538656216601</v>
      </c>
      <c r="R14" s="23"/>
      <c r="S14" s="23">
        <v>6.8431416737092493E-2</v>
      </c>
      <c r="T14" s="23">
        <v>0.148503785931349</v>
      </c>
      <c r="U14" s="23">
        <v>0.113332763412517</v>
      </c>
      <c r="V14" s="23">
        <v>0.105418037131394</v>
      </c>
      <c r="W14" s="23">
        <v>0.10527716250566101</v>
      </c>
      <c r="X14" s="23">
        <v>0.112307591104731</v>
      </c>
      <c r="Y14" s="23">
        <v>5.8396129185899703E-2</v>
      </c>
      <c r="Z14" s="23">
        <v>0.170142635438602</v>
      </c>
      <c r="AA14" s="23">
        <v>9.85971967834188E-2</v>
      </c>
      <c r="AB14" s="23">
        <v>8.9296192426436397E-2</v>
      </c>
      <c r="AC14" s="23">
        <v>5.2486869264173203E-2</v>
      </c>
      <c r="AD14" s="23">
        <v>0.129336086400964</v>
      </c>
      <c r="AE14" s="23"/>
      <c r="AF14" s="23">
        <v>0.121296864178685</v>
      </c>
      <c r="AG14" s="23">
        <v>9.2530614070022693E-2</v>
      </c>
      <c r="AH14" s="23">
        <v>7.8356286608603207E-2</v>
      </c>
      <c r="AI14" s="23"/>
      <c r="AJ14" s="23" t="s">
        <v>79</v>
      </c>
      <c r="AK14" s="23" t="s">
        <v>79</v>
      </c>
      <c r="AL14" s="23" t="s">
        <v>79</v>
      </c>
      <c r="AM14" s="23" t="s">
        <v>79</v>
      </c>
      <c r="AN14" s="23" t="s">
        <v>79</v>
      </c>
      <c r="AO14" s="23"/>
      <c r="AP14" s="23">
        <v>6.4980848694006693E-2</v>
      </c>
      <c r="AQ14" s="23">
        <v>9.3640386897866204E-2</v>
      </c>
      <c r="AR14" s="23">
        <v>9.3985695551079898E-2</v>
      </c>
      <c r="AS14" s="23"/>
      <c r="AT14" s="23">
        <v>0.12639241972249901</v>
      </c>
      <c r="AU14" s="23">
        <v>0.10050785052488399</v>
      </c>
      <c r="AV14" s="23">
        <v>6.3437166262608397E-2</v>
      </c>
      <c r="AW14" s="23">
        <v>3.9909808509060597E-2</v>
      </c>
      <c r="AX14" s="23">
        <v>0.102468688084589</v>
      </c>
    </row>
    <row r="15" spans="2:50" x14ac:dyDescent="0.25">
      <c r="B15" s="27" t="s">
        <v>541</v>
      </c>
    </row>
    <row r="16" spans="2:50" x14ac:dyDescent="0.25">
      <c r="B16" t="s">
        <v>75</v>
      </c>
    </row>
    <row r="17" spans="2:2" x14ac:dyDescent="0.25">
      <c r="B17" t="s">
        <v>76</v>
      </c>
    </row>
    <row r="19" spans="2:2" x14ac:dyDescent="0.25">
      <c r="B19"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X16"/>
  <sheetViews>
    <sheetView showGridLines="0" topLeftCell="A9" workbookViewId="0">
      <pane xSplit="2" topLeftCell="C1" activePane="topRight" state="frozen"/>
      <selection pane="topRight" activeCell="B12" sqref="B12"/>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90" x14ac:dyDescent="0.25">
      <c r="B9" s="15" t="s">
        <v>264</v>
      </c>
      <c r="C9" s="14">
        <v>0.75068553081295297</v>
      </c>
      <c r="D9" s="14">
        <v>0.78498966471798903</v>
      </c>
      <c r="E9" s="14">
        <v>0.71853304690956099</v>
      </c>
      <c r="F9" s="14"/>
      <c r="G9" s="14">
        <v>0.70764685554851203</v>
      </c>
      <c r="H9" s="14">
        <v>0.68510175349942604</v>
      </c>
      <c r="I9" s="14">
        <v>0.71135006924400401</v>
      </c>
      <c r="J9" s="14">
        <v>0.71614414924464498</v>
      </c>
      <c r="K9" s="14">
        <v>0.79263362789454594</v>
      </c>
      <c r="L9" s="14">
        <v>0.86681849069131101</v>
      </c>
      <c r="M9" s="14"/>
      <c r="N9" s="14">
        <v>0.81227538376511299</v>
      </c>
      <c r="O9" s="14">
        <v>0.75295207324879498</v>
      </c>
      <c r="P9" s="14">
        <v>0.71005577127358199</v>
      </c>
      <c r="Q9" s="14">
        <v>0.71475436364825495</v>
      </c>
      <c r="R9" s="14"/>
      <c r="S9" s="14">
        <v>0.77986341902715395</v>
      </c>
      <c r="T9" s="14">
        <v>0.77461686735109403</v>
      </c>
      <c r="U9" s="14">
        <v>0.68353749126780095</v>
      </c>
      <c r="V9" s="14">
        <v>0.81807939147696895</v>
      </c>
      <c r="W9" s="14">
        <v>0.72713116688639101</v>
      </c>
      <c r="X9" s="14">
        <v>0.78346776926010497</v>
      </c>
      <c r="Y9" s="14">
        <v>0.72930898956351398</v>
      </c>
      <c r="Z9" s="14">
        <v>0.61474686012517898</v>
      </c>
      <c r="AA9" s="14">
        <v>0.72498400499890303</v>
      </c>
      <c r="AB9" s="14">
        <v>0.75726241955764995</v>
      </c>
      <c r="AC9" s="14">
        <v>0.75923310083885498</v>
      </c>
      <c r="AD9" s="14">
        <v>0.68448235883109698</v>
      </c>
      <c r="AE9" s="14"/>
      <c r="AF9" s="14">
        <v>0.72025035375578095</v>
      </c>
      <c r="AG9" s="14">
        <v>0.78446265606925603</v>
      </c>
      <c r="AH9" s="14">
        <v>0.71224908232098005</v>
      </c>
      <c r="AI9" s="14"/>
      <c r="AJ9" s="14" t="s">
        <v>79</v>
      </c>
      <c r="AK9" s="14" t="s">
        <v>79</v>
      </c>
      <c r="AL9" s="14" t="s">
        <v>79</v>
      </c>
      <c r="AM9" s="14" t="s">
        <v>79</v>
      </c>
      <c r="AN9" s="14" t="s">
        <v>79</v>
      </c>
      <c r="AO9" s="14"/>
      <c r="AP9" s="14">
        <v>0.79334767650030602</v>
      </c>
      <c r="AQ9" s="14">
        <v>0.752507265556695</v>
      </c>
      <c r="AR9" s="14">
        <v>0.81908670717526899</v>
      </c>
      <c r="AS9" s="14"/>
      <c r="AT9" s="14">
        <v>0.68962856692572105</v>
      </c>
      <c r="AU9" s="14">
        <v>0.75203652706398405</v>
      </c>
      <c r="AV9" s="14">
        <v>0.78594458225313601</v>
      </c>
      <c r="AW9" s="14">
        <v>0.79640687513379604</v>
      </c>
      <c r="AX9" s="14">
        <v>0.87393881530041695</v>
      </c>
    </row>
    <row r="10" spans="2:50" ht="75" x14ac:dyDescent="0.25">
      <c r="B10" s="15" t="s">
        <v>265</v>
      </c>
      <c r="C10" s="14">
        <v>0.113078179972429</v>
      </c>
      <c r="D10" s="14">
        <v>0.108407686097564</v>
      </c>
      <c r="E10" s="14">
        <v>0.113950704087687</v>
      </c>
      <c r="F10" s="14"/>
      <c r="G10" s="14">
        <v>0.146138688893164</v>
      </c>
      <c r="H10" s="14">
        <v>0.14150299617326301</v>
      </c>
      <c r="I10" s="14">
        <v>0.13988140686088599</v>
      </c>
      <c r="J10" s="14">
        <v>0.14471830099877001</v>
      </c>
      <c r="K10" s="14">
        <v>5.8785372213052703E-2</v>
      </c>
      <c r="L10" s="14">
        <v>5.5395236442202803E-2</v>
      </c>
      <c r="M10" s="14"/>
      <c r="N10" s="14">
        <v>0.102896506661834</v>
      </c>
      <c r="O10" s="14">
        <v>0.12731141142100799</v>
      </c>
      <c r="P10" s="14">
        <v>0.12830267122015901</v>
      </c>
      <c r="Q10" s="14">
        <v>9.5150091482114896E-2</v>
      </c>
      <c r="R10" s="14"/>
      <c r="S10" s="14">
        <v>0.137557911384977</v>
      </c>
      <c r="T10" s="14">
        <v>0.10700076972630999</v>
      </c>
      <c r="U10" s="14">
        <v>0.15312178545781399</v>
      </c>
      <c r="V10" s="14">
        <v>5.0251516655716498E-2</v>
      </c>
      <c r="W10" s="14">
        <v>0.13773023902223</v>
      </c>
      <c r="X10" s="14">
        <v>0.109055193227449</v>
      </c>
      <c r="Y10" s="14">
        <v>0.129507147599106</v>
      </c>
      <c r="Z10" s="14">
        <v>0.120969280181168</v>
      </c>
      <c r="AA10" s="14">
        <v>0.114109561894122</v>
      </c>
      <c r="AB10" s="14">
        <v>0.103252377243935</v>
      </c>
      <c r="AC10" s="14">
        <v>7.9945752609028101E-2</v>
      </c>
      <c r="AD10" s="14">
        <v>0.11710387821521399</v>
      </c>
      <c r="AE10" s="14"/>
      <c r="AF10" s="14">
        <v>0.123340015742505</v>
      </c>
      <c r="AG10" s="14">
        <v>0.109230335462322</v>
      </c>
      <c r="AH10" s="14">
        <v>0.113965191638093</v>
      </c>
      <c r="AI10" s="14"/>
      <c r="AJ10" s="14" t="s">
        <v>79</v>
      </c>
      <c r="AK10" s="14" t="s">
        <v>79</v>
      </c>
      <c r="AL10" s="14" t="s">
        <v>79</v>
      </c>
      <c r="AM10" s="14" t="s">
        <v>79</v>
      </c>
      <c r="AN10" s="14" t="s">
        <v>79</v>
      </c>
      <c r="AO10" s="14"/>
      <c r="AP10" s="14">
        <v>9.5829125968979606E-2</v>
      </c>
      <c r="AQ10" s="14">
        <v>0.12502745617958699</v>
      </c>
      <c r="AR10" s="14">
        <v>0.13576282246836899</v>
      </c>
      <c r="AS10" s="14"/>
      <c r="AT10" s="14">
        <v>0.108192471452111</v>
      </c>
      <c r="AU10" s="14">
        <v>7.6473751292770398E-2</v>
      </c>
      <c r="AV10" s="14">
        <v>0.128573225869103</v>
      </c>
      <c r="AW10" s="14">
        <v>0.120109427293349</v>
      </c>
      <c r="AX10" s="14">
        <v>6.1941746733954403E-2</v>
      </c>
    </row>
    <row r="11" spans="2:50" x14ac:dyDescent="0.25">
      <c r="B11" s="15" t="s">
        <v>70</v>
      </c>
      <c r="C11" s="23">
        <v>0.136236289214618</v>
      </c>
      <c r="D11" s="23">
        <v>0.10660264918444699</v>
      </c>
      <c r="E11" s="23">
        <v>0.167516249002751</v>
      </c>
      <c r="F11" s="23"/>
      <c r="G11" s="23">
        <v>0.14621445555832399</v>
      </c>
      <c r="H11" s="23">
        <v>0.17339525032731101</v>
      </c>
      <c r="I11" s="23">
        <v>0.14876852389511</v>
      </c>
      <c r="J11" s="23">
        <v>0.13913754975658499</v>
      </c>
      <c r="K11" s="23">
        <v>0.14858099989240101</v>
      </c>
      <c r="L11" s="23">
        <v>7.7786272866486303E-2</v>
      </c>
      <c r="M11" s="23"/>
      <c r="N11" s="23">
        <v>8.4828109573053104E-2</v>
      </c>
      <c r="O11" s="23">
        <v>0.119736515330198</v>
      </c>
      <c r="P11" s="23">
        <v>0.161641557506259</v>
      </c>
      <c r="Q11" s="23">
        <v>0.19009554486963001</v>
      </c>
      <c r="R11" s="23"/>
      <c r="S11" s="23">
        <v>8.2578669587869497E-2</v>
      </c>
      <c r="T11" s="23">
        <v>0.118382362922596</v>
      </c>
      <c r="U11" s="23">
        <v>0.16334072327438501</v>
      </c>
      <c r="V11" s="23">
        <v>0.13166909186731399</v>
      </c>
      <c r="W11" s="23">
        <v>0.13513859409137899</v>
      </c>
      <c r="X11" s="23">
        <v>0.107477037512446</v>
      </c>
      <c r="Y11" s="23">
        <v>0.14118386283738099</v>
      </c>
      <c r="Z11" s="23">
        <v>0.26428385969365198</v>
      </c>
      <c r="AA11" s="23">
        <v>0.160906433106975</v>
      </c>
      <c r="AB11" s="23">
        <v>0.13948520319841501</v>
      </c>
      <c r="AC11" s="23">
        <v>0.16082114655211699</v>
      </c>
      <c r="AD11" s="23">
        <v>0.19841376295369001</v>
      </c>
      <c r="AE11" s="23"/>
      <c r="AF11" s="23">
        <v>0.156409630501713</v>
      </c>
      <c r="AG11" s="23">
        <v>0.106307008468422</v>
      </c>
      <c r="AH11" s="23">
        <v>0.17378572604092701</v>
      </c>
      <c r="AI11" s="23"/>
      <c r="AJ11" s="23" t="s">
        <v>79</v>
      </c>
      <c r="AK11" s="23" t="s">
        <v>79</v>
      </c>
      <c r="AL11" s="23" t="s">
        <v>79</v>
      </c>
      <c r="AM11" s="23" t="s">
        <v>79</v>
      </c>
      <c r="AN11" s="23" t="s">
        <v>79</v>
      </c>
      <c r="AO11" s="23"/>
      <c r="AP11" s="23">
        <v>0.110823197530714</v>
      </c>
      <c r="AQ11" s="23">
        <v>0.122465278263718</v>
      </c>
      <c r="AR11" s="23">
        <v>4.5150470356361903E-2</v>
      </c>
      <c r="AS11" s="23"/>
      <c r="AT11" s="23">
        <v>0.202178961622167</v>
      </c>
      <c r="AU11" s="23">
        <v>0.171489721643245</v>
      </c>
      <c r="AV11" s="23">
        <v>8.5482191877760696E-2</v>
      </c>
      <c r="AW11" s="23">
        <v>8.3483697572854398E-2</v>
      </c>
      <c r="AX11" s="23">
        <v>6.4119437965628606E-2</v>
      </c>
    </row>
    <row r="12" spans="2:50" x14ac:dyDescent="0.25">
      <c r="B12" s="27" t="s">
        <v>540</v>
      </c>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X16"/>
  <sheetViews>
    <sheetView showGridLines="0" topLeftCell="A8" workbookViewId="0">
      <pane xSplit="2" topLeftCell="C1" activePane="topRight" state="frozen"/>
      <selection pane="topRight" activeCell="B12" sqref="B12"/>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75" x14ac:dyDescent="0.25">
      <c r="B9" s="15" t="s">
        <v>266</v>
      </c>
      <c r="C9" s="14">
        <v>0.70261587437295603</v>
      </c>
      <c r="D9" s="14">
        <v>0.71884983607328201</v>
      </c>
      <c r="E9" s="14">
        <v>0.68553732425603497</v>
      </c>
      <c r="F9" s="14"/>
      <c r="G9" s="14">
        <v>0.685870405113301</v>
      </c>
      <c r="H9" s="14">
        <v>0.672076105271327</v>
      </c>
      <c r="I9" s="14">
        <v>0.67817847682992705</v>
      </c>
      <c r="J9" s="14">
        <v>0.67856747178841104</v>
      </c>
      <c r="K9" s="14">
        <v>0.71054989173354499</v>
      </c>
      <c r="L9" s="14">
        <v>0.77254219901668597</v>
      </c>
      <c r="M9" s="14"/>
      <c r="N9" s="14">
        <v>0.74346773316217496</v>
      </c>
      <c r="O9" s="14">
        <v>0.74988219307491</v>
      </c>
      <c r="P9" s="14">
        <v>0.623293610184809</v>
      </c>
      <c r="Q9" s="14">
        <v>0.67751885767392095</v>
      </c>
      <c r="R9" s="14"/>
      <c r="S9" s="14">
        <v>0.713693086082277</v>
      </c>
      <c r="T9" s="14">
        <v>0.65682552689610196</v>
      </c>
      <c r="U9" s="14">
        <v>0.690286832907821</v>
      </c>
      <c r="V9" s="14">
        <v>0.74333563207303399</v>
      </c>
      <c r="W9" s="14">
        <v>0.77405381718266297</v>
      </c>
      <c r="X9" s="14">
        <v>0.65181848090082395</v>
      </c>
      <c r="Y9" s="14">
        <v>0.71220164298254895</v>
      </c>
      <c r="Z9" s="14">
        <v>0.67302496922027799</v>
      </c>
      <c r="AA9" s="14">
        <v>0.73793319409395097</v>
      </c>
      <c r="AB9" s="14">
        <v>0.66615202887361602</v>
      </c>
      <c r="AC9" s="14">
        <v>0.696172151437213</v>
      </c>
      <c r="AD9" s="14">
        <v>0.784231888929941</v>
      </c>
      <c r="AE9" s="14"/>
      <c r="AF9" s="14">
        <v>0.68753427862042205</v>
      </c>
      <c r="AG9" s="14">
        <v>0.74659842181793801</v>
      </c>
      <c r="AH9" s="14">
        <v>0.58709451977841198</v>
      </c>
      <c r="AI9" s="14"/>
      <c r="AJ9" s="14" t="s">
        <v>79</v>
      </c>
      <c r="AK9" s="14" t="s">
        <v>79</v>
      </c>
      <c r="AL9" s="14" t="s">
        <v>79</v>
      </c>
      <c r="AM9" s="14" t="s">
        <v>79</v>
      </c>
      <c r="AN9" s="14" t="s">
        <v>79</v>
      </c>
      <c r="AO9" s="14"/>
      <c r="AP9" s="14">
        <v>0.76809291303781801</v>
      </c>
      <c r="AQ9" s="14">
        <v>0.75656276199337402</v>
      </c>
      <c r="AR9" s="14">
        <v>0.73080090276136001</v>
      </c>
      <c r="AS9" s="14"/>
      <c r="AT9" s="14">
        <v>0.690330343086209</v>
      </c>
      <c r="AU9" s="14">
        <v>0.67624379985554905</v>
      </c>
      <c r="AV9" s="14">
        <v>0.75545107138748502</v>
      </c>
      <c r="AW9" s="14">
        <v>0.70008291327877903</v>
      </c>
      <c r="AX9" s="14">
        <v>0.69760121165537503</v>
      </c>
    </row>
    <row r="10" spans="2:50" ht="75" x14ac:dyDescent="0.25">
      <c r="B10" s="15" t="s">
        <v>267</v>
      </c>
      <c r="C10" s="14">
        <v>0.12922688453572501</v>
      </c>
      <c r="D10" s="14">
        <v>0.14775184412981701</v>
      </c>
      <c r="E10" s="14">
        <v>0.112979048266985</v>
      </c>
      <c r="F10" s="14"/>
      <c r="G10" s="14">
        <v>0.16336084762240399</v>
      </c>
      <c r="H10" s="14">
        <v>0.172158783354003</v>
      </c>
      <c r="I10" s="14">
        <v>0.13917821736379199</v>
      </c>
      <c r="J10" s="14">
        <v>0.118229230229381</v>
      </c>
      <c r="K10" s="14">
        <v>0.119677879668059</v>
      </c>
      <c r="L10" s="14">
        <v>8.0934225798066306E-2</v>
      </c>
      <c r="M10" s="14"/>
      <c r="N10" s="14">
        <v>0.132734911947095</v>
      </c>
      <c r="O10" s="14">
        <v>0.101672947599182</v>
      </c>
      <c r="P10" s="14">
        <v>0.16153457819932801</v>
      </c>
      <c r="Q10" s="14">
        <v>0.12669134379046201</v>
      </c>
      <c r="R10" s="14"/>
      <c r="S10" s="14">
        <v>0.158203935972548</v>
      </c>
      <c r="T10" s="14">
        <v>0.19319852681397801</v>
      </c>
      <c r="U10" s="14">
        <v>6.4479903430895602E-2</v>
      </c>
      <c r="V10" s="14">
        <v>0.103377745040847</v>
      </c>
      <c r="W10" s="14">
        <v>5.2835801603297101E-2</v>
      </c>
      <c r="X10" s="14">
        <v>0.14022869528683199</v>
      </c>
      <c r="Y10" s="14">
        <v>0.15137408812576</v>
      </c>
      <c r="Z10" s="14">
        <v>5.3680030994388103E-2</v>
      </c>
      <c r="AA10" s="14">
        <v>0.12166178058643</v>
      </c>
      <c r="AB10" s="14">
        <v>0.13668220938008099</v>
      </c>
      <c r="AC10" s="14">
        <v>0.19113779008861301</v>
      </c>
      <c r="AD10" s="14">
        <v>7.6277284607110196E-2</v>
      </c>
      <c r="AE10" s="14"/>
      <c r="AF10" s="14">
        <v>0.147927985944177</v>
      </c>
      <c r="AG10" s="14">
        <v>0.10470362123107101</v>
      </c>
      <c r="AH10" s="14">
        <v>0.14781195154524901</v>
      </c>
      <c r="AI10" s="14"/>
      <c r="AJ10" s="14" t="s">
        <v>79</v>
      </c>
      <c r="AK10" s="14" t="s">
        <v>79</v>
      </c>
      <c r="AL10" s="14" t="s">
        <v>79</v>
      </c>
      <c r="AM10" s="14" t="s">
        <v>79</v>
      </c>
      <c r="AN10" s="14" t="s">
        <v>79</v>
      </c>
      <c r="AO10" s="14"/>
      <c r="AP10" s="14">
        <v>0.117348571136162</v>
      </c>
      <c r="AQ10" s="14">
        <v>0.11483114180312901</v>
      </c>
      <c r="AR10" s="14">
        <v>0.105021313034386</v>
      </c>
      <c r="AS10" s="14"/>
      <c r="AT10" s="14">
        <v>0.13188687345664599</v>
      </c>
      <c r="AU10" s="14">
        <v>0.145876742347406</v>
      </c>
      <c r="AV10" s="14">
        <v>0.101877533134887</v>
      </c>
      <c r="AW10" s="14">
        <v>0.21414024184372099</v>
      </c>
      <c r="AX10" s="14">
        <v>0.14267617106853001</v>
      </c>
    </row>
    <row r="11" spans="2:50" x14ac:dyDescent="0.25">
      <c r="B11" s="15" t="s">
        <v>70</v>
      </c>
      <c r="C11" s="23">
        <v>0.16815724109131899</v>
      </c>
      <c r="D11" s="23">
        <v>0.133398319796901</v>
      </c>
      <c r="E11" s="23">
        <v>0.20148362747698001</v>
      </c>
      <c r="F11" s="23"/>
      <c r="G11" s="23">
        <v>0.15076874726429601</v>
      </c>
      <c r="H11" s="23">
        <v>0.155765111374669</v>
      </c>
      <c r="I11" s="23">
        <v>0.18264330580628199</v>
      </c>
      <c r="J11" s="23">
        <v>0.20320329798220799</v>
      </c>
      <c r="K11" s="23">
        <v>0.169772228598396</v>
      </c>
      <c r="L11" s="23">
        <v>0.146523575185248</v>
      </c>
      <c r="M11" s="23"/>
      <c r="N11" s="23">
        <v>0.123797354890729</v>
      </c>
      <c r="O11" s="23">
        <v>0.14844485932590801</v>
      </c>
      <c r="P11" s="23">
        <v>0.21517181161586299</v>
      </c>
      <c r="Q11" s="23">
        <v>0.19578979853561801</v>
      </c>
      <c r="R11" s="23"/>
      <c r="S11" s="23">
        <v>0.128102977945175</v>
      </c>
      <c r="T11" s="23">
        <v>0.14997594628992</v>
      </c>
      <c r="U11" s="23">
        <v>0.24523326366128301</v>
      </c>
      <c r="V11" s="23">
        <v>0.153286622886119</v>
      </c>
      <c r="W11" s="23">
        <v>0.17311038121403999</v>
      </c>
      <c r="X11" s="23">
        <v>0.20795282381234401</v>
      </c>
      <c r="Y11" s="23">
        <v>0.13642426889169099</v>
      </c>
      <c r="Z11" s="23">
        <v>0.273294999785334</v>
      </c>
      <c r="AA11" s="23">
        <v>0.14040502531962001</v>
      </c>
      <c r="AB11" s="23">
        <v>0.19716576174630299</v>
      </c>
      <c r="AC11" s="23">
        <v>0.112690058474174</v>
      </c>
      <c r="AD11" s="23">
        <v>0.139490826462949</v>
      </c>
      <c r="AE11" s="23"/>
      <c r="AF11" s="23">
        <v>0.16453773543540101</v>
      </c>
      <c r="AG11" s="23">
        <v>0.148697956950991</v>
      </c>
      <c r="AH11" s="23">
        <v>0.26509352867633901</v>
      </c>
      <c r="AI11" s="23"/>
      <c r="AJ11" s="23" t="s">
        <v>79</v>
      </c>
      <c r="AK11" s="23" t="s">
        <v>79</v>
      </c>
      <c r="AL11" s="23" t="s">
        <v>79</v>
      </c>
      <c r="AM11" s="23" t="s">
        <v>79</v>
      </c>
      <c r="AN11" s="23" t="s">
        <v>79</v>
      </c>
      <c r="AO11" s="23"/>
      <c r="AP11" s="23">
        <v>0.114558515826019</v>
      </c>
      <c r="AQ11" s="23">
        <v>0.128606096203497</v>
      </c>
      <c r="AR11" s="23">
        <v>0.164177784204255</v>
      </c>
      <c r="AS11" s="23"/>
      <c r="AT11" s="23">
        <v>0.17778278345714499</v>
      </c>
      <c r="AU11" s="23">
        <v>0.177879457797045</v>
      </c>
      <c r="AV11" s="23">
        <v>0.142671395477628</v>
      </c>
      <c r="AW11" s="23">
        <v>8.5776844877499994E-2</v>
      </c>
      <c r="AX11" s="23">
        <v>0.15972261727609499</v>
      </c>
    </row>
    <row r="12" spans="2:50" x14ac:dyDescent="0.25">
      <c r="B12" s="27" t="s">
        <v>541</v>
      </c>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X22"/>
  <sheetViews>
    <sheetView showGridLines="0" topLeftCell="A7"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268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221</v>
      </c>
      <c r="C9" s="14">
        <v>0.25190327486458802</v>
      </c>
      <c r="D9" s="14">
        <v>0.336032650592893</v>
      </c>
      <c r="E9" s="14">
        <v>0.16851482770619799</v>
      </c>
      <c r="F9" s="14"/>
      <c r="G9" s="14">
        <v>0.203148753426586</v>
      </c>
      <c r="H9" s="14">
        <v>0.23374369633850201</v>
      </c>
      <c r="I9" s="14">
        <v>0.23208698762265001</v>
      </c>
      <c r="J9" s="14">
        <v>0.24151933502950401</v>
      </c>
      <c r="K9" s="14">
        <v>0.29004499364463798</v>
      </c>
      <c r="L9" s="14">
        <v>0.30062822787708599</v>
      </c>
      <c r="M9" s="14"/>
      <c r="N9" s="14">
        <v>0.29958804235710701</v>
      </c>
      <c r="O9" s="14">
        <v>0.26834386884619399</v>
      </c>
      <c r="P9" s="14">
        <v>0.24218246739435501</v>
      </c>
      <c r="Q9" s="14">
        <v>0.19087463956731801</v>
      </c>
      <c r="R9" s="14"/>
      <c r="S9" s="14">
        <v>0.31589695363364301</v>
      </c>
      <c r="T9" s="14">
        <v>0.18944200033692599</v>
      </c>
      <c r="U9" s="14">
        <v>0.213117937990222</v>
      </c>
      <c r="V9" s="14">
        <v>0.28665298955443202</v>
      </c>
      <c r="W9" s="14">
        <v>0.22642635263299399</v>
      </c>
      <c r="X9" s="14">
        <v>0.30551339216955298</v>
      </c>
      <c r="Y9" s="14">
        <v>0.26725622940532201</v>
      </c>
      <c r="Z9" s="14">
        <v>0.22129039062938999</v>
      </c>
      <c r="AA9" s="14">
        <v>0.21870339396542801</v>
      </c>
      <c r="AB9" s="14">
        <v>0.25429632496515298</v>
      </c>
      <c r="AC9" s="14">
        <v>0.186970771482181</v>
      </c>
      <c r="AD9" s="14">
        <v>0.29129373728013502</v>
      </c>
      <c r="AE9" s="14"/>
      <c r="AF9" s="14">
        <v>0.22847020144999799</v>
      </c>
      <c r="AG9" s="14">
        <v>0.31491927032617001</v>
      </c>
      <c r="AH9" s="14">
        <v>0.18203057253340901</v>
      </c>
      <c r="AI9" s="14"/>
      <c r="AJ9" s="14" t="s">
        <v>79</v>
      </c>
      <c r="AK9" s="14" t="s">
        <v>79</v>
      </c>
      <c r="AL9" s="14" t="s">
        <v>79</v>
      </c>
      <c r="AM9" s="14" t="s">
        <v>79</v>
      </c>
      <c r="AN9" s="14" t="s">
        <v>79</v>
      </c>
      <c r="AO9" s="14"/>
      <c r="AP9" s="14">
        <v>0.29837970951925602</v>
      </c>
      <c r="AQ9" s="14">
        <v>0.26890918956944498</v>
      </c>
      <c r="AR9" s="14">
        <v>0.28249991232453098</v>
      </c>
      <c r="AS9" s="14"/>
      <c r="AT9" s="14">
        <v>0.19329994117402099</v>
      </c>
      <c r="AU9" s="14">
        <v>0.226588883608866</v>
      </c>
      <c r="AV9" s="14">
        <v>0.30237293592600401</v>
      </c>
      <c r="AW9" s="14">
        <v>0.339160939530669</v>
      </c>
      <c r="AX9" s="14">
        <v>0.34631355048965301</v>
      </c>
    </row>
    <row r="10" spans="2:50" x14ac:dyDescent="0.25">
      <c r="B10" s="15" t="s">
        <v>222</v>
      </c>
      <c r="C10" s="14">
        <v>0.46002932208150399</v>
      </c>
      <c r="D10" s="14">
        <v>0.42513391054802302</v>
      </c>
      <c r="E10" s="14">
        <v>0.49575938486480098</v>
      </c>
      <c r="F10" s="14"/>
      <c r="G10" s="14">
        <v>0.48061889374950201</v>
      </c>
      <c r="H10" s="14">
        <v>0.47150847183538303</v>
      </c>
      <c r="I10" s="14">
        <v>0.48823928173940201</v>
      </c>
      <c r="J10" s="14">
        <v>0.477606201572506</v>
      </c>
      <c r="K10" s="14">
        <v>0.36907987197910302</v>
      </c>
      <c r="L10" s="14">
        <v>0.458943574142674</v>
      </c>
      <c r="M10" s="14"/>
      <c r="N10" s="14">
        <v>0.50668780067775099</v>
      </c>
      <c r="O10" s="14">
        <v>0.48642387675096299</v>
      </c>
      <c r="P10" s="14">
        <v>0.438361354795122</v>
      </c>
      <c r="Q10" s="14">
        <v>0.402183547591974</v>
      </c>
      <c r="R10" s="14"/>
      <c r="S10" s="14">
        <v>0.42407110221043698</v>
      </c>
      <c r="T10" s="14">
        <v>0.494396962079446</v>
      </c>
      <c r="U10" s="14">
        <v>0.43983931641503199</v>
      </c>
      <c r="V10" s="14">
        <v>0.44442798246587001</v>
      </c>
      <c r="W10" s="14">
        <v>0.51703712604513996</v>
      </c>
      <c r="X10" s="14">
        <v>0.48654003404347201</v>
      </c>
      <c r="Y10" s="14">
        <v>0.38800597140781301</v>
      </c>
      <c r="Z10" s="14">
        <v>0.39211013710829601</v>
      </c>
      <c r="AA10" s="14">
        <v>0.473425675708117</v>
      </c>
      <c r="AB10" s="14">
        <v>0.49237902534437</v>
      </c>
      <c r="AC10" s="14">
        <v>0.458171220934107</v>
      </c>
      <c r="AD10" s="14">
        <v>0.52595764636518905</v>
      </c>
      <c r="AE10" s="14"/>
      <c r="AF10" s="14">
        <v>0.42882236546744101</v>
      </c>
      <c r="AG10" s="14">
        <v>0.49448709391609802</v>
      </c>
      <c r="AH10" s="14">
        <v>0.44725536917922498</v>
      </c>
      <c r="AI10" s="14"/>
      <c r="AJ10" s="14" t="s">
        <v>79</v>
      </c>
      <c r="AK10" s="14" t="s">
        <v>79</v>
      </c>
      <c r="AL10" s="14" t="s">
        <v>79</v>
      </c>
      <c r="AM10" s="14" t="s">
        <v>79</v>
      </c>
      <c r="AN10" s="14" t="s">
        <v>79</v>
      </c>
      <c r="AO10" s="14"/>
      <c r="AP10" s="14">
        <v>0.52124025342539604</v>
      </c>
      <c r="AQ10" s="14">
        <v>0.455439085953603</v>
      </c>
      <c r="AR10" s="14">
        <v>0.52264941227739503</v>
      </c>
      <c r="AS10" s="14"/>
      <c r="AT10" s="14">
        <v>0.41331080360877198</v>
      </c>
      <c r="AU10" s="14">
        <v>0.43851759921538502</v>
      </c>
      <c r="AV10" s="14">
        <v>0.49995476542234502</v>
      </c>
      <c r="AW10" s="14">
        <v>0.50624431134951597</v>
      </c>
      <c r="AX10" s="14">
        <v>0.44691009234293599</v>
      </c>
    </row>
    <row r="11" spans="2:50" ht="30" x14ac:dyDescent="0.25">
      <c r="B11" s="15" t="s">
        <v>223</v>
      </c>
      <c r="C11" s="14">
        <v>0.20183784435344099</v>
      </c>
      <c r="D11" s="14">
        <v>0.17065483151653099</v>
      </c>
      <c r="E11" s="14">
        <v>0.23371917037194501</v>
      </c>
      <c r="F11" s="14"/>
      <c r="G11" s="14">
        <v>0.22117155643932501</v>
      </c>
      <c r="H11" s="14">
        <v>0.20015713452506501</v>
      </c>
      <c r="I11" s="14">
        <v>0.20798086122755</v>
      </c>
      <c r="J11" s="14">
        <v>0.17884251623078801</v>
      </c>
      <c r="K11" s="14">
        <v>0.23624277656053799</v>
      </c>
      <c r="L11" s="14">
        <v>0.17956595425852601</v>
      </c>
      <c r="M11" s="14"/>
      <c r="N11" s="14">
        <v>0.14403752052857999</v>
      </c>
      <c r="O11" s="14">
        <v>0.171537777754383</v>
      </c>
      <c r="P11" s="14">
        <v>0.21607091627587699</v>
      </c>
      <c r="Q11" s="14">
        <v>0.28625111530326502</v>
      </c>
      <c r="R11" s="14"/>
      <c r="S11" s="14">
        <v>0.21762899350845699</v>
      </c>
      <c r="T11" s="14">
        <v>0.222525096611183</v>
      </c>
      <c r="U11" s="14">
        <v>0.21328496736066299</v>
      </c>
      <c r="V11" s="14">
        <v>0.18625388350098701</v>
      </c>
      <c r="W11" s="14">
        <v>0.17623659776453299</v>
      </c>
      <c r="X11" s="14">
        <v>0.157927478530549</v>
      </c>
      <c r="Y11" s="14">
        <v>0.24839525176229299</v>
      </c>
      <c r="Z11" s="14">
        <v>0.25891664221691502</v>
      </c>
      <c r="AA11" s="14">
        <v>0.202524007927922</v>
      </c>
      <c r="AB11" s="14">
        <v>0.14148197057223499</v>
      </c>
      <c r="AC11" s="14">
        <v>0.28856672432573499</v>
      </c>
      <c r="AD11" s="14">
        <v>9.0027528919547503E-2</v>
      </c>
      <c r="AE11" s="14"/>
      <c r="AF11" s="14">
        <v>0.21950610494540199</v>
      </c>
      <c r="AG11" s="14">
        <v>0.13546462640454399</v>
      </c>
      <c r="AH11" s="14">
        <v>0.30234181994807402</v>
      </c>
      <c r="AI11" s="14"/>
      <c r="AJ11" s="14" t="s">
        <v>79</v>
      </c>
      <c r="AK11" s="14" t="s">
        <v>79</v>
      </c>
      <c r="AL11" s="14" t="s">
        <v>79</v>
      </c>
      <c r="AM11" s="14" t="s">
        <v>79</v>
      </c>
      <c r="AN11" s="14" t="s">
        <v>79</v>
      </c>
      <c r="AO11" s="14"/>
      <c r="AP11" s="14">
        <v>0.13397175218660101</v>
      </c>
      <c r="AQ11" s="14">
        <v>0.18097267954558099</v>
      </c>
      <c r="AR11" s="14">
        <v>0.150424207038065</v>
      </c>
      <c r="AS11" s="14"/>
      <c r="AT11" s="14">
        <v>0.29358859267087101</v>
      </c>
      <c r="AU11" s="14">
        <v>0.21387267559704901</v>
      </c>
      <c r="AV11" s="14">
        <v>0.14080528033460599</v>
      </c>
      <c r="AW11" s="14">
        <v>0.116375547403531</v>
      </c>
      <c r="AX11" s="14">
        <v>0.206776357167411</v>
      </c>
    </row>
    <row r="12" spans="2:50" x14ac:dyDescent="0.25">
      <c r="B12" s="15" t="s">
        <v>224</v>
      </c>
      <c r="C12" s="14">
        <v>3.03632593908995E-2</v>
      </c>
      <c r="D12" s="14">
        <v>2.6966849619950599E-2</v>
      </c>
      <c r="E12" s="14">
        <v>3.4073401881002198E-2</v>
      </c>
      <c r="F12" s="14"/>
      <c r="G12" s="14">
        <v>4.6575268147563798E-2</v>
      </c>
      <c r="H12" s="14">
        <v>4.0207764357663399E-2</v>
      </c>
      <c r="I12" s="14">
        <v>1.17357722062991E-2</v>
      </c>
      <c r="J12" s="14">
        <v>4.4308549977842698E-2</v>
      </c>
      <c r="K12" s="14">
        <v>3.67353112461489E-2</v>
      </c>
      <c r="L12" s="14">
        <v>1.13194775975756E-2</v>
      </c>
      <c r="M12" s="14"/>
      <c r="N12" s="14">
        <v>2.12287981298056E-2</v>
      </c>
      <c r="O12" s="14">
        <v>3.5756666911367398E-2</v>
      </c>
      <c r="P12" s="14">
        <v>3.5548259432769097E-2</v>
      </c>
      <c r="Q12" s="14">
        <v>2.9992266378752901E-2</v>
      </c>
      <c r="R12" s="14"/>
      <c r="S12" s="14">
        <v>2.0372554702324599E-2</v>
      </c>
      <c r="T12" s="14">
        <v>3.1266677281541803E-2</v>
      </c>
      <c r="U12" s="14">
        <v>3.7025554980157499E-2</v>
      </c>
      <c r="V12" s="14">
        <v>2.0147266312941E-2</v>
      </c>
      <c r="W12" s="14">
        <v>0</v>
      </c>
      <c r="X12" s="14">
        <v>2.3671784951119702E-2</v>
      </c>
      <c r="Y12" s="14">
        <v>6.3672111448867405E-2</v>
      </c>
      <c r="Z12" s="14">
        <v>2.2753353405185899E-2</v>
      </c>
      <c r="AA12" s="14">
        <v>5.2964590709194299E-2</v>
      </c>
      <c r="AB12" s="14">
        <v>4.2906891715740303E-2</v>
      </c>
      <c r="AC12" s="14">
        <v>2.10318710642977E-2</v>
      </c>
      <c r="AD12" s="14">
        <v>0</v>
      </c>
      <c r="AE12" s="14"/>
      <c r="AF12" s="14">
        <v>4.4774797084824902E-2</v>
      </c>
      <c r="AG12" s="14">
        <v>1.8699722456594899E-2</v>
      </c>
      <c r="AH12" s="14">
        <v>1.7043032634745998E-2</v>
      </c>
      <c r="AI12" s="14"/>
      <c r="AJ12" s="14" t="s">
        <v>79</v>
      </c>
      <c r="AK12" s="14" t="s">
        <v>79</v>
      </c>
      <c r="AL12" s="14" t="s">
        <v>79</v>
      </c>
      <c r="AM12" s="14" t="s">
        <v>79</v>
      </c>
      <c r="AN12" s="14" t="s">
        <v>79</v>
      </c>
      <c r="AO12" s="14"/>
      <c r="AP12" s="14">
        <v>1.56252043285161E-2</v>
      </c>
      <c r="AQ12" s="14">
        <v>4.8874503069085501E-2</v>
      </c>
      <c r="AR12" s="14">
        <v>2.2969917589646099E-2</v>
      </c>
      <c r="AS12" s="14"/>
      <c r="AT12" s="14">
        <v>3.16501705352044E-2</v>
      </c>
      <c r="AU12" s="14">
        <v>3.5841479815094203E-2</v>
      </c>
      <c r="AV12" s="14">
        <v>3.0006513849275201E-2</v>
      </c>
      <c r="AW12" s="14">
        <v>2.3246504207393999E-2</v>
      </c>
      <c r="AX12" s="14">
        <v>0</v>
      </c>
    </row>
    <row r="13" spans="2:50" x14ac:dyDescent="0.25">
      <c r="B13" s="15" t="s">
        <v>225</v>
      </c>
      <c r="C13" s="14">
        <v>1.3605054450481499E-2</v>
      </c>
      <c r="D13" s="14">
        <v>6.6532972517981204E-3</v>
      </c>
      <c r="E13" s="14">
        <v>1.7483186249087498E-2</v>
      </c>
      <c r="F13" s="14"/>
      <c r="G13" s="14">
        <v>1.2938079361037301E-2</v>
      </c>
      <c r="H13" s="14">
        <v>1.95516706210732E-2</v>
      </c>
      <c r="I13" s="14">
        <v>2.36038595394076E-2</v>
      </c>
      <c r="J13" s="14">
        <v>1.6752710590132901E-2</v>
      </c>
      <c r="K13" s="14">
        <v>4.7734036513224802E-3</v>
      </c>
      <c r="L13" s="14">
        <v>4.2567572916009898E-3</v>
      </c>
      <c r="M13" s="14"/>
      <c r="N13" s="14">
        <v>1.2697856817524E-2</v>
      </c>
      <c r="O13" s="14">
        <v>7.7841426212226497E-3</v>
      </c>
      <c r="P13" s="14">
        <v>1.5853311197002298E-2</v>
      </c>
      <c r="Q13" s="14">
        <v>1.91600339551985E-2</v>
      </c>
      <c r="R13" s="14"/>
      <c r="S13" s="14">
        <v>6.2734076874692499E-3</v>
      </c>
      <c r="T13" s="14">
        <v>2.7330985436439099E-2</v>
      </c>
      <c r="U13" s="14">
        <v>1.15585043421392E-2</v>
      </c>
      <c r="V13" s="14">
        <v>1.08469779059921E-2</v>
      </c>
      <c r="W13" s="14">
        <v>1.8334844942931999E-2</v>
      </c>
      <c r="X13" s="14">
        <v>0</v>
      </c>
      <c r="Y13" s="14">
        <v>2.4041514662662099E-2</v>
      </c>
      <c r="Z13" s="14">
        <v>0</v>
      </c>
      <c r="AA13" s="14">
        <v>1.7221235255621501E-2</v>
      </c>
      <c r="AB13" s="14">
        <v>7.9753711482717891E-3</v>
      </c>
      <c r="AC13" s="14">
        <v>0</v>
      </c>
      <c r="AD13" s="14">
        <v>5.0719365808099798E-2</v>
      </c>
      <c r="AE13" s="14"/>
      <c r="AF13" s="14">
        <v>2.5400910404111202E-2</v>
      </c>
      <c r="AG13" s="14">
        <v>2.1804966307416998E-3</v>
      </c>
      <c r="AH13" s="14">
        <v>2.0263506457564699E-2</v>
      </c>
      <c r="AI13" s="14"/>
      <c r="AJ13" s="14" t="s">
        <v>79</v>
      </c>
      <c r="AK13" s="14" t="s">
        <v>79</v>
      </c>
      <c r="AL13" s="14" t="s">
        <v>79</v>
      </c>
      <c r="AM13" s="14" t="s">
        <v>79</v>
      </c>
      <c r="AN13" s="14" t="s">
        <v>79</v>
      </c>
      <c r="AO13" s="14"/>
      <c r="AP13" s="14">
        <v>0</v>
      </c>
      <c r="AQ13" s="14">
        <v>1.2739125848002001E-2</v>
      </c>
      <c r="AR13" s="14">
        <v>2.1456550770363798E-2</v>
      </c>
      <c r="AS13" s="14"/>
      <c r="AT13" s="14">
        <v>8.7514444446526608E-3</v>
      </c>
      <c r="AU13" s="14">
        <v>1.6036139865857599E-2</v>
      </c>
      <c r="AV13" s="14">
        <v>1.35870050766495E-2</v>
      </c>
      <c r="AW13" s="14">
        <v>0</v>
      </c>
      <c r="AX13" s="14">
        <v>0</v>
      </c>
    </row>
    <row r="14" spans="2:50" x14ac:dyDescent="0.25">
      <c r="B14" s="15" t="s">
        <v>70</v>
      </c>
      <c r="C14" s="14">
        <v>4.22612448590865E-2</v>
      </c>
      <c r="D14" s="14">
        <v>3.4558460470804603E-2</v>
      </c>
      <c r="E14" s="14">
        <v>5.04500289269674E-2</v>
      </c>
      <c r="F14" s="14"/>
      <c r="G14" s="14">
        <v>3.5547448875985301E-2</v>
      </c>
      <c r="H14" s="14">
        <v>3.4831262322313102E-2</v>
      </c>
      <c r="I14" s="14">
        <v>3.6353237664691701E-2</v>
      </c>
      <c r="J14" s="14">
        <v>4.0970686599226203E-2</v>
      </c>
      <c r="K14" s="14">
        <v>6.3123642918249706E-2</v>
      </c>
      <c r="L14" s="14">
        <v>4.5286008832536702E-2</v>
      </c>
      <c r="M14" s="14"/>
      <c r="N14" s="14">
        <v>1.5759981489232001E-2</v>
      </c>
      <c r="O14" s="14">
        <v>3.015366711587E-2</v>
      </c>
      <c r="P14" s="14">
        <v>5.1983690904874202E-2</v>
      </c>
      <c r="Q14" s="14">
        <v>7.1538397203491103E-2</v>
      </c>
      <c r="R14" s="14"/>
      <c r="S14" s="14">
        <v>1.5756988257669299E-2</v>
      </c>
      <c r="T14" s="14">
        <v>3.50382782544639E-2</v>
      </c>
      <c r="U14" s="14">
        <v>8.5173718911787002E-2</v>
      </c>
      <c r="V14" s="14">
        <v>5.1670900259778003E-2</v>
      </c>
      <c r="W14" s="14">
        <v>6.1965078614401398E-2</v>
      </c>
      <c r="X14" s="14">
        <v>2.6347310305305498E-2</v>
      </c>
      <c r="Y14" s="14">
        <v>8.6289213130427093E-3</v>
      </c>
      <c r="Z14" s="14">
        <v>0.104929476640213</v>
      </c>
      <c r="AA14" s="14">
        <v>3.5161096433717599E-2</v>
      </c>
      <c r="AB14" s="14">
        <v>6.0960416254229502E-2</v>
      </c>
      <c r="AC14" s="14">
        <v>4.5259412193679897E-2</v>
      </c>
      <c r="AD14" s="14">
        <v>4.2001721627028199E-2</v>
      </c>
      <c r="AE14" s="14"/>
      <c r="AF14" s="14">
        <v>5.3025620648222499E-2</v>
      </c>
      <c r="AG14" s="14">
        <v>3.4248790265851099E-2</v>
      </c>
      <c r="AH14" s="14">
        <v>3.1065699246981798E-2</v>
      </c>
      <c r="AI14" s="14"/>
      <c r="AJ14" s="14" t="s">
        <v>79</v>
      </c>
      <c r="AK14" s="14" t="s">
        <v>79</v>
      </c>
      <c r="AL14" s="14" t="s">
        <v>79</v>
      </c>
      <c r="AM14" s="14" t="s">
        <v>79</v>
      </c>
      <c r="AN14" s="14" t="s">
        <v>79</v>
      </c>
      <c r="AO14" s="14"/>
      <c r="AP14" s="14">
        <v>3.0783080540231201E-2</v>
      </c>
      <c r="AQ14" s="14">
        <v>3.3065416014282402E-2</v>
      </c>
      <c r="AR14" s="14">
        <v>0</v>
      </c>
      <c r="AS14" s="14"/>
      <c r="AT14" s="14">
        <v>5.9399047566478701E-2</v>
      </c>
      <c r="AU14" s="14">
        <v>6.9143221897748394E-2</v>
      </c>
      <c r="AV14" s="14">
        <v>1.3273499391120901E-2</v>
      </c>
      <c r="AW14" s="14">
        <v>1.49726975088901E-2</v>
      </c>
      <c r="AX14" s="14">
        <v>0</v>
      </c>
    </row>
    <row r="15" spans="2:50" x14ac:dyDescent="0.25">
      <c r="B15" s="15" t="s">
        <v>226</v>
      </c>
      <c r="C15" s="18">
        <v>0.71193259694609201</v>
      </c>
      <c r="D15" s="18">
        <v>0.76116656114091596</v>
      </c>
      <c r="E15" s="18">
        <v>0.66427421257099795</v>
      </c>
      <c r="F15" s="18"/>
      <c r="G15" s="18">
        <v>0.68376764717608896</v>
      </c>
      <c r="H15" s="18">
        <v>0.70525216817388603</v>
      </c>
      <c r="I15" s="18">
        <v>0.72032626936205102</v>
      </c>
      <c r="J15" s="18">
        <v>0.71912553660200995</v>
      </c>
      <c r="K15" s="18">
        <v>0.65912486562374095</v>
      </c>
      <c r="L15" s="18">
        <v>0.75957180201976104</v>
      </c>
      <c r="M15" s="18"/>
      <c r="N15" s="18">
        <v>0.806275843034858</v>
      </c>
      <c r="O15" s="18">
        <v>0.75476774559715798</v>
      </c>
      <c r="P15" s="18">
        <v>0.68054382218947695</v>
      </c>
      <c r="Q15" s="18">
        <v>0.59305818715929204</v>
      </c>
      <c r="R15" s="18"/>
      <c r="S15" s="18">
        <v>0.73996805584407999</v>
      </c>
      <c r="T15" s="18">
        <v>0.68383896241637199</v>
      </c>
      <c r="U15" s="18">
        <v>0.65295725440525298</v>
      </c>
      <c r="V15" s="18">
        <v>0.73108097202030198</v>
      </c>
      <c r="W15" s="18">
        <v>0.743463478678134</v>
      </c>
      <c r="X15" s="18">
        <v>0.79205342621302599</v>
      </c>
      <c r="Y15" s="18">
        <v>0.65526220081313502</v>
      </c>
      <c r="Z15" s="18">
        <v>0.61340052773768605</v>
      </c>
      <c r="AA15" s="18">
        <v>0.69212906967354504</v>
      </c>
      <c r="AB15" s="18">
        <v>0.74667535030952303</v>
      </c>
      <c r="AC15" s="18">
        <v>0.645141992416288</v>
      </c>
      <c r="AD15" s="18">
        <v>0.81725138364532501</v>
      </c>
      <c r="AE15" s="18"/>
      <c r="AF15" s="18">
        <v>0.65729256691743898</v>
      </c>
      <c r="AG15" s="18">
        <v>0.80940636424226797</v>
      </c>
      <c r="AH15" s="18">
        <v>0.62928594171263397</v>
      </c>
      <c r="AI15" s="18"/>
      <c r="AJ15" s="18" t="s">
        <v>79</v>
      </c>
      <c r="AK15" s="18" t="s">
        <v>79</v>
      </c>
      <c r="AL15" s="18" t="s">
        <v>79</v>
      </c>
      <c r="AM15" s="18" t="s">
        <v>79</v>
      </c>
      <c r="AN15" s="18" t="s">
        <v>79</v>
      </c>
      <c r="AO15" s="18"/>
      <c r="AP15" s="18">
        <v>0.819619962944652</v>
      </c>
      <c r="AQ15" s="18">
        <v>0.72434827552304903</v>
      </c>
      <c r="AR15" s="18">
        <v>0.80514932460192601</v>
      </c>
      <c r="AS15" s="18"/>
      <c r="AT15" s="18">
        <v>0.60661074478279298</v>
      </c>
      <c r="AU15" s="18">
        <v>0.665106482824251</v>
      </c>
      <c r="AV15" s="18">
        <v>0.80232770134834897</v>
      </c>
      <c r="AW15" s="18">
        <v>0.84540525088018503</v>
      </c>
      <c r="AX15" s="18">
        <v>0.79322364283258895</v>
      </c>
    </row>
    <row r="16" spans="2:50" x14ac:dyDescent="0.25">
      <c r="B16" s="15" t="s">
        <v>227</v>
      </c>
      <c r="C16" s="18">
        <v>4.3968313841381002E-2</v>
      </c>
      <c r="D16" s="18">
        <v>3.3620146871748698E-2</v>
      </c>
      <c r="E16" s="18">
        <v>5.1556588130089703E-2</v>
      </c>
      <c r="F16" s="18"/>
      <c r="G16" s="18">
        <v>5.95133475086011E-2</v>
      </c>
      <c r="H16" s="18">
        <v>5.9759434978736599E-2</v>
      </c>
      <c r="I16" s="18">
        <v>3.5339631745706701E-2</v>
      </c>
      <c r="J16" s="18">
        <v>6.1061260567975603E-2</v>
      </c>
      <c r="K16" s="18">
        <v>4.1508714897471301E-2</v>
      </c>
      <c r="L16" s="18">
        <v>1.55762348891766E-2</v>
      </c>
      <c r="M16" s="18"/>
      <c r="N16" s="18">
        <v>3.3926654947329597E-2</v>
      </c>
      <c r="O16" s="18">
        <v>4.354080953259E-2</v>
      </c>
      <c r="P16" s="18">
        <v>5.1401570629771402E-2</v>
      </c>
      <c r="Q16" s="18">
        <v>4.9152300333951397E-2</v>
      </c>
      <c r="R16" s="18"/>
      <c r="S16" s="18">
        <v>2.6645962389793901E-2</v>
      </c>
      <c r="T16" s="18">
        <v>5.8597662717980899E-2</v>
      </c>
      <c r="U16" s="18">
        <v>4.8584059322296702E-2</v>
      </c>
      <c r="V16" s="18">
        <v>3.0994244218933101E-2</v>
      </c>
      <c r="W16" s="18">
        <v>1.8334844942931999E-2</v>
      </c>
      <c r="X16" s="18">
        <v>2.3671784951119702E-2</v>
      </c>
      <c r="Y16" s="18">
        <v>8.7713626111529497E-2</v>
      </c>
      <c r="Z16" s="18">
        <v>2.2753353405185899E-2</v>
      </c>
      <c r="AA16" s="18">
        <v>7.0185825964815804E-2</v>
      </c>
      <c r="AB16" s="18">
        <v>5.0882262864012102E-2</v>
      </c>
      <c r="AC16" s="18">
        <v>2.10318710642977E-2</v>
      </c>
      <c r="AD16" s="18">
        <v>5.0719365808099798E-2</v>
      </c>
      <c r="AE16" s="18"/>
      <c r="AF16" s="18">
        <v>7.0175707488936104E-2</v>
      </c>
      <c r="AG16" s="18">
        <v>2.0880219087336602E-2</v>
      </c>
      <c r="AH16" s="18">
        <v>3.73065390923107E-2</v>
      </c>
      <c r="AI16" s="18"/>
      <c r="AJ16" s="18" t="s">
        <v>79</v>
      </c>
      <c r="AK16" s="18" t="s">
        <v>79</v>
      </c>
      <c r="AL16" s="18" t="s">
        <v>79</v>
      </c>
      <c r="AM16" s="18" t="s">
        <v>79</v>
      </c>
      <c r="AN16" s="18" t="s">
        <v>79</v>
      </c>
      <c r="AO16" s="18"/>
      <c r="AP16" s="18">
        <v>1.56252043285161E-2</v>
      </c>
      <c r="AQ16" s="18">
        <v>6.1613628917087597E-2</v>
      </c>
      <c r="AR16" s="18">
        <v>4.4426468360009803E-2</v>
      </c>
      <c r="AS16" s="18"/>
      <c r="AT16" s="18">
        <v>4.0401614979857101E-2</v>
      </c>
      <c r="AU16" s="18">
        <v>5.1877619680951802E-2</v>
      </c>
      <c r="AV16" s="18">
        <v>4.3593518925924599E-2</v>
      </c>
      <c r="AW16" s="18">
        <v>2.3246504207393999E-2</v>
      </c>
      <c r="AX16" s="18">
        <v>0</v>
      </c>
    </row>
    <row r="17" spans="2:50" x14ac:dyDescent="0.25">
      <c r="B17" s="15" t="s">
        <v>73</v>
      </c>
      <c r="C17" s="19">
        <v>0.66796428310471101</v>
      </c>
      <c r="D17" s="19">
        <v>0.727546414269167</v>
      </c>
      <c r="E17" s="19">
        <v>0.61271762444090905</v>
      </c>
      <c r="F17" s="19"/>
      <c r="G17" s="19">
        <v>0.62425429966748702</v>
      </c>
      <c r="H17" s="19">
        <v>0.64549273319514899</v>
      </c>
      <c r="I17" s="19">
        <v>0.68498663761634404</v>
      </c>
      <c r="J17" s="19">
        <v>0.65806427603403495</v>
      </c>
      <c r="K17" s="19">
        <v>0.61761615072626896</v>
      </c>
      <c r="L17" s="19">
        <v>0.74399556713058401</v>
      </c>
      <c r="M17" s="19"/>
      <c r="N17" s="19">
        <v>0.77234918808752895</v>
      </c>
      <c r="O17" s="19">
        <v>0.71122693606456799</v>
      </c>
      <c r="P17" s="19">
        <v>0.62914225155970604</v>
      </c>
      <c r="Q17" s="19">
        <v>0.54390588682534102</v>
      </c>
      <c r="R17" s="19"/>
      <c r="S17" s="19">
        <v>0.71332209345428599</v>
      </c>
      <c r="T17" s="19">
        <v>0.62524129969839104</v>
      </c>
      <c r="U17" s="19">
        <v>0.60437319508295695</v>
      </c>
      <c r="V17" s="19">
        <v>0.70008672780136905</v>
      </c>
      <c r="W17" s="19">
        <v>0.72512863373520198</v>
      </c>
      <c r="X17" s="19">
        <v>0.768381641261906</v>
      </c>
      <c r="Y17" s="19">
        <v>0.56754857470160502</v>
      </c>
      <c r="Z17" s="19">
        <v>0.59064717433250002</v>
      </c>
      <c r="AA17" s="19">
        <v>0.621943243708729</v>
      </c>
      <c r="AB17" s="19">
        <v>0.69579308744551105</v>
      </c>
      <c r="AC17" s="19">
        <v>0.62411012135198995</v>
      </c>
      <c r="AD17" s="19">
        <v>0.76653201783722502</v>
      </c>
      <c r="AE17" s="19"/>
      <c r="AF17" s="19">
        <v>0.587116859428503</v>
      </c>
      <c r="AG17" s="19">
        <v>0.78852614515493102</v>
      </c>
      <c r="AH17" s="19">
        <v>0.591979402620323</v>
      </c>
      <c r="AI17" s="19"/>
      <c r="AJ17" s="19" t="s">
        <v>79</v>
      </c>
      <c r="AK17" s="19" t="s">
        <v>79</v>
      </c>
      <c r="AL17" s="19" t="s">
        <v>79</v>
      </c>
      <c r="AM17" s="19" t="s">
        <v>79</v>
      </c>
      <c r="AN17" s="19" t="s">
        <v>79</v>
      </c>
      <c r="AO17" s="19"/>
      <c r="AP17" s="19">
        <v>0.80399475861613601</v>
      </c>
      <c r="AQ17" s="19">
        <v>0.66273464660596104</v>
      </c>
      <c r="AR17" s="19">
        <v>0.76072285624191605</v>
      </c>
      <c r="AS17" s="19"/>
      <c r="AT17" s="19">
        <v>0.56620912980293603</v>
      </c>
      <c r="AU17" s="19">
        <v>0.61322886314329905</v>
      </c>
      <c r="AV17" s="19">
        <v>0.75873418242242396</v>
      </c>
      <c r="AW17" s="19">
        <v>0.82215874667279099</v>
      </c>
      <c r="AX17" s="19">
        <v>0.79322364283258895</v>
      </c>
    </row>
    <row r="18" spans="2:50" x14ac:dyDescent="0.25">
      <c r="B18" s="27" t="s">
        <v>540</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X22"/>
  <sheetViews>
    <sheetView showGridLines="0" topLeftCell="A7"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269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221</v>
      </c>
      <c r="C9" s="14">
        <v>0.197018653714222</v>
      </c>
      <c r="D9" s="14">
        <v>0.26098983021047401</v>
      </c>
      <c r="E9" s="14">
        <v>0.13589084447088401</v>
      </c>
      <c r="F9" s="14"/>
      <c r="G9" s="14">
        <v>0.14762203635769</v>
      </c>
      <c r="H9" s="14">
        <v>0.17854389386948399</v>
      </c>
      <c r="I9" s="14">
        <v>0.12472367005063099</v>
      </c>
      <c r="J9" s="14">
        <v>0.24389309066551701</v>
      </c>
      <c r="K9" s="14">
        <v>0.21158939552558101</v>
      </c>
      <c r="L9" s="14">
        <v>0.24986852609169799</v>
      </c>
      <c r="M9" s="14"/>
      <c r="N9" s="14">
        <v>0.26167845073357199</v>
      </c>
      <c r="O9" s="14">
        <v>0.193608233025195</v>
      </c>
      <c r="P9" s="14">
        <v>0.17334143254193499</v>
      </c>
      <c r="Q9" s="14">
        <v>0.15416446483169199</v>
      </c>
      <c r="R9" s="14"/>
      <c r="S9" s="14">
        <v>0.21378018776947899</v>
      </c>
      <c r="T9" s="14">
        <v>0.123228372337831</v>
      </c>
      <c r="U9" s="14">
        <v>0.21699303385114899</v>
      </c>
      <c r="V9" s="14">
        <v>0.22949099458178299</v>
      </c>
      <c r="W9" s="14">
        <v>0.22785477084658001</v>
      </c>
      <c r="X9" s="14">
        <v>0.17487068634953001</v>
      </c>
      <c r="Y9" s="14">
        <v>0.206621578380002</v>
      </c>
      <c r="Z9" s="14">
        <v>0.226525373064799</v>
      </c>
      <c r="AA9" s="14">
        <v>0.22719293277886099</v>
      </c>
      <c r="AB9" s="14">
        <v>0.204346835468973</v>
      </c>
      <c r="AC9" s="14">
        <v>0.14256990735692099</v>
      </c>
      <c r="AD9" s="14">
        <v>0.19975936514082701</v>
      </c>
      <c r="AE9" s="14"/>
      <c r="AF9" s="14">
        <v>0.20910809283920001</v>
      </c>
      <c r="AG9" s="14">
        <v>0.21788891989711701</v>
      </c>
      <c r="AH9" s="14">
        <v>0.15443020329312401</v>
      </c>
      <c r="AI9" s="14"/>
      <c r="AJ9" s="14" t="s">
        <v>79</v>
      </c>
      <c r="AK9" s="14" t="s">
        <v>79</v>
      </c>
      <c r="AL9" s="14" t="s">
        <v>79</v>
      </c>
      <c r="AM9" s="14" t="s">
        <v>79</v>
      </c>
      <c r="AN9" s="14" t="s">
        <v>79</v>
      </c>
      <c r="AO9" s="14"/>
      <c r="AP9" s="14">
        <v>0.24426658141506799</v>
      </c>
      <c r="AQ9" s="14">
        <v>0.20085347794029701</v>
      </c>
      <c r="AR9" s="14">
        <v>0.259762701545038</v>
      </c>
      <c r="AS9" s="14"/>
      <c r="AT9" s="14">
        <v>0.154007544666592</v>
      </c>
      <c r="AU9" s="14">
        <v>0.18544083667113401</v>
      </c>
      <c r="AV9" s="14">
        <v>0.22062067546663799</v>
      </c>
      <c r="AW9" s="14">
        <v>0.25490730299838199</v>
      </c>
      <c r="AX9" s="14">
        <v>0.37008246389205901</v>
      </c>
    </row>
    <row r="10" spans="2:50" x14ac:dyDescent="0.25">
      <c r="B10" s="15" t="s">
        <v>222</v>
      </c>
      <c r="C10" s="14">
        <v>0.45892409343879598</v>
      </c>
      <c r="D10" s="14">
        <v>0.452053994567016</v>
      </c>
      <c r="E10" s="14">
        <v>0.464835133440828</v>
      </c>
      <c r="F10" s="14"/>
      <c r="G10" s="14">
        <v>0.58121658906421103</v>
      </c>
      <c r="H10" s="14">
        <v>0.49851079419371003</v>
      </c>
      <c r="I10" s="14">
        <v>0.47174127393808502</v>
      </c>
      <c r="J10" s="14">
        <v>0.33853432410544998</v>
      </c>
      <c r="K10" s="14">
        <v>0.45087878115008501</v>
      </c>
      <c r="L10" s="14">
        <v>0.44906057019850099</v>
      </c>
      <c r="M10" s="14"/>
      <c r="N10" s="14">
        <v>0.49579498040778702</v>
      </c>
      <c r="O10" s="14">
        <v>0.48337781952411502</v>
      </c>
      <c r="P10" s="14">
        <v>0.40253516493693797</v>
      </c>
      <c r="Q10" s="14">
        <v>0.439544653455264</v>
      </c>
      <c r="R10" s="14"/>
      <c r="S10" s="14">
        <v>0.520514034788222</v>
      </c>
      <c r="T10" s="14">
        <v>0.52491493566732195</v>
      </c>
      <c r="U10" s="14">
        <v>0.360517695193659</v>
      </c>
      <c r="V10" s="14">
        <v>0.44988083006659302</v>
      </c>
      <c r="W10" s="14">
        <v>0.431487500440072</v>
      </c>
      <c r="X10" s="14">
        <v>0.42721370025729899</v>
      </c>
      <c r="Y10" s="14">
        <v>0.48830363499935803</v>
      </c>
      <c r="Z10" s="14">
        <v>0.43744201140288902</v>
      </c>
      <c r="AA10" s="14">
        <v>0.45337421257794602</v>
      </c>
      <c r="AB10" s="14">
        <v>0.39898141336176701</v>
      </c>
      <c r="AC10" s="14">
        <v>0.51348765623633996</v>
      </c>
      <c r="AD10" s="14">
        <v>0.43219052573033301</v>
      </c>
      <c r="AE10" s="14"/>
      <c r="AF10" s="14">
        <v>0.41990741022718298</v>
      </c>
      <c r="AG10" s="14">
        <v>0.462284767986681</v>
      </c>
      <c r="AH10" s="14">
        <v>0.450722802792349</v>
      </c>
      <c r="AI10" s="14"/>
      <c r="AJ10" s="14" t="s">
        <v>79</v>
      </c>
      <c r="AK10" s="14" t="s">
        <v>79</v>
      </c>
      <c r="AL10" s="14" t="s">
        <v>79</v>
      </c>
      <c r="AM10" s="14" t="s">
        <v>79</v>
      </c>
      <c r="AN10" s="14" t="s">
        <v>79</v>
      </c>
      <c r="AO10" s="14"/>
      <c r="AP10" s="14">
        <v>0.47560122714636299</v>
      </c>
      <c r="AQ10" s="14">
        <v>0.54615298281972402</v>
      </c>
      <c r="AR10" s="14">
        <v>0.40955681014327799</v>
      </c>
      <c r="AS10" s="14"/>
      <c r="AT10" s="14">
        <v>0.41942218270028297</v>
      </c>
      <c r="AU10" s="14">
        <v>0.49194988948760299</v>
      </c>
      <c r="AV10" s="14">
        <v>0.50258025222770297</v>
      </c>
      <c r="AW10" s="14">
        <v>0.45356593221545899</v>
      </c>
      <c r="AX10" s="14">
        <v>0.52744884802335201</v>
      </c>
    </row>
    <row r="11" spans="2:50" ht="30" x14ac:dyDescent="0.25">
      <c r="B11" s="15" t="s">
        <v>223</v>
      </c>
      <c r="C11" s="14">
        <v>0.23507686069428901</v>
      </c>
      <c r="D11" s="14">
        <v>0.19419255180653699</v>
      </c>
      <c r="E11" s="14">
        <v>0.27453407398325802</v>
      </c>
      <c r="F11" s="14"/>
      <c r="G11" s="14">
        <v>0.18353318547008499</v>
      </c>
      <c r="H11" s="14">
        <v>0.233514831789435</v>
      </c>
      <c r="I11" s="14">
        <v>0.27519845843049401</v>
      </c>
      <c r="J11" s="14">
        <v>0.27987163831692802</v>
      </c>
      <c r="K11" s="14">
        <v>0.23632000238616599</v>
      </c>
      <c r="L11" s="14">
        <v>0.19743773794831801</v>
      </c>
      <c r="M11" s="14"/>
      <c r="N11" s="14">
        <v>0.17940479703632101</v>
      </c>
      <c r="O11" s="14">
        <v>0.25394815050795999</v>
      </c>
      <c r="P11" s="14">
        <v>0.25841665624479199</v>
      </c>
      <c r="Q11" s="14">
        <v>0.25708141637410697</v>
      </c>
      <c r="R11" s="14"/>
      <c r="S11" s="14">
        <v>0.159069108092598</v>
      </c>
      <c r="T11" s="14">
        <v>0.24203053715471901</v>
      </c>
      <c r="U11" s="14">
        <v>0.32712192434512799</v>
      </c>
      <c r="V11" s="14">
        <v>0.22052385385607701</v>
      </c>
      <c r="W11" s="14">
        <v>0.22277539605834901</v>
      </c>
      <c r="X11" s="14">
        <v>0.28120346806312002</v>
      </c>
      <c r="Y11" s="14">
        <v>0.184734478880693</v>
      </c>
      <c r="Z11" s="14">
        <v>0.234393229534855</v>
      </c>
      <c r="AA11" s="14">
        <v>0.27378136119820801</v>
      </c>
      <c r="AB11" s="14">
        <v>0.27170722691238902</v>
      </c>
      <c r="AC11" s="14">
        <v>0.18496856503096301</v>
      </c>
      <c r="AD11" s="14">
        <v>0.15749565366749299</v>
      </c>
      <c r="AE11" s="14"/>
      <c r="AF11" s="14">
        <v>0.23270416987149001</v>
      </c>
      <c r="AG11" s="14">
        <v>0.232461480594989</v>
      </c>
      <c r="AH11" s="14">
        <v>0.281335634736121</v>
      </c>
      <c r="AI11" s="14"/>
      <c r="AJ11" s="14" t="s">
        <v>79</v>
      </c>
      <c r="AK11" s="14" t="s">
        <v>79</v>
      </c>
      <c r="AL11" s="14" t="s">
        <v>79</v>
      </c>
      <c r="AM11" s="14" t="s">
        <v>79</v>
      </c>
      <c r="AN11" s="14" t="s">
        <v>79</v>
      </c>
      <c r="AO11" s="14"/>
      <c r="AP11" s="14">
        <v>0.23065765916659001</v>
      </c>
      <c r="AQ11" s="14">
        <v>0.18883132407771699</v>
      </c>
      <c r="AR11" s="14">
        <v>0.23579057365893799</v>
      </c>
      <c r="AS11" s="14"/>
      <c r="AT11" s="14">
        <v>0.28160120814005601</v>
      </c>
      <c r="AU11" s="14">
        <v>0.226253618806917</v>
      </c>
      <c r="AV11" s="14">
        <v>0.19760490653506299</v>
      </c>
      <c r="AW11" s="14">
        <v>0.20676314100625301</v>
      </c>
      <c r="AX11" s="14">
        <v>4.79687865282339E-2</v>
      </c>
    </row>
    <row r="12" spans="2:50" x14ac:dyDescent="0.25">
      <c r="B12" s="15" t="s">
        <v>224</v>
      </c>
      <c r="C12" s="14">
        <v>3.32238085438816E-2</v>
      </c>
      <c r="D12" s="14">
        <v>2.7514038459535799E-2</v>
      </c>
      <c r="E12" s="14">
        <v>3.8736998337219497E-2</v>
      </c>
      <c r="F12" s="14"/>
      <c r="G12" s="14">
        <v>3.6465308867158999E-2</v>
      </c>
      <c r="H12" s="14">
        <v>3.18132786142033E-2</v>
      </c>
      <c r="I12" s="14">
        <v>2.45036869294348E-2</v>
      </c>
      <c r="J12" s="14">
        <v>2.5452292395497799E-2</v>
      </c>
      <c r="K12" s="14">
        <v>4.25127148396248E-2</v>
      </c>
      <c r="L12" s="14">
        <v>3.9589818484882397E-2</v>
      </c>
      <c r="M12" s="14"/>
      <c r="N12" s="14">
        <v>1.9014387802376499E-2</v>
      </c>
      <c r="O12" s="14">
        <v>2.2165530372370498E-2</v>
      </c>
      <c r="P12" s="14">
        <v>5.7172783344860402E-2</v>
      </c>
      <c r="Q12" s="14">
        <v>3.9282717523416603E-2</v>
      </c>
      <c r="R12" s="14"/>
      <c r="S12" s="14">
        <v>3.4629997813607601E-2</v>
      </c>
      <c r="T12" s="14">
        <v>3.8848703013185E-2</v>
      </c>
      <c r="U12" s="14">
        <v>1.09259734797494E-2</v>
      </c>
      <c r="V12" s="14">
        <v>3.6618629783964102E-2</v>
      </c>
      <c r="W12" s="14">
        <v>3.2713581296943198E-2</v>
      </c>
      <c r="X12" s="14">
        <v>1.3569532656034699E-2</v>
      </c>
      <c r="Y12" s="14">
        <v>6.72557725961066E-2</v>
      </c>
      <c r="Z12" s="14">
        <v>0</v>
      </c>
      <c r="AA12" s="14">
        <v>6.7624503688007804E-3</v>
      </c>
      <c r="AB12" s="14">
        <v>4.6850317821245102E-2</v>
      </c>
      <c r="AC12" s="14">
        <v>6.7879480390005603E-2</v>
      </c>
      <c r="AD12" s="14">
        <v>7.1063628998398104E-2</v>
      </c>
      <c r="AE12" s="14"/>
      <c r="AF12" s="14">
        <v>3.4423236537266498E-2</v>
      </c>
      <c r="AG12" s="14">
        <v>3.0771255665335801E-2</v>
      </c>
      <c r="AH12" s="14">
        <v>3.03699498522376E-2</v>
      </c>
      <c r="AI12" s="14"/>
      <c r="AJ12" s="14" t="s">
        <v>79</v>
      </c>
      <c r="AK12" s="14" t="s">
        <v>79</v>
      </c>
      <c r="AL12" s="14" t="s">
        <v>79</v>
      </c>
      <c r="AM12" s="14" t="s">
        <v>79</v>
      </c>
      <c r="AN12" s="14" t="s">
        <v>79</v>
      </c>
      <c r="AO12" s="14"/>
      <c r="AP12" s="14">
        <v>1.45490610149158E-2</v>
      </c>
      <c r="AQ12" s="14">
        <v>2.3629157804876101E-2</v>
      </c>
      <c r="AR12" s="14">
        <v>2.1493234528034599E-2</v>
      </c>
      <c r="AS12" s="14"/>
      <c r="AT12" s="14">
        <v>5.3420764405506298E-2</v>
      </c>
      <c r="AU12" s="14">
        <v>3.1521405618296298E-2</v>
      </c>
      <c r="AV12" s="14">
        <v>2.1135066549389001E-2</v>
      </c>
      <c r="AW12" s="14">
        <v>2.0295326158464699E-2</v>
      </c>
      <c r="AX12" s="14">
        <v>0</v>
      </c>
    </row>
    <row r="13" spans="2:50" x14ac:dyDescent="0.25">
      <c r="B13" s="15" t="s">
        <v>225</v>
      </c>
      <c r="C13" s="14">
        <v>1.7874429612709401E-2</v>
      </c>
      <c r="D13" s="14">
        <v>2.0087825517506201E-2</v>
      </c>
      <c r="E13" s="14">
        <v>1.59499443385041E-2</v>
      </c>
      <c r="F13" s="14"/>
      <c r="G13" s="14">
        <v>8.7385930655210897E-3</v>
      </c>
      <c r="H13" s="14">
        <v>6.04584441814852E-3</v>
      </c>
      <c r="I13" s="14">
        <v>2.76519923921844E-2</v>
      </c>
      <c r="J13" s="14">
        <v>4.3132258093171602E-2</v>
      </c>
      <c r="K13" s="14">
        <v>1.5807534645991501E-2</v>
      </c>
      <c r="L13" s="14">
        <v>5.2691557342565499E-3</v>
      </c>
      <c r="M13" s="14"/>
      <c r="N13" s="14">
        <v>8.6983275047673204E-3</v>
      </c>
      <c r="O13" s="14">
        <v>4.1288538896761496E-3</v>
      </c>
      <c r="P13" s="14">
        <v>3.03529912497284E-2</v>
      </c>
      <c r="Q13" s="14">
        <v>3.0488187840364001E-2</v>
      </c>
      <c r="R13" s="14"/>
      <c r="S13" s="14">
        <v>2.40835915773361E-2</v>
      </c>
      <c r="T13" s="14">
        <v>2.5766921036210099E-2</v>
      </c>
      <c r="U13" s="14">
        <v>1.2277684191710899E-2</v>
      </c>
      <c r="V13" s="14">
        <v>0</v>
      </c>
      <c r="W13" s="14">
        <v>0</v>
      </c>
      <c r="X13" s="14">
        <v>1.35304848998745E-2</v>
      </c>
      <c r="Y13" s="14">
        <v>1.6643329097795301E-2</v>
      </c>
      <c r="Z13" s="14">
        <v>2.7773721653058601E-2</v>
      </c>
      <c r="AA13" s="14">
        <v>1.0748337695962E-2</v>
      </c>
      <c r="AB13" s="14">
        <v>1.1449242275781301E-2</v>
      </c>
      <c r="AC13" s="14">
        <v>3.8607521721597898E-2</v>
      </c>
      <c r="AD13" s="14">
        <v>8.1218369060382697E-2</v>
      </c>
      <c r="AE13" s="14"/>
      <c r="AF13" s="14">
        <v>3.0620790629256E-2</v>
      </c>
      <c r="AG13" s="14">
        <v>1.0014249055285E-2</v>
      </c>
      <c r="AH13" s="14">
        <v>9.3487298372959791E-3</v>
      </c>
      <c r="AI13" s="14"/>
      <c r="AJ13" s="14" t="s">
        <v>79</v>
      </c>
      <c r="AK13" s="14" t="s">
        <v>79</v>
      </c>
      <c r="AL13" s="14" t="s">
        <v>79</v>
      </c>
      <c r="AM13" s="14" t="s">
        <v>79</v>
      </c>
      <c r="AN13" s="14" t="s">
        <v>79</v>
      </c>
      <c r="AO13" s="14"/>
      <c r="AP13" s="14">
        <v>3.3403606282192402E-3</v>
      </c>
      <c r="AQ13" s="14">
        <v>5.8524968862650297E-3</v>
      </c>
      <c r="AR13" s="14">
        <v>0</v>
      </c>
      <c r="AS13" s="14"/>
      <c r="AT13" s="14">
        <v>2.6526260702377801E-2</v>
      </c>
      <c r="AU13" s="14">
        <v>1.5337382264133999E-2</v>
      </c>
      <c r="AV13" s="14">
        <v>1.1639869377337299E-2</v>
      </c>
      <c r="AW13" s="14">
        <v>1.19823409148785E-2</v>
      </c>
      <c r="AX13" s="14">
        <v>0</v>
      </c>
    </row>
    <row r="14" spans="2:50" x14ac:dyDescent="0.25">
      <c r="B14" s="15" t="s">
        <v>70</v>
      </c>
      <c r="C14" s="14">
        <v>5.7882153996101499E-2</v>
      </c>
      <c r="D14" s="14">
        <v>4.5161759438930998E-2</v>
      </c>
      <c r="E14" s="14">
        <v>7.0053005429306994E-2</v>
      </c>
      <c r="F14" s="14"/>
      <c r="G14" s="14">
        <v>4.2424287175333399E-2</v>
      </c>
      <c r="H14" s="14">
        <v>5.1571357115018798E-2</v>
      </c>
      <c r="I14" s="14">
        <v>7.6180918259171296E-2</v>
      </c>
      <c r="J14" s="14">
        <v>6.9116396423434895E-2</v>
      </c>
      <c r="K14" s="14">
        <v>4.2891571452551701E-2</v>
      </c>
      <c r="L14" s="14">
        <v>5.8774191542343597E-2</v>
      </c>
      <c r="M14" s="14"/>
      <c r="N14" s="14">
        <v>3.5409056515176403E-2</v>
      </c>
      <c r="O14" s="14">
        <v>4.27714126806839E-2</v>
      </c>
      <c r="P14" s="14">
        <v>7.81809716817463E-2</v>
      </c>
      <c r="Q14" s="14">
        <v>7.9438559975156198E-2</v>
      </c>
      <c r="R14" s="14"/>
      <c r="S14" s="14">
        <v>4.79230799587574E-2</v>
      </c>
      <c r="T14" s="14">
        <v>4.5210530790732402E-2</v>
      </c>
      <c r="U14" s="14">
        <v>7.2163688938602893E-2</v>
      </c>
      <c r="V14" s="14">
        <v>6.3485691711582803E-2</v>
      </c>
      <c r="W14" s="14">
        <v>8.5168751358056294E-2</v>
      </c>
      <c r="X14" s="14">
        <v>8.9612127774141306E-2</v>
      </c>
      <c r="Y14" s="14">
        <v>3.64412060460454E-2</v>
      </c>
      <c r="Z14" s="14">
        <v>7.3865664344397203E-2</v>
      </c>
      <c r="AA14" s="14">
        <v>2.8140705380222002E-2</v>
      </c>
      <c r="AB14" s="14">
        <v>6.6664964159844103E-2</v>
      </c>
      <c r="AC14" s="14">
        <v>5.2486869264173203E-2</v>
      </c>
      <c r="AD14" s="14">
        <v>5.8272457402566098E-2</v>
      </c>
      <c r="AE14" s="14"/>
      <c r="AF14" s="14">
        <v>7.3236299895603804E-2</v>
      </c>
      <c r="AG14" s="14">
        <v>4.6579326800592999E-2</v>
      </c>
      <c r="AH14" s="14">
        <v>7.3792679488872095E-2</v>
      </c>
      <c r="AI14" s="14"/>
      <c r="AJ14" s="14" t="s">
        <v>79</v>
      </c>
      <c r="AK14" s="14" t="s">
        <v>79</v>
      </c>
      <c r="AL14" s="14" t="s">
        <v>79</v>
      </c>
      <c r="AM14" s="14" t="s">
        <v>79</v>
      </c>
      <c r="AN14" s="14" t="s">
        <v>79</v>
      </c>
      <c r="AO14" s="14"/>
      <c r="AP14" s="14">
        <v>3.1585110628844101E-2</v>
      </c>
      <c r="AQ14" s="14">
        <v>3.4680560471120697E-2</v>
      </c>
      <c r="AR14" s="14">
        <v>7.3396680124711303E-2</v>
      </c>
      <c r="AS14" s="14"/>
      <c r="AT14" s="14">
        <v>6.5022039385184402E-2</v>
      </c>
      <c r="AU14" s="14">
        <v>4.9496867151916001E-2</v>
      </c>
      <c r="AV14" s="14">
        <v>4.64192298438698E-2</v>
      </c>
      <c r="AW14" s="14">
        <v>5.2485956706562503E-2</v>
      </c>
      <c r="AX14" s="14">
        <v>5.4499901556355097E-2</v>
      </c>
    </row>
    <row r="15" spans="2:50" x14ac:dyDescent="0.25">
      <c r="B15" s="15" t="s">
        <v>226</v>
      </c>
      <c r="C15" s="18">
        <v>0.65594274715301903</v>
      </c>
      <c r="D15" s="18">
        <v>0.71304382477748995</v>
      </c>
      <c r="E15" s="18">
        <v>0.60072597791171201</v>
      </c>
      <c r="F15" s="18"/>
      <c r="G15" s="18">
        <v>0.72883862542190203</v>
      </c>
      <c r="H15" s="18">
        <v>0.67705468806319502</v>
      </c>
      <c r="I15" s="18">
        <v>0.59646494398871597</v>
      </c>
      <c r="J15" s="18">
        <v>0.58242741477096804</v>
      </c>
      <c r="K15" s="18">
        <v>0.66246817667566604</v>
      </c>
      <c r="L15" s="18">
        <v>0.69892909629019895</v>
      </c>
      <c r="M15" s="18"/>
      <c r="N15" s="18">
        <v>0.75747343114135801</v>
      </c>
      <c r="O15" s="18">
        <v>0.67698605254930999</v>
      </c>
      <c r="P15" s="18">
        <v>0.57587659747887299</v>
      </c>
      <c r="Q15" s="18">
        <v>0.59370911828695605</v>
      </c>
      <c r="R15" s="18"/>
      <c r="S15" s="18">
        <v>0.73429422255770105</v>
      </c>
      <c r="T15" s="18">
        <v>0.64814330800515296</v>
      </c>
      <c r="U15" s="18">
        <v>0.57751072904480905</v>
      </c>
      <c r="V15" s="18">
        <v>0.67937182464837598</v>
      </c>
      <c r="W15" s="18">
        <v>0.65934227128665202</v>
      </c>
      <c r="X15" s="18">
        <v>0.60208438660682895</v>
      </c>
      <c r="Y15" s="18">
        <v>0.69492521337935997</v>
      </c>
      <c r="Z15" s="18">
        <v>0.66396738446768899</v>
      </c>
      <c r="AA15" s="18">
        <v>0.68056714535680696</v>
      </c>
      <c r="AB15" s="18">
        <v>0.60332824883073999</v>
      </c>
      <c r="AC15" s="18">
        <v>0.65605756359326095</v>
      </c>
      <c r="AD15" s="18">
        <v>0.63194989087116005</v>
      </c>
      <c r="AE15" s="18"/>
      <c r="AF15" s="18">
        <v>0.62901550306638299</v>
      </c>
      <c r="AG15" s="18">
        <v>0.68017368788379795</v>
      </c>
      <c r="AH15" s="18">
        <v>0.60515300608547296</v>
      </c>
      <c r="AI15" s="18"/>
      <c r="AJ15" s="18" t="s">
        <v>79</v>
      </c>
      <c r="AK15" s="18" t="s">
        <v>79</v>
      </c>
      <c r="AL15" s="18" t="s">
        <v>79</v>
      </c>
      <c r="AM15" s="18" t="s">
        <v>79</v>
      </c>
      <c r="AN15" s="18" t="s">
        <v>79</v>
      </c>
      <c r="AO15" s="18"/>
      <c r="AP15" s="18">
        <v>0.71986780856143096</v>
      </c>
      <c r="AQ15" s="18">
        <v>0.74700646076002097</v>
      </c>
      <c r="AR15" s="18">
        <v>0.66931951168831605</v>
      </c>
      <c r="AS15" s="18"/>
      <c r="AT15" s="18">
        <v>0.57342972736687503</v>
      </c>
      <c r="AU15" s="18">
        <v>0.67739072615873597</v>
      </c>
      <c r="AV15" s="18">
        <v>0.72320092769434097</v>
      </c>
      <c r="AW15" s="18">
        <v>0.70847323521384098</v>
      </c>
      <c r="AX15" s="18">
        <v>0.89753131191541102</v>
      </c>
    </row>
    <row r="16" spans="2:50" x14ac:dyDescent="0.25">
      <c r="B16" s="15" t="s">
        <v>227</v>
      </c>
      <c r="C16" s="18">
        <v>5.1098238156591001E-2</v>
      </c>
      <c r="D16" s="18">
        <v>4.7601863977042101E-2</v>
      </c>
      <c r="E16" s="18">
        <v>5.4686942675723597E-2</v>
      </c>
      <c r="F16" s="18"/>
      <c r="G16" s="18">
        <v>4.5203901932680098E-2</v>
      </c>
      <c r="H16" s="18">
        <v>3.7859123032351803E-2</v>
      </c>
      <c r="I16" s="18">
        <v>5.21556793216192E-2</v>
      </c>
      <c r="J16" s="18">
        <v>6.8584550488669405E-2</v>
      </c>
      <c r="K16" s="18">
        <v>5.8320249485616302E-2</v>
      </c>
      <c r="L16" s="18">
        <v>4.4858974219139001E-2</v>
      </c>
      <c r="M16" s="18"/>
      <c r="N16" s="18">
        <v>2.7712715307143799E-2</v>
      </c>
      <c r="O16" s="18">
        <v>2.62943842620466E-2</v>
      </c>
      <c r="P16" s="18">
        <v>8.7525774594588795E-2</v>
      </c>
      <c r="Q16" s="18">
        <v>6.9770905363780597E-2</v>
      </c>
      <c r="R16" s="18"/>
      <c r="S16" s="18">
        <v>5.87135893909436E-2</v>
      </c>
      <c r="T16" s="18">
        <v>6.4615624049395096E-2</v>
      </c>
      <c r="U16" s="18">
        <v>2.32036576714604E-2</v>
      </c>
      <c r="V16" s="18">
        <v>3.6618629783964102E-2</v>
      </c>
      <c r="W16" s="18">
        <v>3.2713581296943198E-2</v>
      </c>
      <c r="X16" s="18">
        <v>2.7100017555909201E-2</v>
      </c>
      <c r="Y16" s="18">
        <v>8.3899101693901898E-2</v>
      </c>
      <c r="Z16" s="18">
        <v>2.7773721653058601E-2</v>
      </c>
      <c r="AA16" s="18">
        <v>1.7510788064762799E-2</v>
      </c>
      <c r="AB16" s="18">
        <v>5.8299560097026401E-2</v>
      </c>
      <c r="AC16" s="18">
        <v>0.106487002111604</v>
      </c>
      <c r="AD16" s="18">
        <v>0.15228199805878101</v>
      </c>
      <c r="AE16" s="18"/>
      <c r="AF16" s="18">
        <v>6.5044027166522397E-2</v>
      </c>
      <c r="AG16" s="18">
        <v>4.0785504720620799E-2</v>
      </c>
      <c r="AH16" s="18">
        <v>3.97186796895335E-2</v>
      </c>
      <c r="AI16" s="18"/>
      <c r="AJ16" s="18" t="s">
        <v>79</v>
      </c>
      <c r="AK16" s="18" t="s">
        <v>79</v>
      </c>
      <c r="AL16" s="18" t="s">
        <v>79</v>
      </c>
      <c r="AM16" s="18" t="s">
        <v>79</v>
      </c>
      <c r="AN16" s="18" t="s">
        <v>79</v>
      </c>
      <c r="AO16" s="18"/>
      <c r="AP16" s="18">
        <v>1.7889421643134999E-2</v>
      </c>
      <c r="AQ16" s="18">
        <v>2.9481654691141199E-2</v>
      </c>
      <c r="AR16" s="18">
        <v>2.1493234528034599E-2</v>
      </c>
      <c r="AS16" s="18"/>
      <c r="AT16" s="18">
        <v>7.9947025107883998E-2</v>
      </c>
      <c r="AU16" s="18">
        <v>4.6858787882430301E-2</v>
      </c>
      <c r="AV16" s="18">
        <v>3.2774935926726298E-2</v>
      </c>
      <c r="AW16" s="18">
        <v>3.22776670733433E-2</v>
      </c>
      <c r="AX16" s="18">
        <v>0</v>
      </c>
    </row>
    <row r="17" spans="2:50" x14ac:dyDescent="0.25">
      <c r="B17" s="15" t="s">
        <v>73</v>
      </c>
      <c r="C17" s="19">
        <v>0.60484450899642805</v>
      </c>
      <c r="D17" s="19">
        <v>0.66544196080044704</v>
      </c>
      <c r="E17" s="19">
        <v>0.54603903523598796</v>
      </c>
      <c r="F17" s="19"/>
      <c r="G17" s="19">
        <v>0.68363472348922205</v>
      </c>
      <c r="H17" s="19">
        <v>0.63919556503084296</v>
      </c>
      <c r="I17" s="19">
        <v>0.54430926466709695</v>
      </c>
      <c r="J17" s="19">
        <v>0.51384286428229797</v>
      </c>
      <c r="K17" s="19">
        <v>0.60414792719004995</v>
      </c>
      <c r="L17" s="19">
        <v>0.65407012207105997</v>
      </c>
      <c r="M17" s="19"/>
      <c r="N17" s="19">
        <v>0.72976071583421498</v>
      </c>
      <c r="O17" s="19">
        <v>0.65069166828726299</v>
      </c>
      <c r="P17" s="19">
        <v>0.488350822884284</v>
      </c>
      <c r="Q17" s="19">
        <v>0.52393821292317599</v>
      </c>
      <c r="R17" s="19"/>
      <c r="S17" s="19">
        <v>0.67558063316675798</v>
      </c>
      <c r="T17" s="19">
        <v>0.58352768395575805</v>
      </c>
      <c r="U17" s="19">
        <v>0.554307071373348</v>
      </c>
      <c r="V17" s="19">
        <v>0.64275319486441196</v>
      </c>
      <c r="W17" s="19">
        <v>0.626628689989709</v>
      </c>
      <c r="X17" s="19">
        <v>0.57498436905091999</v>
      </c>
      <c r="Y17" s="19">
        <v>0.61102611168545795</v>
      </c>
      <c r="Z17" s="19">
        <v>0.63619366281462997</v>
      </c>
      <c r="AA17" s="19">
        <v>0.66305635729204404</v>
      </c>
      <c r="AB17" s="19">
        <v>0.54502868873371402</v>
      </c>
      <c r="AC17" s="19">
        <v>0.54957056148165695</v>
      </c>
      <c r="AD17" s="19">
        <v>0.47966789281237898</v>
      </c>
      <c r="AE17" s="19"/>
      <c r="AF17" s="19">
        <v>0.56397147589986096</v>
      </c>
      <c r="AG17" s="19">
        <v>0.63938818316317703</v>
      </c>
      <c r="AH17" s="19">
        <v>0.56543432639594005</v>
      </c>
      <c r="AI17" s="19"/>
      <c r="AJ17" s="19" t="s">
        <v>79</v>
      </c>
      <c r="AK17" s="19" t="s">
        <v>79</v>
      </c>
      <c r="AL17" s="19" t="s">
        <v>79</v>
      </c>
      <c r="AM17" s="19" t="s">
        <v>79</v>
      </c>
      <c r="AN17" s="19" t="s">
        <v>79</v>
      </c>
      <c r="AO17" s="19"/>
      <c r="AP17" s="19">
        <v>0.70197838691829595</v>
      </c>
      <c r="AQ17" s="19">
        <v>0.71752480606888003</v>
      </c>
      <c r="AR17" s="19">
        <v>0.64782627716028196</v>
      </c>
      <c r="AS17" s="19"/>
      <c r="AT17" s="19">
        <v>0.49348270225899099</v>
      </c>
      <c r="AU17" s="19">
        <v>0.63053193827630605</v>
      </c>
      <c r="AV17" s="19">
        <v>0.69042599176761499</v>
      </c>
      <c r="AW17" s="19">
        <v>0.67619556814049797</v>
      </c>
      <c r="AX17" s="19">
        <v>0.89753131191541102</v>
      </c>
    </row>
    <row r="18" spans="2:50" x14ac:dyDescent="0.25">
      <c r="B18" s="27" t="s">
        <v>541</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0.247644647844383</v>
      </c>
      <c r="D9" s="14">
        <v>0.25713198425553602</v>
      </c>
      <c r="E9" s="14">
        <v>0.238603198576188</v>
      </c>
      <c r="F9" s="14"/>
      <c r="G9" s="14">
        <v>0.188579931272634</v>
      </c>
      <c r="H9" s="14">
        <v>0.25175651048637299</v>
      </c>
      <c r="I9" s="14">
        <v>0.29132511698732799</v>
      </c>
      <c r="J9" s="14">
        <v>0.24288149387211999</v>
      </c>
      <c r="K9" s="14">
        <v>0.27394527171070399</v>
      </c>
      <c r="L9" s="14">
        <v>0.234429832865899</v>
      </c>
      <c r="M9" s="14"/>
      <c r="N9" s="14">
        <v>0.185712351965236</v>
      </c>
      <c r="O9" s="14">
        <v>0.21327575817566799</v>
      </c>
      <c r="P9" s="14">
        <v>0.28999428133331501</v>
      </c>
      <c r="Q9" s="14">
        <v>0.31188183987777701</v>
      </c>
      <c r="R9" s="14"/>
      <c r="S9" s="14">
        <v>0.20488928434819501</v>
      </c>
      <c r="T9" s="14">
        <v>0.18460525788684101</v>
      </c>
      <c r="U9" s="14">
        <v>0.23883042757025399</v>
      </c>
      <c r="V9" s="14">
        <v>0.24847150112484401</v>
      </c>
      <c r="W9" s="14">
        <v>0.25553034482245901</v>
      </c>
      <c r="X9" s="14">
        <v>0.26992717288461898</v>
      </c>
      <c r="Y9" s="14">
        <v>0.29229888792956898</v>
      </c>
      <c r="Z9" s="14">
        <v>0.34532030162843003</v>
      </c>
      <c r="AA9" s="14">
        <v>0.27909165784921403</v>
      </c>
      <c r="AB9" s="14">
        <v>0.28733194151013802</v>
      </c>
      <c r="AC9" s="14">
        <v>0.20428945723995801</v>
      </c>
      <c r="AD9" s="14">
        <v>0.244186238141572</v>
      </c>
      <c r="AE9" s="14"/>
      <c r="AF9" s="14">
        <v>0.36284378781806798</v>
      </c>
      <c r="AG9" s="14">
        <v>0.16974065755812201</v>
      </c>
      <c r="AH9" s="14">
        <v>0.216635072447798</v>
      </c>
      <c r="AI9" s="14"/>
      <c r="AJ9" s="14" t="s">
        <v>79</v>
      </c>
      <c r="AK9" s="14" t="s">
        <v>79</v>
      </c>
      <c r="AL9" s="14" t="s">
        <v>79</v>
      </c>
      <c r="AM9" s="14" t="s">
        <v>79</v>
      </c>
      <c r="AN9" s="14" t="s">
        <v>79</v>
      </c>
      <c r="AO9" s="14"/>
      <c r="AP9" s="14">
        <v>0.26849668382139402</v>
      </c>
      <c r="AQ9" s="14">
        <v>0.21959166021038001</v>
      </c>
      <c r="AR9" s="14">
        <v>0.18951534112490601</v>
      </c>
      <c r="AS9" s="14"/>
      <c r="AT9" s="14">
        <v>0.27839407948556799</v>
      </c>
      <c r="AU9" s="14">
        <v>0.28225821342665902</v>
      </c>
      <c r="AV9" s="14">
        <v>0.18474363133886701</v>
      </c>
      <c r="AW9" s="14">
        <v>0.19369250053633999</v>
      </c>
      <c r="AX9" s="14">
        <v>0.157635076396025</v>
      </c>
    </row>
    <row r="10" spans="2:50" x14ac:dyDescent="0.25">
      <c r="B10" s="15" t="s">
        <v>66</v>
      </c>
      <c r="C10" s="14">
        <v>0.33365690550197302</v>
      </c>
      <c r="D10" s="14">
        <v>0.33638248046098601</v>
      </c>
      <c r="E10" s="14">
        <v>0.331886426190173</v>
      </c>
      <c r="F10" s="14"/>
      <c r="G10" s="14">
        <v>0.30163892291336503</v>
      </c>
      <c r="H10" s="14">
        <v>0.35589903941138501</v>
      </c>
      <c r="I10" s="14">
        <v>0.34716788206637</v>
      </c>
      <c r="J10" s="14">
        <v>0.38415829846715699</v>
      </c>
      <c r="K10" s="14">
        <v>0.26583888259205501</v>
      </c>
      <c r="L10" s="14">
        <v>0.33013426060057299</v>
      </c>
      <c r="M10" s="14"/>
      <c r="N10" s="14">
        <v>0.306130969565238</v>
      </c>
      <c r="O10" s="14">
        <v>0.35220526461670398</v>
      </c>
      <c r="P10" s="14">
        <v>0.34430852364165199</v>
      </c>
      <c r="Q10" s="14">
        <v>0.33457551709604999</v>
      </c>
      <c r="R10" s="14"/>
      <c r="S10" s="14">
        <v>0.32897859061069701</v>
      </c>
      <c r="T10" s="14">
        <v>0.35428229341817202</v>
      </c>
      <c r="U10" s="14">
        <v>0.334317297818014</v>
      </c>
      <c r="V10" s="14">
        <v>0.33015164339351599</v>
      </c>
      <c r="W10" s="14">
        <v>0.34698899185872201</v>
      </c>
      <c r="X10" s="14">
        <v>0.30161528067552201</v>
      </c>
      <c r="Y10" s="14">
        <v>0.38276729233993201</v>
      </c>
      <c r="Z10" s="14">
        <v>0.310352869070181</v>
      </c>
      <c r="AA10" s="14">
        <v>0.31074537142833403</v>
      </c>
      <c r="AB10" s="14">
        <v>0.31099592380733798</v>
      </c>
      <c r="AC10" s="14">
        <v>0.36920999533075899</v>
      </c>
      <c r="AD10" s="14">
        <v>0.33280782312821899</v>
      </c>
      <c r="AE10" s="14"/>
      <c r="AF10" s="14">
        <v>0.37533339250811598</v>
      </c>
      <c r="AG10" s="14">
        <v>0.29613154973471201</v>
      </c>
      <c r="AH10" s="14">
        <v>0.361932716916402</v>
      </c>
      <c r="AI10" s="14"/>
      <c r="AJ10" s="14" t="s">
        <v>79</v>
      </c>
      <c r="AK10" s="14" t="s">
        <v>79</v>
      </c>
      <c r="AL10" s="14" t="s">
        <v>79</v>
      </c>
      <c r="AM10" s="14" t="s">
        <v>79</v>
      </c>
      <c r="AN10" s="14" t="s">
        <v>79</v>
      </c>
      <c r="AO10" s="14"/>
      <c r="AP10" s="14">
        <v>0.37434478520195003</v>
      </c>
      <c r="AQ10" s="14">
        <v>0.30708789560486499</v>
      </c>
      <c r="AR10" s="14">
        <v>0.31590517882203201</v>
      </c>
      <c r="AS10" s="14"/>
      <c r="AT10" s="14">
        <v>0.38707746401155801</v>
      </c>
      <c r="AU10" s="14">
        <v>0.31313273384413698</v>
      </c>
      <c r="AV10" s="14">
        <v>0.31536413199829699</v>
      </c>
      <c r="AW10" s="14">
        <v>0.31047534845869001</v>
      </c>
      <c r="AX10" s="14">
        <v>0.31787400412303701</v>
      </c>
    </row>
    <row r="11" spans="2:50" x14ac:dyDescent="0.25">
      <c r="B11" s="15" t="s">
        <v>67</v>
      </c>
      <c r="C11" s="14">
        <v>0.17393063994427599</v>
      </c>
      <c r="D11" s="14">
        <v>0.16365831602556899</v>
      </c>
      <c r="E11" s="14">
        <v>0.18262786705682199</v>
      </c>
      <c r="F11" s="14"/>
      <c r="G11" s="14">
        <v>0.22716883006078201</v>
      </c>
      <c r="H11" s="14">
        <v>0.19855693561168</v>
      </c>
      <c r="I11" s="14">
        <v>0.14474767489172499</v>
      </c>
      <c r="J11" s="14">
        <v>0.126043066082898</v>
      </c>
      <c r="K11" s="14">
        <v>0.174723257151571</v>
      </c>
      <c r="L11" s="14">
        <v>0.180250306749803</v>
      </c>
      <c r="M11" s="14"/>
      <c r="N11" s="14">
        <v>0.191623911000841</v>
      </c>
      <c r="O11" s="14">
        <v>0.169608457348084</v>
      </c>
      <c r="P11" s="14">
        <v>0.17044101088764799</v>
      </c>
      <c r="Q11" s="14">
        <v>0.16371748511483</v>
      </c>
      <c r="R11" s="14"/>
      <c r="S11" s="14">
        <v>0.21742847912681099</v>
      </c>
      <c r="T11" s="14">
        <v>0.15912829714648</v>
      </c>
      <c r="U11" s="14">
        <v>0.15729911235889299</v>
      </c>
      <c r="V11" s="14">
        <v>0.208185576492038</v>
      </c>
      <c r="W11" s="14">
        <v>0.15731458502642501</v>
      </c>
      <c r="X11" s="14">
        <v>0.18659905230187901</v>
      </c>
      <c r="Y11" s="14">
        <v>0.133876180828778</v>
      </c>
      <c r="Z11" s="14">
        <v>0.15837017420859301</v>
      </c>
      <c r="AA11" s="14">
        <v>0.179031978661324</v>
      </c>
      <c r="AB11" s="14">
        <v>0.157982590695117</v>
      </c>
      <c r="AC11" s="14">
        <v>0.14575193790032001</v>
      </c>
      <c r="AD11" s="14">
        <v>0.181496559747026</v>
      </c>
      <c r="AE11" s="14"/>
      <c r="AF11" s="14">
        <v>0.14125536744922401</v>
      </c>
      <c r="AG11" s="14">
        <v>0.183393045902699</v>
      </c>
      <c r="AH11" s="14">
        <v>0.22489707546356499</v>
      </c>
      <c r="AI11" s="14"/>
      <c r="AJ11" s="14" t="s">
        <v>79</v>
      </c>
      <c r="AK11" s="14" t="s">
        <v>79</v>
      </c>
      <c r="AL11" s="14" t="s">
        <v>79</v>
      </c>
      <c r="AM11" s="14" t="s">
        <v>79</v>
      </c>
      <c r="AN11" s="14" t="s">
        <v>79</v>
      </c>
      <c r="AO11" s="14"/>
      <c r="AP11" s="14">
        <v>0.18241714882787</v>
      </c>
      <c r="AQ11" s="14">
        <v>0.18059069471723499</v>
      </c>
      <c r="AR11" s="14">
        <v>0.18557585830097101</v>
      </c>
      <c r="AS11" s="14"/>
      <c r="AT11" s="14">
        <v>0.173853334157062</v>
      </c>
      <c r="AU11" s="14">
        <v>0.17160107572776701</v>
      </c>
      <c r="AV11" s="14">
        <v>0.186868050797592</v>
      </c>
      <c r="AW11" s="14">
        <v>0.12537303048927501</v>
      </c>
      <c r="AX11" s="14">
        <v>0.138479001914738</v>
      </c>
    </row>
    <row r="12" spans="2:50" x14ac:dyDescent="0.25">
      <c r="B12" s="15" t="s">
        <v>68</v>
      </c>
      <c r="C12" s="14">
        <v>0.17123795825983201</v>
      </c>
      <c r="D12" s="14">
        <v>0.16581236307390401</v>
      </c>
      <c r="E12" s="14">
        <v>0.17700531363304201</v>
      </c>
      <c r="F12" s="14"/>
      <c r="G12" s="14">
        <v>0.182569696434769</v>
      </c>
      <c r="H12" s="14">
        <v>0.12858425035774401</v>
      </c>
      <c r="I12" s="14">
        <v>0.16942278514061801</v>
      </c>
      <c r="J12" s="14">
        <v>0.15299807684706099</v>
      </c>
      <c r="K12" s="14">
        <v>0.20714169827770099</v>
      </c>
      <c r="L12" s="14">
        <v>0.19099090825066001</v>
      </c>
      <c r="M12" s="14"/>
      <c r="N12" s="14">
        <v>0.23273510347165999</v>
      </c>
      <c r="O12" s="14">
        <v>0.19135266691269101</v>
      </c>
      <c r="P12" s="14">
        <v>0.11995127135002</v>
      </c>
      <c r="Q12" s="14">
        <v>0.13024972858662801</v>
      </c>
      <c r="R12" s="14"/>
      <c r="S12" s="14">
        <v>0.15456979354502101</v>
      </c>
      <c r="T12" s="14">
        <v>0.223978177223494</v>
      </c>
      <c r="U12" s="14">
        <v>0.215003818727493</v>
      </c>
      <c r="V12" s="14">
        <v>0.15190343509200399</v>
      </c>
      <c r="W12" s="14">
        <v>0.181130959170474</v>
      </c>
      <c r="X12" s="14">
        <v>0.166883304276053</v>
      </c>
      <c r="Y12" s="14">
        <v>0.13983156845896899</v>
      </c>
      <c r="Z12" s="14">
        <v>0.113200978371848</v>
      </c>
      <c r="AA12" s="14">
        <v>0.13909213725081601</v>
      </c>
      <c r="AB12" s="14">
        <v>0.15816094187293001</v>
      </c>
      <c r="AC12" s="14">
        <v>0.204827585575687</v>
      </c>
      <c r="AD12" s="14">
        <v>0.214091110234365</v>
      </c>
      <c r="AE12" s="14"/>
      <c r="AF12" s="14">
        <v>9.40319111332963E-2</v>
      </c>
      <c r="AG12" s="14">
        <v>0.24995527189790601</v>
      </c>
      <c r="AH12" s="14">
        <v>0.111750277585455</v>
      </c>
      <c r="AI12" s="14"/>
      <c r="AJ12" s="14" t="s">
        <v>79</v>
      </c>
      <c r="AK12" s="14" t="s">
        <v>79</v>
      </c>
      <c r="AL12" s="14" t="s">
        <v>79</v>
      </c>
      <c r="AM12" s="14" t="s">
        <v>79</v>
      </c>
      <c r="AN12" s="14" t="s">
        <v>79</v>
      </c>
      <c r="AO12" s="14"/>
      <c r="AP12" s="14">
        <v>0.13089416235799101</v>
      </c>
      <c r="AQ12" s="14">
        <v>0.20790742973883</v>
      </c>
      <c r="AR12" s="14">
        <v>0.22720307221586</v>
      </c>
      <c r="AS12" s="14"/>
      <c r="AT12" s="14">
        <v>0.123694684558546</v>
      </c>
      <c r="AU12" s="14">
        <v>0.15007622529214901</v>
      </c>
      <c r="AV12" s="14">
        <v>0.21962417112122601</v>
      </c>
      <c r="AW12" s="14">
        <v>0.24159647408107501</v>
      </c>
      <c r="AX12" s="14">
        <v>0.329444556782374</v>
      </c>
    </row>
    <row r="13" spans="2:50" x14ac:dyDescent="0.25">
      <c r="B13" s="15" t="s">
        <v>69</v>
      </c>
      <c r="C13" s="14">
        <v>5.9216016328602301E-2</v>
      </c>
      <c r="D13" s="14">
        <v>6.4756118170589197E-2</v>
      </c>
      <c r="E13" s="14">
        <v>5.3453137751571698E-2</v>
      </c>
      <c r="F13" s="14"/>
      <c r="G13" s="14">
        <v>7.1265626110187899E-2</v>
      </c>
      <c r="H13" s="14">
        <v>4.0986928349792603E-2</v>
      </c>
      <c r="I13" s="14">
        <v>3.5809825410362803E-2</v>
      </c>
      <c r="J13" s="14">
        <v>8.8722706690125303E-2</v>
      </c>
      <c r="K13" s="14">
        <v>7.0092358149695805E-2</v>
      </c>
      <c r="L13" s="14">
        <v>5.3939765565149497E-2</v>
      </c>
      <c r="M13" s="14"/>
      <c r="N13" s="14">
        <v>7.2678251450007794E-2</v>
      </c>
      <c r="O13" s="14">
        <v>6.1008147757403403E-2</v>
      </c>
      <c r="P13" s="14">
        <v>5.7914080992186402E-2</v>
      </c>
      <c r="Q13" s="14">
        <v>4.2565638246835E-2</v>
      </c>
      <c r="R13" s="14"/>
      <c r="S13" s="14">
        <v>7.2540411078098999E-2</v>
      </c>
      <c r="T13" s="14">
        <v>5.5146562623179698E-2</v>
      </c>
      <c r="U13" s="14">
        <v>4.2428833243795698E-2</v>
      </c>
      <c r="V13" s="14">
        <v>6.1287843897597401E-2</v>
      </c>
      <c r="W13" s="14">
        <v>4.4841527291689498E-2</v>
      </c>
      <c r="X13" s="14">
        <v>4.9920744861099098E-2</v>
      </c>
      <c r="Y13" s="14">
        <v>4.58851712652854E-2</v>
      </c>
      <c r="Z13" s="14">
        <v>7.2755676720947696E-2</v>
      </c>
      <c r="AA13" s="14">
        <v>7.98249871928641E-2</v>
      </c>
      <c r="AB13" s="14">
        <v>7.1800209975985504E-2</v>
      </c>
      <c r="AC13" s="14">
        <v>5.3957296039208E-2</v>
      </c>
      <c r="AD13" s="14">
        <v>2.74182687488175E-2</v>
      </c>
      <c r="AE13" s="14"/>
      <c r="AF13" s="14">
        <v>2.0565161313947401E-2</v>
      </c>
      <c r="AG13" s="14">
        <v>9.5129444100425606E-2</v>
      </c>
      <c r="AH13" s="14">
        <v>3.7860049297560899E-2</v>
      </c>
      <c r="AI13" s="14"/>
      <c r="AJ13" s="14" t="s">
        <v>79</v>
      </c>
      <c r="AK13" s="14" t="s">
        <v>79</v>
      </c>
      <c r="AL13" s="14" t="s">
        <v>79</v>
      </c>
      <c r="AM13" s="14" t="s">
        <v>79</v>
      </c>
      <c r="AN13" s="14" t="s">
        <v>79</v>
      </c>
      <c r="AO13" s="14"/>
      <c r="AP13" s="14">
        <v>3.9095084110639403E-2</v>
      </c>
      <c r="AQ13" s="14">
        <v>7.6025111251940697E-2</v>
      </c>
      <c r="AR13" s="14">
        <v>7.1970826445001496E-2</v>
      </c>
      <c r="AS13" s="14"/>
      <c r="AT13" s="14">
        <v>2.46905940221544E-2</v>
      </c>
      <c r="AU13" s="14">
        <v>5.9619304081340703E-2</v>
      </c>
      <c r="AV13" s="14">
        <v>8.4808689541694404E-2</v>
      </c>
      <c r="AW13" s="14">
        <v>0.11303327462078799</v>
      </c>
      <c r="AX13" s="14">
        <v>2.66475089095791E-2</v>
      </c>
    </row>
    <row r="14" spans="2:50" x14ac:dyDescent="0.25">
      <c r="B14" s="15" t="s">
        <v>70</v>
      </c>
      <c r="C14" s="14">
        <v>1.43138321209339E-2</v>
      </c>
      <c r="D14" s="14">
        <v>1.22587380134156E-2</v>
      </c>
      <c r="E14" s="14">
        <v>1.6424056792203899E-2</v>
      </c>
      <c r="F14" s="14"/>
      <c r="G14" s="14">
        <v>2.8776993208261201E-2</v>
      </c>
      <c r="H14" s="14">
        <v>2.4216335783025102E-2</v>
      </c>
      <c r="I14" s="14">
        <v>1.1526715503596401E-2</v>
      </c>
      <c r="J14" s="14">
        <v>5.1963580406387501E-3</v>
      </c>
      <c r="K14" s="14">
        <v>8.2585321182745107E-3</v>
      </c>
      <c r="L14" s="14">
        <v>1.02549259679156E-2</v>
      </c>
      <c r="M14" s="14"/>
      <c r="N14" s="14">
        <v>1.1119412547017199E-2</v>
      </c>
      <c r="O14" s="14">
        <v>1.2549705189449799E-2</v>
      </c>
      <c r="P14" s="14">
        <v>1.7390831795179099E-2</v>
      </c>
      <c r="Q14" s="14">
        <v>1.7009791077879099E-2</v>
      </c>
      <c r="R14" s="14"/>
      <c r="S14" s="14">
        <v>2.1593441291177799E-2</v>
      </c>
      <c r="T14" s="14">
        <v>2.2859411701832599E-2</v>
      </c>
      <c r="U14" s="14">
        <v>1.2120510281549699E-2</v>
      </c>
      <c r="V14" s="14">
        <v>0</v>
      </c>
      <c r="W14" s="14">
        <v>1.4193591830231099E-2</v>
      </c>
      <c r="X14" s="14">
        <v>2.50544450008271E-2</v>
      </c>
      <c r="Y14" s="14">
        <v>5.3408991774663702E-3</v>
      </c>
      <c r="Z14" s="14">
        <v>0</v>
      </c>
      <c r="AA14" s="14">
        <v>1.2213867617448301E-2</v>
      </c>
      <c r="AB14" s="14">
        <v>1.37283921384912E-2</v>
      </c>
      <c r="AC14" s="14">
        <v>2.19637279140685E-2</v>
      </c>
      <c r="AD14" s="14">
        <v>0</v>
      </c>
      <c r="AE14" s="14"/>
      <c r="AF14" s="14">
        <v>5.9703797773488802E-3</v>
      </c>
      <c r="AG14" s="14">
        <v>5.6500308061354096E-3</v>
      </c>
      <c r="AH14" s="14">
        <v>4.6924808289219203E-2</v>
      </c>
      <c r="AI14" s="14"/>
      <c r="AJ14" s="14" t="s">
        <v>79</v>
      </c>
      <c r="AK14" s="14" t="s">
        <v>79</v>
      </c>
      <c r="AL14" s="14" t="s">
        <v>79</v>
      </c>
      <c r="AM14" s="14" t="s">
        <v>79</v>
      </c>
      <c r="AN14" s="14" t="s">
        <v>79</v>
      </c>
      <c r="AO14" s="14"/>
      <c r="AP14" s="14">
        <v>4.7521356801563204E-3</v>
      </c>
      <c r="AQ14" s="14">
        <v>8.7972084767501697E-3</v>
      </c>
      <c r="AR14" s="14">
        <v>9.8297230912287193E-3</v>
      </c>
      <c r="AS14" s="14"/>
      <c r="AT14" s="14">
        <v>1.22898437651115E-2</v>
      </c>
      <c r="AU14" s="14">
        <v>2.3312447627947701E-2</v>
      </c>
      <c r="AV14" s="14">
        <v>8.5913252023229799E-3</v>
      </c>
      <c r="AW14" s="14">
        <v>1.58293718138325E-2</v>
      </c>
      <c r="AX14" s="14">
        <v>2.9919851874247502E-2</v>
      </c>
    </row>
    <row r="15" spans="2:50" x14ac:dyDescent="0.25">
      <c r="B15" s="15" t="s">
        <v>71</v>
      </c>
      <c r="C15" s="18">
        <v>0.58130155334635603</v>
      </c>
      <c r="D15" s="18">
        <v>0.59351446471652203</v>
      </c>
      <c r="E15" s="18">
        <v>0.570489624766361</v>
      </c>
      <c r="F15" s="18"/>
      <c r="G15" s="18">
        <v>0.49021885418599997</v>
      </c>
      <c r="H15" s="18">
        <v>0.60765554989775805</v>
      </c>
      <c r="I15" s="18">
        <v>0.63849299905369805</v>
      </c>
      <c r="J15" s="18">
        <v>0.62703979233927698</v>
      </c>
      <c r="K15" s="18">
        <v>0.53978415430275895</v>
      </c>
      <c r="L15" s="18">
        <v>0.56456409346647196</v>
      </c>
      <c r="M15" s="18"/>
      <c r="N15" s="18">
        <v>0.491843321530473</v>
      </c>
      <c r="O15" s="18">
        <v>0.565481022792372</v>
      </c>
      <c r="P15" s="18">
        <v>0.63430280497496705</v>
      </c>
      <c r="Q15" s="18">
        <v>0.646457356973827</v>
      </c>
      <c r="R15" s="18"/>
      <c r="S15" s="18">
        <v>0.53386787495889199</v>
      </c>
      <c r="T15" s="18">
        <v>0.53888755130501298</v>
      </c>
      <c r="U15" s="18">
        <v>0.57314772538826797</v>
      </c>
      <c r="V15" s="18">
        <v>0.57862314451836006</v>
      </c>
      <c r="W15" s="18">
        <v>0.60251933668118096</v>
      </c>
      <c r="X15" s="18">
        <v>0.57154245356014099</v>
      </c>
      <c r="Y15" s="18">
        <v>0.67506618026950105</v>
      </c>
      <c r="Z15" s="18">
        <v>0.65567317069861097</v>
      </c>
      <c r="AA15" s="18">
        <v>0.589837029277548</v>
      </c>
      <c r="AB15" s="18">
        <v>0.59832786531747595</v>
      </c>
      <c r="AC15" s="18">
        <v>0.57349945257071699</v>
      </c>
      <c r="AD15" s="18">
        <v>0.57699406126979103</v>
      </c>
      <c r="AE15" s="18"/>
      <c r="AF15" s="18">
        <v>0.73817718032618396</v>
      </c>
      <c r="AG15" s="18">
        <v>0.46587220729283402</v>
      </c>
      <c r="AH15" s="18">
        <v>0.57856778936419995</v>
      </c>
      <c r="AI15" s="18"/>
      <c r="AJ15" s="18" t="s">
        <v>79</v>
      </c>
      <c r="AK15" s="18" t="s">
        <v>79</v>
      </c>
      <c r="AL15" s="18" t="s">
        <v>79</v>
      </c>
      <c r="AM15" s="18" t="s">
        <v>79</v>
      </c>
      <c r="AN15" s="18" t="s">
        <v>79</v>
      </c>
      <c r="AO15" s="18"/>
      <c r="AP15" s="18">
        <v>0.64284146902334305</v>
      </c>
      <c r="AQ15" s="18">
        <v>0.52667955581524495</v>
      </c>
      <c r="AR15" s="18">
        <v>0.50542051994693904</v>
      </c>
      <c r="AS15" s="18"/>
      <c r="AT15" s="18">
        <v>0.66547154349712601</v>
      </c>
      <c r="AU15" s="18">
        <v>0.595390947270796</v>
      </c>
      <c r="AV15" s="18">
        <v>0.500107763337164</v>
      </c>
      <c r="AW15" s="18">
        <v>0.50416784899502998</v>
      </c>
      <c r="AX15" s="18">
        <v>0.47550908051906199</v>
      </c>
    </row>
    <row r="16" spans="2:50" x14ac:dyDescent="0.25">
      <c r="B16" s="15" t="s">
        <v>72</v>
      </c>
      <c r="C16" s="18">
        <v>0.230453974588434</v>
      </c>
      <c r="D16" s="18">
        <v>0.230568481244493</v>
      </c>
      <c r="E16" s="18">
        <v>0.23045845138461399</v>
      </c>
      <c r="F16" s="18"/>
      <c r="G16" s="18">
        <v>0.253835322544957</v>
      </c>
      <c r="H16" s="18">
        <v>0.16957117870753699</v>
      </c>
      <c r="I16" s="18">
        <v>0.20523261055098099</v>
      </c>
      <c r="J16" s="18">
        <v>0.24172078353718701</v>
      </c>
      <c r="K16" s="18">
        <v>0.27723405642739601</v>
      </c>
      <c r="L16" s="18">
        <v>0.24493067381580999</v>
      </c>
      <c r="M16" s="18"/>
      <c r="N16" s="18">
        <v>0.30541335492166799</v>
      </c>
      <c r="O16" s="18">
        <v>0.25236081467009402</v>
      </c>
      <c r="P16" s="18">
        <v>0.17786535234220599</v>
      </c>
      <c r="Q16" s="18">
        <v>0.17281536683346299</v>
      </c>
      <c r="R16" s="18"/>
      <c r="S16" s="18">
        <v>0.22711020462312001</v>
      </c>
      <c r="T16" s="18">
        <v>0.27912473984667402</v>
      </c>
      <c r="U16" s="18">
        <v>0.25743265197128901</v>
      </c>
      <c r="V16" s="18">
        <v>0.213191278989602</v>
      </c>
      <c r="W16" s="18">
        <v>0.225972486462163</v>
      </c>
      <c r="X16" s="18">
        <v>0.21680404913715201</v>
      </c>
      <c r="Y16" s="18">
        <v>0.18571673972425501</v>
      </c>
      <c r="Z16" s="18">
        <v>0.18595665509279599</v>
      </c>
      <c r="AA16" s="18">
        <v>0.21891712444368</v>
      </c>
      <c r="AB16" s="18">
        <v>0.229961151848916</v>
      </c>
      <c r="AC16" s="18">
        <v>0.25878488161489499</v>
      </c>
      <c r="AD16" s="18">
        <v>0.241509378983183</v>
      </c>
      <c r="AE16" s="18"/>
      <c r="AF16" s="18">
        <v>0.114597072447244</v>
      </c>
      <c r="AG16" s="18">
        <v>0.34508471599833102</v>
      </c>
      <c r="AH16" s="18">
        <v>0.14961032688301601</v>
      </c>
      <c r="AI16" s="18"/>
      <c r="AJ16" s="18" t="s">
        <v>79</v>
      </c>
      <c r="AK16" s="18" t="s">
        <v>79</v>
      </c>
      <c r="AL16" s="18" t="s">
        <v>79</v>
      </c>
      <c r="AM16" s="18" t="s">
        <v>79</v>
      </c>
      <c r="AN16" s="18" t="s">
        <v>79</v>
      </c>
      <c r="AO16" s="18"/>
      <c r="AP16" s="18">
        <v>0.16998924646863101</v>
      </c>
      <c r="AQ16" s="18">
        <v>0.28393254099077098</v>
      </c>
      <c r="AR16" s="18">
        <v>0.29917389866086103</v>
      </c>
      <c r="AS16" s="18"/>
      <c r="AT16" s="18">
        <v>0.1483852785807</v>
      </c>
      <c r="AU16" s="18">
        <v>0.20969552937349001</v>
      </c>
      <c r="AV16" s="18">
        <v>0.30443286066292002</v>
      </c>
      <c r="AW16" s="18">
        <v>0.35462974870186298</v>
      </c>
      <c r="AX16" s="18">
        <v>0.35609206569195301</v>
      </c>
    </row>
    <row r="17" spans="2:50" x14ac:dyDescent="0.25">
      <c r="B17" s="15" t="s">
        <v>73</v>
      </c>
      <c r="C17" s="19">
        <v>0.350847578757921</v>
      </c>
      <c r="D17" s="19">
        <v>0.362945983472029</v>
      </c>
      <c r="E17" s="19">
        <v>0.34003117338174699</v>
      </c>
      <c r="F17" s="19"/>
      <c r="G17" s="19">
        <v>0.236383531641043</v>
      </c>
      <c r="H17" s="19">
        <v>0.43808437119022098</v>
      </c>
      <c r="I17" s="19">
        <v>0.43326038850271698</v>
      </c>
      <c r="J17" s="19">
        <v>0.38531900880209002</v>
      </c>
      <c r="K17" s="19">
        <v>0.26255009787536199</v>
      </c>
      <c r="L17" s="19">
        <v>0.319633419650662</v>
      </c>
      <c r="M17" s="19"/>
      <c r="N17" s="19">
        <v>0.18642996660880501</v>
      </c>
      <c r="O17" s="19">
        <v>0.31312020812227698</v>
      </c>
      <c r="P17" s="19">
        <v>0.45643745263276098</v>
      </c>
      <c r="Q17" s="19">
        <v>0.47364199014036401</v>
      </c>
      <c r="R17" s="19"/>
      <c r="S17" s="19">
        <v>0.306757670335772</v>
      </c>
      <c r="T17" s="19">
        <v>0.25976281145834001</v>
      </c>
      <c r="U17" s="19">
        <v>0.31571507341698002</v>
      </c>
      <c r="V17" s="19">
        <v>0.365431865528758</v>
      </c>
      <c r="W17" s="19">
        <v>0.37654685021901702</v>
      </c>
      <c r="X17" s="19">
        <v>0.35473840442298898</v>
      </c>
      <c r="Y17" s="19">
        <v>0.48934944054524598</v>
      </c>
      <c r="Z17" s="19">
        <v>0.46971651560581501</v>
      </c>
      <c r="AA17" s="19">
        <v>0.370919904833868</v>
      </c>
      <c r="AB17" s="19">
        <v>0.36836671346855998</v>
      </c>
      <c r="AC17" s="19">
        <v>0.314714570955822</v>
      </c>
      <c r="AD17" s="19">
        <v>0.33548468228660899</v>
      </c>
      <c r="AE17" s="19"/>
      <c r="AF17" s="19">
        <v>0.62358010787894003</v>
      </c>
      <c r="AG17" s="19">
        <v>0.120787491294503</v>
      </c>
      <c r="AH17" s="19">
        <v>0.42895746248118399</v>
      </c>
      <c r="AI17" s="19"/>
      <c r="AJ17" s="19" t="s">
        <v>79</v>
      </c>
      <c r="AK17" s="19" t="s">
        <v>79</v>
      </c>
      <c r="AL17" s="19" t="s">
        <v>79</v>
      </c>
      <c r="AM17" s="19" t="s">
        <v>79</v>
      </c>
      <c r="AN17" s="19" t="s">
        <v>79</v>
      </c>
      <c r="AO17" s="19"/>
      <c r="AP17" s="19">
        <v>0.47285222255471299</v>
      </c>
      <c r="AQ17" s="19">
        <v>0.242747014824474</v>
      </c>
      <c r="AR17" s="19">
        <v>0.20624662128607699</v>
      </c>
      <c r="AS17" s="19"/>
      <c r="AT17" s="19">
        <v>0.51708626491642595</v>
      </c>
      <c r="AU17" s="19">
        <v>0.38569541789730599</v>
      </c>
      <c r="AV17" s="19">
        <v>0.19567490267424401</v>
      </c>
      <c r="AW17" s="19">
        <v>0.149538100293167</v>
      </c>
      <c r="AX17" s="19">
        <v>0.11941701482710899</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X28"/>
  <sheetViews>
    <sheetView showGridLines="0" topLeftCell="A13" workbookViewId="0">
      <pane xSplit="2" topLeftCell="C1" activePane="topRight" state="frozen"/>
      <selection pane="topRight" activeCell="B24" sqref="B2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283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270</v>
      </c>
      <c r="C9" s="14">
        <v>0.47697786846775497</v>
      </c>
      <c r="D9" s="14">
        <v>0.50533372867512805</v>
      </c>
      <c r="E9" s="14">
        <v>0.45219580631710599</v>
      </c>
      <c r="F9" s="14"/>
      <c r="G9" s="14">
        <v>0.33183117120100503</v>
      </c>
      <c r="H9" s="14">
        <v>0.37180100017758</v>
      </c>
      <c r="I9" s="14">
        <v>0.43207580172900301</v>
      </c>
      <c r="J9" s="14">
        <v>0.495841034224</v>
      </c>
      <c r="K9" s="14">
        <v>0.57007862959670896</v>
      </c>
      <c r="L9" s="14">
        <v>0.62751727097452303</v>
      </c>
      <c r="M9" s="14"/>
      <c r="N9" s="14">
        <v>0.55812037039092</v>
      </c>
      <c r="O9" s="14">
        <v>0.480740301549409</v>
      </c>
      <c r="P9" s="14">
        <v>0.41475390044273602</v>
      </c>
      <c r="Q9" s="14">
        <v>0.44420130461358398</v>
      </c>
      <c r="R9" s="14"/>
      <c r="S9" s="14">
        <v>0.45839700529914301</v>
      </c>
      <c r="T9" s="14">
        <v>0.47210349967600901</v>
      </c>
      <c r="U9" s="14">
        <v>0.53486627490359195</v>
      </c>
      <c r="V9" s="14">
        <v>0.57408919065637898</v>
      </c>
      <c r="W9" s="14">
        <v>0.52003815122251995</v>
      </c>
      <c r="X9" s="14">
        <v>0.49392052426990302</v>
      </c>
      <c r="Y9" s="14">
        <v>0.45101464476957798</v>
      </c>
      <c r="Z9" s="14">
        <v>0.41679872967991199</v>
      </c>
      <c r="AA9" s="14">
        <v>0.41996896726329602</v>
      </c>
      <c r="AB9" s="14">
        <v>0.44573166368398598</v>
      </c>
      <c r="AC9" s="14">
        <v>0.43171617909455801</v>
      </c>
      <c r="AD9" s="14">
        <v>0.49187674746434701</v>
      </c>
      <c r="AE9" s="14"/>
      <c r="AF9" s="14">
        <v>0.51404173674631304</v>
      </c>
      <c r="AG9" s="14">
        <v>0.49881651441250202</v>
      </c>
      <c r="AH9" s="14">
        <v>0.40613261147676299</v>
      </c>
      <c r="AI9" s="14"/>
      <c r="AJ9" s="14" t="s">
        <v>79</v>
      </c>
      <c r="AK9" s="14" t="s">
        <v>79</v>
      </c>
      <c r="AL9" s="14" t="s">
        <v>79</v>
      </c>
      <c r="AM9" s="14" t="s">
        <v>79</v>
      </c>
      <c r="AN9" s="14" t="s">
        <v>79</v>
      </c>
      <c r="AO9" s="14"/>
      <c r="AP9" s="14">
        <v>0.56199067683260695</v>
      </c>
      <c r="AQ9" s="14">
        <v>0.427820126136362</v>
      </c>
      <c r="AR9" s="14">
        <v>0.55906937842925997</v>
      </c>
      <c r="AS9" s="14"/>
      <c r="AT9" s="14">
        <v>0.445831266299692</v>
      </c>
      <c r="AU9" s="14">
        <v>0.42651415048484098</v>
      </c>
      <c r="AV9" s="14">
        <v>0.49432832674021299</v>
      </c>
      <c r="AW9" s="14">
        <v>0.61397983960086699</v>
      </c>
      <c r="AX9" s="14">
        <v>0.63736536372409802</v>
      </c>
    </row>
    <row r="10" spans="2:50" x14ac:dyDescent="0.25">
      <c r="B10" s="15" t="s">
        <v>271</v>
      </c>
      <c r="C10" s="14">
        <v>0.39502180225941902</v>
      </c>
      <c r="D10" s="14">
        <v>0.4478073378536</v>
      </c>
      <c r="E10" s="14">
        <v>0.342666456036605</v>
      </c>
      <c r="F10" s="14"/>
      <c r="G10" s="14">
        <v>0.31254998389093802</v>
      </c>
      <c r="H10" s="14">
        <v>0.360465568875869</v>
      </c>
      <c r="I10" s="14">
        <v>0.42216351919218398</v>
      </c>
      <c r="J10" s="14">
        <v>0.42639923893329401</v>
      </c>
      <c r="K10" s="14">
        <v>0.395760663434708</v>
      </c>
      <c r="L10" s="14">
        <v>0.43445804071844302</v>
      </c>
      <c r="M10" s="14"/>
      <c r="N10" s="14">
        <v>0.46244805332084399</v>
      </c>
      <c r="O10" s="14">
        <v>0.44629216614355799</v>
      </c>
      <c r="P10" s="14">
        <v>0.332760468760192</v>
      </c>
      <c r="Q10" s="14">
        <v>0.32369078482535701</v>
      </c>
      <c r="R10" s="14"/>
      <c r="S10" s="14">
        <v>0.39622987475057397</v>
      </c>
      <c r="T10" s="14">
        <v>0.374461154920884</v>
      </c>
      <c r="U10" s="14">
        <v>0.38038380628678797</v>
      </c>
      <c r="V10" s="14">
        <v>0.42887236914443799</v>
      </c>
      <c r="W10" s="14">
        <v>0.43920183545236502</v>
      </c>
      <c r="X10" s="14">
        <v>0.33715825888234702</v>
      </c>
      <c r="Y10" s="14">
        <v>0.35479847715787299</v>
      </c>
      <c r="Z10" s="14">
        <v>0.33481254150072598</v>
      </c>
      <c r="AA10" s="14">
        <v>0.41743944963684998</v>
      </c>
      <c r="AB10" s="14">
        <v>0.38753545558233998</v>
      </c>
      <c r="AC10" s="14">
        <v>0.49296566191459001</v>
      </c>
      <c r="AD10" s="14">
        <v>0.41427010121873398</v>
      </c>
      <c r="AE10" s="14"/>
      <c r="AF10" s="14">
        <v>0.39236039375099302</v>
      </c>
      <c r="AG10" s="14">
        <v>0.41655242028832201</v>
      </c>
      <c r="AH10" s="14">
        <v>0.38340606764733098</v>
      </c>
      <c r="AI10" s="14"/>
      <c r="AJ10" s="14" t="s">
        <v>79</v>
      </c>
      <c r="AK10" s="14" t="s">
        <v>79</v>
      </c>
      <c r="AL10" s="14" t="s">
        <v>79</v>
      </c>
      <c r="AM10" s="14" t="s">
        <v>79</v>
      </c>
      <c r="AN10" s="14" t="s">
        <v>79</v>
      </c>
      <c r="AO10" s="14"/>
      <c r="AP10" s="14">
        <v>0.476112658542165</v>
      </c>
      <c r="AQ10" s="14">
        <v>0.356827406146909</v>
      </c>
      <c r="AR10" s="14">
        <v>0.49861217190646401</v>
      </c>
      <c r="AS10" s="14"/>
      <c r="AT10" s="14">
        <v>0.34878087969247901</v>
      </c>
      <c r="AU10" s="14">
        <v>0.31991201015711301</v>
      </c>
      <c r="AV10" s="14">
        <v>0.47741733878697801</v>
      </c>
      <c r="AW10" s="14">
        <v>0.52688054661691497</v>
      </c>
      <c r="AX10" s="14">
        <v>0.44824418963627899</v>
      </c>
    </row>
    <row r="11" spans="2:50" x14ac:dyDescent="0.25">
      <c r="B11" s="15" t="s">
        <v>272</v>
      </c>
      <c r="C11" s="14">
        <v>0.32390551917726501</v>
      </c>
      <c r="D11" s="14">
        <v>0.37580726895619199</v>
      </c>
      <c r="E11" s="14">
        <v>0.272289121911161</v>
      </c>
      <c r="F11" s="14"/>
      <c r="G11" s="14">
        <v>0.28159773303109698</v>
      </c>
      <c r="H11" s="14">
        <v>0.29278068746232599</v>
      </c>
      <c r="I11" s="14">
        <v>0.32595174523478498</v>
      </c>
      <c r="J11" s="14">
        <v>0.28097720483614702</v>
      </c>
      <c r="K11" s="14">
        <v>0.36623952305398499</v>
      </c>
      <c r="L11" s="14">
        <v>0.38296722929490001</v>
      </c>
      <c r="M11" s="14"/>
      <c r="N11" s="14">
        <v>0.35518555114336298</v>
      </c>
      <c r="O11" s="14">
        <v>0.37914590013261001</v>
      </c>
      <c r="P11" s="14">
        <v>0.31561602762858199</v>
      </c>
      <c r="Q11" s="14">
        <v>0.237131357464925</v>
      </c>
      <c r="R11" s="14"/>
      <c r="S11" s="14">
        <v>0.324880730540345</v>
      </c>
      <c r="T11" s="14">
        <v>0.33645273941331999</v>
      </c>
      <c r="U11" s="14">
        <v>0.318638499628973</v>
      </c>
      <c r="V11" s="14">
        <v>0.30747749666972402</v>
      </c>
      <c r="W11" s="14">
        <v>0.35048669995621401</v>
      </c>
      <c r="X11" s="14">
        <v>0.42630803873701001</v>
      </c>
      <c r="Y11" s="14">
        <v>0.25368936468954301</v>
      </c>
      <c r="Z11" s="14">
        <v>0.37689087920294001</v>
      </c>
      <c r="AA11" s="14">
        <v>0.30075295182546102</v>
      </c>
      <c r="AB11" s="14">
        <v>0.32366990659365602</v>
      </c>
      <c r="AC11" s="14">
        <v>0.175849219874505</v>
      </c>
      <c r="AD11" s="14">
        <v>0.43163359283233499</v>
      </c>
      <c r="AE11" s="14"/>
      <c r="AF11" s="14">
        <v>0.30815164283402302</v>
      </c>
      <c r="AG11" s="14">
        <v>0.38302069188375598</v>
      </c>
      <c r="AH11" s="14">
        <v>0.26243670339353897</v>
      </c>
      <c r="AI11" s="14"/>
      <c r="AJ11" s="14" t="s">
        <v>79</v>
      </c>
      <c r="AK11" s="14" t="s">
        <v>79</v>
      </c>
      <c r="AL11" s="14" t="s">
        <v>79</v>
      </c>
      <c r="AM11" s="14" t="s">
        <v>79</v>
      </c>
      <c r="AN11" s="14" t="s">
        <v>79</v>
      </c>
      <c r="AO11" s="14"/>
      <c r="AP11" s="14">
        <v>0.42278586736194401</v>
      </c>
      <c r="AQ11" s="14">
        <v>0.282150618386873</v>
      </c>
      <c r="AR11" s="14">
        <v>0.418183155213108</v>
      </c>
      <c r="AS11" s="14"/>
      <c r="AT11" s="14">
        <v>0.25142726878127603</v>
      </c>
      <c r="AU11" s="14">
        <v>0.28323349324262798</v>
      </c>
      <c r="AV11" s="14">
        <v>0.37351025937461102</v>
      </c>
      <c r="AW11" s="14">
        <v>0.46747717430683999</v>
      </c>
      <c r="AX11" s="14">
        <v>0.35755003819772702</v>
      </c>
    </row>
    <row r="12" spans="2:50" x14ac:dyDescent="0.25">
      <c r="B12" s="15" t="s">
        <v>273</v>
      </c>
      <c r="C12" s="14">
        <v>0.28262903020466501</v>
      </c>
      <c r="D12" s="14">
        <v>0.30605527819571998</v>
      </c>
      <c r="E12" s="14">
        <v>0.26121058399477298</v>
      </c>
      <c r="F12" s="14"/>
      <c r="G12" s="14">
        <v>0.21002127746548599</v>
      </c>
      <c r="H12" s="14">
        <v>0.22173923686533401</v>
      </c>
      <c r="I12" s="14">
        <v>0.226510826520359</v>
      </c>
      <c r="J12" s="14">
        <v>0.29321286264185698</v>
      </c>
      <c r="K12" s="14">
        <v>0.36681268218263102</v>
      </c>
      <c r="L12" s="14">
        <v>0.36705266459326402</v>
      </c>
      <c r="M12" s="14"/>
      <c r="N12" s="14">
        <v>0.32305904296520999</v>
      </c>
      <c r="O12" s="14">
        <v>0.29477389527467002</v>
      </c>
      <c r="P12" s="14">
        <v>0.286371972589819</v>
      </c>
      <c r="Q12" s="14">
        <v>0.222124478749511</v>
      </c>
      <c r="R12" s="14"/>
      <c r="S12" s="14">
        <v>0.25252800104939499</v>
      </c>
      <c r="T12" s="14">
        <v>0.26485785887709701</v>
      </c>
      <c r="U12" s="14">
        <v>0.26191701023716801</v>
      </c>
      <c r="V12" s="14">
        <v>0.317885662054188</v>
      </c>
      <c r="W12" s="14">
        <v>0.34784868831914501</v>
      </c>
      <c r="X12" s="14">
        <v>0.21283350549177299</v>
      </c>
      <c r="Y12" s="14">
        <v>0.31170567891898199</v>
      </c>
      <c r="Z12" s="14">
        <v>0.29427084412294702</v>
      </c>
      <c r="AA12" s="14">
        <v>0.24746560539137</v>
      </c>
      <c r="AB12" s="14">
        <v>0.39060618552787901</v>
      </c>
      <c r="AC12" s="14">
        <v>0.25548063878939897</v>
      </c>
      <c r="AD12" s="14">
        <v>0.270017644114949</v>
      </c>
      <c r="AE12" s="14"/>
      <c r="AF12" s="14">
        <v>0.296578244385231</v>
      </c>
      <c r="AG12" s="14">
        <v>0.299543516723973</v>
      </c>
      <c r="AH12" s="14">
        <v>0.23355457685719</v>
      </c>
      <c r="AI12" s="14"/>
      <c r="AJ12" s="14" t="s">
        <v>79</v>
      </c>
      <c r="AK12" s="14" t="s">
        <v>79</v>
      </c>
      <c r="AL12" s="14" t="s">
        <v>79</v>
      </c>
      <c r="AM12" s="14" t="s">
        <v>79</v>
      </c>
      <c r="AN12" s="14" t="s">
        <v>79</v>
      </c>
      <c r="AO12" s="14"/>
      <c r="AP12" s="14">
        <v>0.35976012611673802</v>
      </c>
      <c r="AQ12" s="14">
        <v>0.232164759374094</v>
      </c>
      <c r="AR12" s="14">
        <v>0.31787472893291102</v>
      </c>
      <c r="AS12" s="14"/>
      <c r="AT12" s="14">
        <v>0.25751573034634101</v>
      </c>
      <c r="AU12" s="14">
        <v>0.26393861655794498</v>
      </c>
      <c r="AV12" s="14">
        <v>0.32851890009308399</v>
      </c>
      <c r="AW12" s="14">
        <v>0.19873446843548401</v>
      </c>
      <c r="AX12" s="14">
        <v>0.27117044384898997</v>
      </c>
    </row>
    <row r="13" spans="2:50" x14ac:dyDescent="0.25">
      <c r="B13" s="15" t="s">
        <v>274</v>
      </c>
      <c r="C13" s="14">
        <v>0.23521382546899899</v>
      </c>
      <c r="D13" s="14">
        <v>0.287266386109157</v>
      </c>
      <c r="E13" s="14">
        <v>0.184292487232877</v>
      </c>
      <c r="F13" s="14"/>
      <c r="G13" s="14">
        <v>0.19910731300944601</v>
      </c>
      <c r="H13" s="14">
        <v>0.21059001170269301</v>
      </c>
      <c r="I13" s="14">
        <v>0.205330994574314</v>
      </c>
      <c r="J13" s="14">
        <v>0.21866144203561699</v>
      </c>
      <c r="K13" s="14">
        <v>0.288408026581018</v>
      </c>
      <c r="L13" s="14">
        <v>0.28354970862408402</v>
      </c>
      <c r="M13" s="14"/>
      <c r="N13" s="14">
        <v>0.261275428054357</v>
      </c>
      <c r="O13" s="14">
        <v>0.26375260692439501</v>
      </c>
      <c r="P13" s="14">
        <v>0.241605517828101</v>
      </c>
      <c r="Q13" s="14">
        <v>0.16962209858843799</v>
      </c>
      <c r="R13" s="14"/>
      <c r="S13" s="14">
        <v>0.23066436524304701</v>
      </c>
      <c r="T13" s="14">
        <v>0.205530249035041</v>
      </c>
      <c r="U13" s="14">
        <v>0.195099419453553</v>
      </c>
      <c r="V13" s="14">
        <v>0.30782475762005501</v>
      </c>
      <c r="W13" s="14">
        <v>0.194867783193652</v>
      </c>
      <c r="X13" s="14">
        <v>0.30788473390373</v>
      </c>
      <c r="Y13" s="14">
        <v>0.153830905401623</v>
      </c>
      <c r="Z13" s="14">
        <v>0.27193584114920899</v>
      </c>
      <c r="AA13" s="14">
        <v>0.242615126607759</v>
      </c>
      <c r="AB13" s="14">
        <v>0.28481175430148697</v>
      </c>
      <c r="AC13" s="14">
        <v>0.17020920409302301</v>
      </c>
      <c r="AD13" s="14">
        <v>0.20973184936033501</v>
      </c>
      <c r="AE13" s="14"/>
      <c r="AF13" s="14">
        <v>0.27543020408365698</v>
      </c>
      <c r="AG13" s="14">
        <v>0.22101778947863601</v>
      </c>
      <c r="AH13" s="14">
        <v>0.19905746323717499</v>
      </c>
      <c r="AI13" s="14"/>
      <c r="AJ13" s="14" t="s">
        <v>79</v>
      </c>
      <c r="AK13" s="14" t="s">
        <v>79</v>
      </c>
      <c r="AL13" s="14" t="s">
        <v>79</v>
      </c>
      <c r="AM13" s="14" t="s">
        <v>79</v>
      </c>
      <c r="AN13" s="14" t="s">
        <v>79</v>
      </c>
      <c r="AO13" s="14"/>
      <c r="AP13" s="14">
        <v>0.26757449387708598</v>
      </c>
      <c r="AQ13" s="14">
        <v>0.233460490967352</v>
      </c>
      <c r="AR13" s="14">
        <v>0.32984086608774599</v>
      </c>
      <c r="AS13" s="14"/>
      <c r="AT13" s="14">
        <v>0.25230997269667199</v>
      </c>
      <c r="AU13" s="14">
        <v>0.18190193991519199</v>
      </c>
      <c r="AV13" s="14">
        <v>0.24712998025083599</v>
      </c>
      <c r="AW13" s="14">
        <v>0.254442782680803</v>
      </c>
      <c r="AX13" s="14">
        <v>0.29063178592310401</v>
      </c>
    </row>
    <row r="14" spans="2:50" x14ac:dyDescent="0.25">
      <c r="B14" s="15" t="s">
        <v>275</v>
      </c>
      <c r="C14" s="14">
        <v>0.15188921675086201</v>
      </c>
      <c r="D14" s="14">
        <v>0.179733252970944</v>
      </c>
      <c r="E14" s="14">
        <v>0.122827546499929</v>
      </c>
      <c r="F14" s="14"/>
      <c r="G14" s="14">
        <v>0.17751506425566699</v>
      </c>
      <c r="H14" s="14">
        <v>0.12284510187827501</v>
      </c>
      <c r="I14" s="14">
        <v>0.18779519173113299</v>
      </c>
      <c r="J14" s="14">
        <v>0.13188231277681001</v>
      </c>
      <c r="K14" s="14">
        <v>0.136691070420801</v>
      </c>
      <c r="L14" s="14">
        <v>0.15337686208444801</v>
      </c>
      <c r="M14" s="14"/>
      <c r="N14" s="14">
        <v>0.15876378836066299</v>
      </c>
      <c r="O14" s="14">
        <v>0.166981353914647</v>
      </c>
      <c r="P14" s="14">
        <v>0.15171789029989</v>
      </c>
      <c r="Q14" s="14">
        <v>0.123155059220216</v>
      </c>
      <c r="R14" s="14"/>
      <c r="S14" s="14">
        <v>0.19062328086920299</v>
      </c>
      <c r="T14" s="14">
        <v>0.12850798330810601</v>
      </c>
      <c r="U14" s="14">
        <v>0.141013062933006</v>
      </c>
      <c r="V14" s="14">
        <v>0.12177392868624499</v>
      </c>
      <c r="W14" s="14">
        <v>0.14256451568292999</v>
      </c>
      <c r="X14" s="14">
        <v>0.100255916206406</v>
      </c>
      <c r="Y14" s="14">
        <v>0.21416466508183599</v>
      </c>
      <c r="Z14" s="14">
        <v>0.17733450970779899</v>
      </c>
      <c r="AA14" s="14">
        <v>0.12809409511844999</v>
      </c>
      <c r="AB14" s="14">
        <v>0.19865512783853601</v>
      </c>
      <c r="AC14" s="14">
        <v>0.15324168993374701</v>
      </c>
      <c r="AD14" s="14">
        <v>0.11038404365540801</v>
      </c>
      <c r="AE14" s="14"/>
      <c r="AF14" s="14">
        <v>0.14981558416185001</v>
      </c>
      <c r="AG14" s="14">
        <v>0.161292449644722</v>
      </c>
      <c r="AH14" s="14">
        <v>0.11530499335637601</v>
      </c>
      <c r="AI14" s="14"/>
      <c r="AJ14" s="14" t="s">
        <v>79</v>
      </c>
      <c r="AK14" s="14" t="s">
        <v>79</v>
      </c>
      <c r="AL14" s="14" t="s">
        <v>79</v>
      </c>
      <c r="AM14" s="14" t="s">
        <v>79</v>
      </c>
      <c r="AN14" s="14" t="s">
        <v>79</v>
      </c>
      <c r="AO14" s="14"/>
      <c r="AP14" s="14">
        <v>0.163982912364429</v>
      </c>
      <c r="AQ14" s="14">
        <v>0.16771975697833499</v>
      </c>
      <c r="AR14" s="14">
        <v>9.2100714153893801E-2</v>
      </c>
      <c r="AS14" s="14"/>
      <c r="AT14" s="14">
        <v>0.12941050462600501</v>
      </c>
      <c r="AU14" s="14">
        <v>0.13519812328689099</v>
      </c>
      <c r="AV14" s="14">
        <v>0.15612128558978899</v>
      </c>
      <c r="AW14" s="14">
        <v>0.22633411787635199</v>
      </c>
      <c r="AX14" s="14">
        <v>0.24917536764269901</v>
      </c>
    </row>
    <row r="15" spans="2:50" x14ac:dyDescent="0.25">
      <c r="B15" s="15" t="s">
        <v>276</v>
      </c>
      <c r="C15" s="14">
        <v>0.111002824318832</v>
      </c>
      <c r="D15" s="14">
        <v>9.8391650383563595E-2</v>
      </c>
      <c r="E15" s="14">
        <v>0.121459953126744</v>
      </c>
      <c r="F15" s="14"/>
      <c r="G15" s="14">
        <v>0.15592038701505401</v>
      </c>
      <c r="H15" s="14">
        <v>0.12550926989000899</v>
      </c>
      <c r="I15" s="14">
        <v>0.115225367368941</v>
      </c>
      <c r="J15" s="14">
        <v>0.11120960920699099</v>
      </c>
      <c r="K15" s="14">
        <v>9.2938306368524404E-2</v>
      </c>
      <c r="L15" s="14">
        <v>7.5579492958092201E-2</v>
      </c>
      <c r="M15" s="14"/>
      <c r="N15" s="14">
        <v>0.10735482797797501</v>
      </c>
      <c r="O15" s="14">
        <v>9.8482058833364E-2</v>
      </c>
      <c r="P15" s="14">
        <v>0.12725556773566901</v>
      </c>
      <c r="Q15" s="14">
        <v>0.109254188975455</v>
      </c>
      <c r="R15" s="14"/>
      <c r="S15" s="14">
        <v>0.13205114921783001</v>
      </c>
      <c r="T15" s="14">
        <v>0.116229389922371</v>
      </c>
      <c r="U15" s="14">
        <v>9.9082609320542595E-2</v>
      </c>
      <c r="V15" s="14">
        <v>0.112731344615719</v>
      </c>
      <c r="W15" s="14">
        <v>0.11029483604745501</v>
      </c>
      <c r="X15" s="14">
        <v>0.14165261290178799</v>
      </c>
      <c r="Y15" s="14">
        <v>0.124493807095898</v>
      </c>
      <c r="Z15" s="14">
        <v>1.83388145882959E-2</v>
      </c>
      <c r="AA15" s="14">
        <v>9.4728421534524404E-2</v>
      </c>
      <c r="AB15" s="14">
        <v>7.0254218418162706E-2</v>
      </c>
      <c r="AC15" s="14">
        <v>0.159608352383103</v>
      </c>
      <c r="AD15" s="14">
        <v>0.102416109905268</v>
      </c>
      <c r="AE15" s="14"/>
      <c r="AF15" s="14">
        <v>0.114534226624308</v>
      </c>
      <c r="AG15" s="14">
        <v>8.5456507809852006E-2</v>
      </c>
      <c r="AH15" s="14">
        <v>0.106472828365533</v>
      </c>
      <c r="AI15" s="14"/>
      <c r="AJ15" s="14" t="s">
        <v>79</v>
      </c>
      <c r="AK15" s="14" t="s">
        <v>79</v>
      </c>
      <c r="AL15" s="14" t="s">
        <v>79</v>
      </c>
      <c r="AM15" s="14" t="s">
        <v>79</v>
      </c>
      <c r="AN15" s="14" t="s">
        <v>79</v>
      </c>
      <c r="AO15" s="14"/>
      <c r="AP15" s="14">
        <v>9.2353136918550197E-2</v>
      </c>
      <c r="AQ15" s="14">
        <v>0.109654864267653</v>
      </c>
      <c r="AR15" s="14">
        <v>0.12294085481342699</v>
      </c>
      <c r="AS15" s="14"/>
      <c r="AT15" s="14">
        <v>0.10353557765702701</v>
      </c>
      <c r="AU15" s="14">
        <v>0.14919369398832699</v>
      </c>
      <c r="AV15" s="14">
        <v>7.78872123545995E-2</v>
      </c>
      <c r="AW15" s="14">
        <v>9.2860725330351196E-2</v>
      </c>
      <c r="AX15" s="14">
        <v>7.8686004328430398E-2</v>
      </c>
    </row>
    <row r="16" spans="2:50" x14ac:dyDescent="0.25">
      <c r="B16" s="15" t="s">
        <v>277</v>
      </c>
      <c r="C16" s="14">
        <v>5.5173266468180597E-2</v>
      </c>
      <c r="D16" s="14">
        <v>3.8989798893536598E-2</v>
      </c>
      <c r="E16" s="14">
        <v>6.7258705968532895E-2</v>
      </c>
      <c r="F16" s="14"/>
      <c r="G16" s="14">
        <v>7.6022544844783199E-2</v>
      </c>
      <c r="H16" s="14">
        <v>7.2446615671403106E-2</v>
      </c>
      <c r="I16" s="14">
        <v>7.0913781919645605E-2</v>
      </c>
      <c r="J16" s="14">
        <v>3.5844071334258099E-2</v>
      </c>
      <c r="K16" s="14">
        <v>5.49524794786726E-2</v>
      </c>
      <c r="L16" s="14">
        <v>2.8212463314632698E-2</v>
      </c>
      <c r="M16" s="14"/>
      <c r="N16" s="14">
        <v>3.8363000324322799E-2</v>
      </c>
      <c r="O16" s="14">
        <v>4.40569780597386E-2</v>
      </c>
      <c r="P16" s="14">
        <v>6.6158204800784701E-2</v>
      </c>
      <c r="Q16" s="14">
        <v>7.67651216954576E-2</v>
      </c>
      <c r="R16" s="14"/>
      <c r="S16" s="14">
        <v>2.4012045196199001E-2</v>
      </c>
      <c r="T16" s="14">
        <v>7.5155295943918704E-2</v>
      </c>
      <c r="U16" s="14">
        <v>7.2109069081148905E-2</v>
      </c>
      <c r="V16" s="14">
        <v>7.4348166547409306E-2</v>
      </c>
      <c r="W16" s="14">
        <v>1.45386691632625E-2</v>
      </c>
      <c r="X16" s="14">
        <v>8.5485574893605296E-2</v>
      </c>
      <c r="Y16" s="14">
        <v>4.4197346470563399E-2</v>
      </c>
      <c r="Z16" s="14">
        <v>4.9255368254293899E-2</v>
      </c>
      <c r="AA16" s="14">
        <v>6.9949063807461395E-2</v>
      </c>
      <c r="AB16" s="14">
        <v>3.3299076035490899E-2</v>
      </c>
      <c r="AC16" s="14">
        <v>6.4289403575416307E-2</v>
      </c>
      <c r="AD16" s="14">
        <v>5.0719365808099798E-2</v>
      </c>
      <c r="AE16" s="14"/>
      <c r="AF16" s="14">
        <v>7.5385927994559995E-2</v>
      </c>
      <c r="AG16" s="14">
        <v>3.6407538369916601E-2</v>
      </c>
      <c r="AH16" s="14">
        <v>6.0620315259139503E-2</v>
      </c>
      <c r="AI16" s="14"/>
      <c r="AJ16" s="14" t="s">
        <v>79</v>
      </c>
      <c r="AK16" s="14" t="s">
        <v>79</v>
      </c>
      <c r="AL16" s="14" t="s">
        <v>79</v>
      </c>
      <c r="AM16" s="14" t="s">
        <v>79</v>
      </c>
      <c r="AN16" s="14" t="s">
        <v>79</v>
      </c>
      <c r="AO16" s="14"/>
      <c r="AP16" s="14">
        <v>3.6318538131966602E-2</v>
      </c>
      <c r="AQ16" s="14">
        <v>7.4192923151596299E-2</v>
      </c>
      <c r="AR16" s="14">
        <v>4.5200768524709001E-2</v>
      </c>
      <c r="AS16" s="14"/>
      <c r="AT16" s="14">
        <v>6.1856989309979397E-2</v>
      </c>
      <c r="AU16" s="14">
        <v>8.2799198533457102E-2</v>
      </c>
      <c r="AV16" s="14">
        <v>3.21419987246543E-2</v>
      </c>
      <c r="AW16" s="14">
        <v>1.9609996585270101E-2</v>
      </c>
      <c r="AX16" s="14">
        <v>8.9872700848753706E-2</v>
      </c>
    </row>
    <row r="17" spans="2:50" x14ac:dyDescent="0.25">
      <c r="B17" s="15" t="s">
        <v>278</v>
      </c>
      <c r="C17" s="14">
        <v>4.91443952679958E-2</v>
      </c>
      <c r="D17" s="14">
        <v>4.4543604688224402E-2</v>
      </c>
      <c r="E17" s="14">
        <v>4.94040189974203E-2</v>
      </c>
      <c r="F17" s="14"/>
      <c r="G17" s="14">
        <v>7.8400018803426799E-2</v>
      </c>
      <c r="H17" s="14">
        <v>4.3835677349884902E-2</v>
      </c>
      <c r="I17" s="14">
        <v>4.2199163527572997E-2</v>
      </c>
      <c r="J17" s="14">
        <v>5.87931547191472E-2</v>
      </c>
      <c r="K17" s="14">
        <v>6.2637361135134004E-2</v>
      </c>
      <c r="L17" s="14">
        <v>2.2310583174058801E-2</v>
      </c>
      <c r="M17" s="14"/>
      <c r="N17" s="14">
        <v>3.4804370111342402E-2</v>
      </c>
      <c r="O17" s="14">
        <v>5.9187955880652302E-2</v>
      </c>
      <c r="P17" s="14">
        <v>5.9333070322268901E-2</v>
      </c>
      <c r="Q17" s="14">
        <v>4.4855417190207698E-2</v>
      </c>
      <c r="R17" s="14"/>
      <c r="S17" s="14">
        <v>4.3612778550123799E-2</v>
      </c>
      <c r="T17" s="14">
        <v>7.1706500191420705E-2</v>
      </c>
      <c r="U17" s="14">
        <v>7.2378264527443906E-2</v>
      </c>
      <c r="V17" s="14">
        <v>5.7310829340343199E-2</v>
      </c>
      <c r="W17" s="14">
        <v>6.7009719826193401E-2</v>
      </c>
      <c r="X17" s="14">
        <v>9.8855526223151201E-3</v>
      </c>
      <c r="Y17" s="14">
        <v>4.6039332689905003E-2</v>
      </c>
      <c r="Z17" s="14">
        <v>2.2753353405185899E-2</v>
      </c>
      <c r="AA17" s="14">
        <v>6.4800496331592197E-2</v>
      </c>
      <c r="AB17" s="14">
        <v>4.3150105608924801E-2</v>
      </c>
      <c r="AC17" s="14">
        <v>0</v>
      </c>
      <c r="AD17" s="14">
        <v>5.0719365808099798E-2</v>
      </c>
      <c r="AE17" s="14"/>
      <c r="AF17" s="14">
        <v>6.9466409392401507E-2</v>
      </c>
      <c r="AG17" s="14">
        <v>2.6425254637346199E-2</v>
      </c>
      <c r="AH17" s="14">
        <v>4.8630175169387599E-2</v>
      </c>
      <c r="AI17" s="14"/>
      <c r="AJ17" s="14" t="s">
        <v>79</v>
      </c>
      <c r="AK17" s="14" t="s">
        <v>79</v>
      </c>
      <c r="AL17" s="14" t="s">
        <v>79</v>
      </c>
      <c r="AM17" s="14" t="s">
        <v>79</v>
      </c>
      <c r="AN17" s="14" t="s">
        <v>79</v>
      </c>
      <c r="AO17" s="14"/>
      <c r="AP17" s="14">
        <v>3.2165228194162301E-2</v>
      </c>
      <c r="AQ17" s="14">
        <v>5.74406494797279E-2</v>
      </c>
      <c r="AR17" s="14">
        <v>6.2814978069871394E-2</v>
      </c>
      <c r="AS17" s="14"/>
      <c r="AT17" s="14">
        <v>6.0093296849776601E-2</v>
      </c>
      <c r="AU17" s="14">
        <v>4.9758972612822701E-2</v>
      </c>
      <c r="AV17" s="14">
        <v>5.7880882996578897E-2</v>
      </c>
      <c r="AW17" s="14">
        <v>1.1150567056140301E-2</v>
      </c>
      <c r="AX17" s="14">
        <v>0</v>
      </c>
    </row>
    <row r="18" spans="2:50" x14ac:dyDescent="0.25">
      <c r="B18" s="15" t="s">
        <v>279</v>
      </c>
      <c r="C18" s="14">
        <v>3.88697953664736E-2</v>
      </c>
      <c r="D18" s="14">
        <v>5.1509236838425398E-2</v>
      </c>
      <c r="E18" s="14">
        <v>2.63503539401467E-2</v>
      </c>
      <c r="F18" s="14"/>
      <c r="G18" s="14">
        <v>7.2412908070860302E-2</v>
      </c>
      <c r="H18" s="14">
        <v>5.3375105230161403E-2</v>
      </c>
      <c r="I18" s="14">
        <v>3.6536271959526398E-2</v>
      </c>
      <c r="J18" s="14">
        <v>4.0673527026601798E-2</v>
      </c>
      <c r="K18" s="14">
        <v>2.1032125435810199E-2</v>
      </c>
      <c r="L18" s="14">
        <v>1.55371106176339E-2</v>
      </c>
      <c r="M18" s="14"/>
      <c r="N18" s="14">
        <v>4.1033327481735202E-2</v>
      </c>
      <c r="O18" s="14">
        <v>2.0255295723521902E-2</v>
      </c>
      <c r="P18" s="14">
        <v>5.4834806054301501E-2</v>
      </c>
      <c r="Q18" s="14">
        <v>4.2512358947509599E-2</v>
      </c>
      <c r="R18" s="14"/>
      <c r="S18" s="14">
        <v>6.6851415283191495E-2</v>
      </c>
      <c r="T18" s="14">
        <v>1.9650871778975398E-2</v>
      </c>
      <c r="U18" s="14">
        <v>4.6811189526791697E-2</v>
      </c>
      <c r="V18" s="14">
        <v>3.1395524172631799E-2</v>
      </c>
      <c r="W18" s="14">
        <v>4.7127391563381797E-2</v>
      </c>
      <c r="X18" s="14">
        <v>4.73162179002228E-2</v>
      </c>
      <c r="Y18" s="14">
        <v>5.4492136164619599E-2</v>
      </c>
      <c r="Z18" s="14">
        <v>4.2628192537984201E-2</v>
      </c>
      <c r="AA18" s="14">
        <v>3.5950752429267298E-2</v>
      </c>
      <c r="AB18" s="14">
        <v>1.12828302385201E-2</v>
      </c>
      <c r="AC18" s="14">
        <v>3.5253592153926899E-2</v>
      </c>
      <c r="AD18" s="14">
        <v>0</v>
      </c>
      <c r="AE18" s="14"/>
      <c r="AF18" s="14">
        <v>2.4759305526494101E-2</v>
      </c>
      <c r="AG18" s="14">
        <v>3.8863992974811801E-2</v>
      </c>
      <c r="AH18" s="14">
        <v>6.5555919382185496E-2</v>
      </c>
      <c r="AI18" s="14"/>
      <c r="AJ18" s="14" t="s">
        <v>79</v>
      </c>
      <c r="AK18" s="14" t="s">
        <v>79</v>
      </c>
      <c r="AL18" s="14" t="s">
        <v>79</v>
      </c>
      <c r="AM18" s="14" t="s">
        <v>79</v>
      </c>
      <c r="AN18" s="14" t="s">
        <v>79</v>
      </c>
      <c r="AO18" s="14"/>
      <c r="AP18" s="14">
        <v>2.96763786425953E-2</v>
      </c>
      <c r="AQ18" s="14">
        <v>4.1601291976895098E-2</v>
      </c>
      <c r="AR18" s="14">
        <v>7.3227466950443104E-2</v>
      </c>
      <c r="AS18" s="14"/>
      <c r="AT18" s="14">
        <v>2.7787106646525402E-2</v>
      </c>
      <c r="AU18" s="14">
        <v>4.9306551663495402E-2</v>
      </c>
      <c r="AV18" s="14">
        <v>4.7643312854107597E-2</v>
      </c>
      <c r="AW18" s="14">
        <v>3.1454990522181703E-2</v>
      </c>
      <c r="AX18" s="14">
        <v>8.9872700848753706E-2</v>
      </c>
    </row>
    <row r="19" spans="2:50" x14ac:dyDescent="0.25">
      <c r="B19" s="15" t="s">
        <v>280</v>
      </c>
      <c r="C19" s="14">
        <v>3.3940302067224003E-2</v>
      </c>
      <c r="D19" s="14">
        <v>3.4352623853046403E-2</v>
      </c>
      <c r="E19" s="14">
        <v>3.3808896204751603E-2</v>
      </c>
      <c r="F19" s="14"/>
      <c r="G19" s="14">
        <v>3.6031081659984601E-2</v>
      </c>
      <c r="H19" s="14">
        <v>2.4723638455763999E-2</v>
      </c>
      <c r="I19" s="14">
        <v>3.2112883754171102E-2</v>
      </c>
      <c r="J19" s="14">
        <v>5.5424147449607102E-2</v>
      </c>
      <c r="K19" s="14">
        <v>4.5541968763701403E-2</v>
      </c>
      <c r="L19" s="14">
        <v>1.7357854511782699E-2</v>
      </c>
      <c r="M19" s="14"/>
      <c r="N19" s="14">
        <v>3.5794997159802E-2</v>
      </c>
      <c r="O19" s="14">
        <v>3.5188610657921698E-2</v>
      </c>
      <c r="P19" s="14">
        <v>2.8727370508097799E-2</v>
      </c>
      <c r="Q19" s="14">
        <v>3.5692934845405498E-2</v>
      </c>
      <c r="R19" s="14"/>
      <c r="S19" s="14">
        <v>6.7684551726767406E-2</v>
      </c>
      <c r="T19" s="14">
        <v>2.8809181419467901E-2</v>
      </c>
      <c r="U19" s="14">
        <v>1.8189557830180302E-2</v>
      </c>
      <c r="V19" s="14">
        <v>3.40764935274257E-2</v>
      </c>
      <c r="W19" s="14">
        <v>1.45386691632625E-2</v>
      </c>
      <c r="X19" s="14">
        <v>1.3786232328804601E-2</v>
      </c>
      <c r="Y19" s="14">
        <v>4.5395717055916898E-2</v>
      </c>
      <c r="Z19" s="14">
        <v>5.1570595517905098E-2</v>
      </c>
      <c r="AA19" s="14">
        <v>2.9414857005719199E-2</v>
      </c>
      <c r="AB19" s="14">
        <v>2.96477468652874E-2</v>
      </c>
      <c r="AC19" s="14">
        <v>0</v>
      </c>
      <c r="AD19" s="14">
        <v>5.5280017536681499E-2</v>
      </c>
      <c r="AE19" s="14"/>
      <c r="AF19" s="14">
        <v>4.5578375162686598E-2</v>
      </c>
      <c r="AG19" s="14">
        <v>2.9376874033318099E-2</v>
      </c>
      <c r="AH19" s="14">
        <v>2.6032060382176699E-2</v>
      </c>
      <c r="AI19" s="14"/>
      <c r="AJ19" s="14" t="s">
        <v>79</v>
      </c>
      <c r="AK19" s="14" t="s">
        <v>79</v>
      </c>
      <c r="AL19" s="14" t="s">
        <v>79</v>
      </c>
      <c r="AM19" s="14" t="s">
        <v>79</v>
      </c>
      <c r="AN19" s="14" t="s">
        <v>79</v>
      </c>
      <c r="AO19" s="14"/>
      <c r="AP19" s="14">
        <v>1.02847757686928E-2</v>
      </c>
      <c r="AQ19" s="14">
        <v>3.99868933644607E-2</v>
      </c>
      <c r="AR19" s="14">
        <v>4.5616438074350903E-2</v>
      </c>
      <c r="AS19" s="14"/>
      <c r="AT19" s="14">
        <v>2.7075028170153E-2</v>
      </c>
      <c r="AU19" s="14">
        <v>3.7682276198897399E-2</v>
      </c>
      <c r="AV19" s="14">
        <v>3.4999755463705602E-2</v>
      </c>
      <c r="AW19" s="14">
        <v>2.7625013305340101E-2</v>
      </c>
      <c r="AX19" s="14">
        <v>0</v>
      </c>
    </row>
    <row r="20" spans="2:50" x14ac:dyDescent="0.25">
      <c r="B20" s="15" t="s">
        <v>281</v>
      </c>
      <c r="C20" s="14">
        <v>2.86853174859991E-2</v>
      </c>
      <c r="D20" s="14">
        <v>1.9687543300939699E-2</v>
      </c>
      <c r="E20" s="14">
        <v>3.47712394768162E-2</v>
      </c>
      <c r="F20" s="14"/>
      <c r="G20" s="14">
        <v>2.88627659522004E-2</v>
      </c>
      <c r="H20" s="14">
        <v>4.5298612102690997E-2</v>
      </c>
      <c r="I20" s="14">
        <v>3.6936819800484202E-2</v>
      </c>
      <c r="J20" s="14">
        <v>4.0881711755686397E-2</v>
      </c>
      <c r="K20" s="14">
        <v>2.0691817734017601E-2</v>
      </c>
      <c r="L20" s="14">
        <v>3.8639186340257898E-3</v>
      </c>
      <c r="M20" s="14"/>
      <c r="N20" s="14">
        <v>1.7463888890066798E-2</v>
      </c>
      <c r="O20" s="14">
        <v>3.6463756499346099E-2</v>
      </c>
      <c r="P20" s="14">
        <v>3.64933040499811E-2</v>
      </c>
      <c r="Q20" s="14">
        <v>2.5489811726600298E-2</v>
      </c>
      <c r="R20" s="14"/>
      <c r="S20" s="14">
        <v>2.7477043253075002E-2</v>
      </c>
      <c r="T20" s="14">
        <v>3.3785720056627999E-2</v>
      </c>
      <c r="U20" s="14">
        <v>1.9984194110633301E-2</v>
      </c>
      <c r="V20" s="14">
        <v>2.52740354902115E-2</v>
      </c>
      <c r="W20" s="14">
        <v>1.45386691632625E-2</v>
      </c>
      <c r="X20" s="14">
        <v>4.4773414019158297E-2</v>
      </c>
      <c r="Y20" s="14">
        <v>2.3683744238777601E-2</v>
      </c>
      <c r="Z20" s="14">
        <v>5.1568943922347399E-2</v>
      </c>
      <c r="AA20" s="14">
        <v>3.11796289952775E-2</v>
      </c>
      <c r="AB20" s="14">
        <v>2.9653700330944499E-2</v>
      </c>
      <c r="AC20" s="14">
        <v>0</v>
      </c>
      <c r="AD20" s="14">
        <v>5.0719365808099798E-2</v>
      </c>
      <c r="AE20" s="14"/>
      <c r="AF20" s="14">
        <v>3.7180722920538103E-2</v>
      </c>
      <c r="AG20" s="14">
        <v>2.11863113482612E-2</v>
      </c>
      <c r="AH20" s="14">
        <v>3.5217998011670498E-2</v>
      </c>
      <c r="AI20" s="14"/>
      <c r="AJ20" s="14" t="s">
        <v>79</v>
      </c>
      <c r="AK20" s="14" t="s">
        <v>79</v>
      </c>
      <c r="AL20" s="14" t="s">
        <v>79</v>
      </c>
      <c r="AM20" s="14" t="s">
        <v>79</v>
      </c>
      <c r="AN20" s="14" t="s">
        <v>79</v>
      </c>
      <c r="AO20" s="14"/>
      <c r="AP20" s="14">
        <v>1.07775974807527E-2</v>
      </c>
      <c r="AQ20" s="14">
        <v>2.79849286519523E-2</v>
      </c>
      <c r="AR20" s="14">
        <v>4.2487527026008602E-2</v>
      </c>
      <c r="AS20" s="14"/>
      <c r="AT20" s="14">
        <v>2.0015537183277098E-2</v>
      </c>
      <c r="AU20" s="14">
        <v>4.0104353241158901E-2</v>
      </c>
      <c r="AV20" s="14">
        <v>1.7635810578975401E-2</v>
      </c>
      <c r="AW20" s="14">
        <v>0</v>
      </c>
      <c r="AX20" s="14">
        <v>0</v>
      </c>
    </row>
    <row r="21" spans="2:50" x14ac:dyDescent="0.25">
      <c r="B21" s="15" t="s">
        <v>240</v>
      </c>
      <c r="C21" s="14">
        <v>1.9603337758885699E-2</v>
      </c>
      <c r="D21" s="14">
        <v>2.0761077246161799E-2</v>
      </c>
      <c r="E21" s="14">
        <v>1.8592604963704299E-2</v>
      </c>
      <c r="F21" s="14"/>
      <c r="G21" s="14">
        <v>2.77111621790017E-2</v>
      </c>
      <c r="H21" s="14">
        <v>1.11940218297537E-2</v>
      </c>
      <c r="I21" s="14">
        <v>4.3531724175268197E-2</v>
      </c>
      <c r="J21" s="14">
        <v>2.94866873323773E-2</v>
      </c>
      <c r="K21" s="14">
        <v>9.4492482765912104E-3</v>
      </c>
      <c r="L21" s="14">
        <v>0</v>
      </c>
      <c r="M21" s="14"/>
      <c r="N21" s="14">
        <v>6.47029213838788E-3</v>
      </c>
      <c r="O21" s="14">
        <v>2.2937396857406998E-2</v>
      </c>
      <c r="P21" s="14">
        <v>8.7547314112528599E-3</v>
      </c>
      <c r="Q21" s="14">
        <v>4.12232268672343E-2</v>
      </c>
      <c r="R21" s="14"/>
      <c r="S21" s="14">
        <v>2.7150051057790801E-2</v>
      </c>
      <c r="T21" s="14">
        <v>0</v>
      </c>
      <c r="U21" s="14">
        <v>1.6036071034697601E-2</v>
      </c>
      <c r="V21" s="14">
        <v>1.6971743166218699E-2</v>
      </c>
      <c r="W21" s="14">
        <v>4.3380046917165398E-2</v>
      </c>
      <c r="X21" s="14">
        <v>2.1629465236154999E-2</v>
      </c>
      <c r="Y21" s="14">
        <v>1.45874340386563E-2</v>
      </c>
      <c r="Z21" s="14">
        <v>0</v>
      </c>
      <c r="AA21" s="14">
        <v>1.3817887092151499E-2</v>
      </c>
      <c r="AB21" s="14">
        <v>1.92582013867919E-2</v>
      </c>
      <c r="AC21" s="14">
        <v>7.1188552577159198E-2</v>
      </c>
      <c r="AD21" s="14">
        <v>0</v>
      </c>
      <c r="AE21" s="14"/>
      <c r="AF21" s="14">
        <v>3.06950074543321E-2</v>
      </c>
      <c r="AG21" s="14">
        <v>6.0751548143403097E-3</v>
      </c>
      <c r="AH21" s="14">
        <v>2.2490911058295201E-2</v>
      </c>
      <c r="AI21" s="14"/>
      <c r="AJ21" s="14" t="s">
        <v>79</v>
      </c>
      <c r="AK21" s="14" t="s">
        <v>79</v>
      </c>
      <c r="AL21" s="14" t="s">
        <v>79</v>
      </c>
      <c r="AM21" s="14" t="s">
        <v>79</v>
      </c>
      <c r="AN21" s="14" t="s">
        <v>79</v>
      </c>
      <c r="AO21" s="14"/>
      <c r="AP21" s="14">
        <v>1.0753364287853701E-2</v>
      </c>
      <c r="AQ21" s="14">
        <v>1.8179360722252701E-2</v>
      </c>
      <c r="AR21" s="14">
        <v>1.33333340026182E-2</v>
      </c>
      <c r="AS21" s="14"/>
      <c r="AT21" s="14">
        <v>2.6426544337093301E-2</v>
      </c>
      <c r="AU21" s="14">
        <v>2.6891348372110199E-2</v>
      </c>
      <c r="AV21" s="14">
        <v>1.52078282884928E-2</v>
      </c>
      <c r="AW21" s="14">
        <v>1.06402093898338E-2</v>
      </c>
      <c r="AX21" s="14">
        <v>0</v>
      </c>
    </row>
    <row r="22" spans="2:50" x14ac:dyDescent="0.25">
      <c r="B22" s="15" t="s">
        <v>282</v>
      </c>
      <c r="C22" s="14">
        <v>1.4160564865717E-2</v>
      </c>
      <c r="D22" s="14">
        <v>2.0070897548877399E-2</v>
      </c>
      <c r="E22" s="14">
        <v>8.2723026096133707E-3</v>
      </c>
      <c r="F22" s="14"/>
      <c r="G22" s="14">
        <v>3.6801887610845803E-2</v>
      </c>
      <c r="H22" s="14">
        <v>5.2278231837513903E-3</v>
      </c>
      <c r="I22" s="14">
        <v>7.6848300076520198E-3</v>
      </c>
      <c r="J22" s="14">
        <v>2.3382360975756199E-2</v>
      </c>
      <c r="K22" s="14">
        <v>1.9942158864235299E-2</v>
      </c>
      <c r="L22" s="14">
        <v>0</v>
      </c>
      <c r="M22" s="14"/>
      <c r="N22" s="14">
        <v>1.24997868707118E-2</v>
      </c>
      <c r="O22" s="14">
        <v>1.16652436246881E-2</v>
      </c>
      <c r="P22" s="14">
        <v>1.6515256541629799E-2</v>
      </c>
      <c r="Q22" s="14">
        <v>1.6734989042235901E-2</v>
      </c>
      <c r="R22" s="14"/>
      <c r="S22" s="14">
        <v>3.0153958156061301E-2</v>
      </c>
      <c r="T22" s="14">
        <v>5.3769024466337398E-3</v>
      </c>
      <c r="U22" s="14">
        <v>1.7041360869524201E-2</v>
      </c>
      <c r="V22" s="14">
        <v>8.6240165125359806E-3</v>
      </c>
      <c r="W22" s="14">
        <v>1.45386691632625E-2</v>
      </c>
      <c r="X22" s="14">
        <v>2.0427410790580199E-2</v>
      </c>
      <c r="Y22" s="14">
        <v>1.20179361543538E-2</v>
      </c>
      <c r="Z22" s="14">
        <v>0</v>
      </c>
      <c r="AA22" s="14">
        <v>5.7966425769431697E-3</v>
      </c>
      <c r="AB22" s="14">
        <v>2.78833315612898E-2</v>
      </c>
      <c r="AC22" s="14">
        <v>0</v>
      </c>
      <c r="AD22" s="14">
        <v>0</v>
      </c>
      <c r="AE22" s="14"/>
      <c r="AF22" s="14">
        <v>8.7281009523440308E-3</v>
      </c>
      <c r="AG22" s="14">
        <v>1.91693599138828E-2</v>
      </c>
      <c r="AH22" s="14">
        <v>6.6157800570129099E-3</v>
      </c>
      <c r="AI22" s="14"/>
      <c r="AJ22" s="14" t="s">
        <v>79</v>
      </c>
      <c r="AK22" s="14" t="s">
        <v>79</v>
      </c>
      <c r="AL22" s="14" t="s">
        <v>79</v>
      </c>
      <c r="AM22" s="14" t="s">
        <v>79</v>
      </c>
      <c r="AN22" s="14" t="s">
        <v>79</v>
      </c>
      <c r="AO22" s="14"/>
      <c r="AP22" s="14">
        <v>1.1799015555968E-2</v>
      </c>
      <c r="AQ22" s="14">
        <v>2.04902042638915E-2</v>
      </c>
      <c r="AR22" s="14">
        <v>0</v>
      </c>
      <c r="AS22" s="14"/>
      <c r="AT22" s="14">
        <v>1.21500958920147E-2</v>
      </c>
      <c r="AU22" s="14">
        <v>2.27961159894703E-2</v>
      </c>
      <c r="AV22" s="14">
        <v>4.0242580217011697E-3</v>
      </c>
      <c r="AW22" s="14">
        <v>0</v>
      </c>
      <c r="AX22" s="14">
        <v>6.1941746733954403E-2</v>
      </c>
    </row>
    <row r="23" spans="2:50" x14ac:dyDescent="0.25">
      <c r="B23" s="15" t="s">
        <v>70</v>
      </c>
      <c r="C23" s="23">
        <v>9.9160959415563396E-2</v>
      </c>
      <c r="D23" s="23">
        <v>8.0483154250690803E-2</v>
      </c>
      <c r="E23" s="23">
        <v>0.118989120590903</v>
      </c>
      <c r="F23" s="23"/>
      <c r="G23" s="23">
        <v>8.4442364289612604E-2</v>
      </c>
      <c r="H23" s="23">
        <v>0.14713193029135299</v>
      </c>
      <c r="I23" s="23">
        <v>7.38123249740259E-2</v>
      </c>
      <c r="J23" s="23">
        <v>0.11445739899861</v>
      </c>
      <c r="K23" s="23">
        <v>0.110020252707675</v>
      </c>
      <c r="L23" s="23">
        <v>7.2099684865476493E-2</v>
      </c>
      <c r="M23" s="23"/>
      <c r="N23" s="23">
        <v>5.9947177251088599E-2</v>
      </c>
      <c r="O23" s="23">
        <v>7.3652434094432104E-2</v>
      </c>
      <c r="P23" s="23">
        <v>0.10501008393729901</v>
      </c>
      <c r="Q23" s="23">
        <v>0.16418395981501899</v>
      </c>
      <c r="R23" s="23"/>
      <c r="S23" s="23">
        <v>8.2792978052579499E-2</v>
      </c>
      <c r="T23" s="23">
        <v>0.13808832876124</v>
      </c>
      <c r="U23" s="23">
        <v>8.9359798508701502E-2</v>
      </c>
      <c r="V23" s="23">
        <v>6.7991709801087305E-2</v>
      </c>
      <c r="W23" s="23">
        <v>7.1422482355412306E-2</v>
      </c>
      <c r="X23" s="23">
        <v>3.9410283584003801E-2</v>
      </c>
      <c r="Y23" s="23">
        <v>0.114960627194267</v>
      </c>
      <c r="Z23" s="23">
        <v>0.122432407759234</v>
      </c>
      <c r="AA23" s="23">
        <v>0.123847351194491</v>
      </c>
      <c r="AB23" s="23">
        <v>0.123779122733001</v>
      </c>
      <c r="AC23" s="23">
        <v>7.2850593194703203E-2</v>
      </c>
      <c r="AD23" s="23">
        <v>0.18199753175143299</v>
      </c>
      <c r="AE23" s="23"/>
      <c r="AF23" s="23">
        <v>8.5918757265037504E-2</v>
      </c>
      <c r="AG23" s="23">
        <v>9.8429826109590404E-2</v>
      </c>
      <c r="AH23" s="23">
        <v>0.103965383254807</v>
      </c>
      <c r="AI23" s="23"/>
      <c r="AJ23" s="23" t="s">
        <v>79</v>
      </c>
      <c r="AK23" s="23" t="s">
        <v>79</v>
      </c>
      <c r="AL23" s="23" t="s">
        <v>79</v>
      </c>
      <c r="AM23" s="23" t="s">
        <v>79</v>
      </c>
      <c r="AN23" s="23" t="s">
        <v>79</v>
      </c>
      <c r="AO23" s="23"/>
      <c r="AP23" s="23">
        <v>7.0837884925374406E-2</v>
      </c>
      <c r="AQ23" s="23">
        <v>9.2914819505699506E-2</v>
      </c>
      <c r="AR23" s="23">
        <v>5.0104401652269301E-2</v>
      </c>
      <c r="AS23" s="23"/>
      <c r="AT23" s="23">
        <v>0.147796683249376</v>
      </c>
      <c r="AU23" s="23">
        <v>0.12417994392438</v>
      </c>
      <c r="AV23" s="23">
        <v>4.7256262775990897E-2</v>
      </c>
      <c r="AW23" s="23">
        <v>3.3393377908219599E-2</v>
      </c>
      <c r="AX23" s="23">
        <v>6.4119437965628606E-2</v>
      </c>
    </row>
    <row r="24" spans="2:50" x14ac:dyDescent="0.25">
      <c r="B24" s="27" t="s">
        <v>540</v>
      </c>
    </row>
    <row r="25" spans="2:50" x14ac:dyDescent="0.25">
      <c r="B25" t="s">
        <v>75</v>
      </c>
    </row>
    <row r="26" spans="2:50" x14ac:dyDescent="0.25">
      <c r="B26" t="s">
        <v>76</v>
      </c>
    </row>
    <row r="28" spans="2:50" x14ac:dyDescent="0.25">
      <c r="B2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AX28"/>
  <sheetViews>
    <sheetView showGridLines="0" topLeftCell="A12" workbookViewId="0">
      <pane xSplit="2" topLeftCell="C1" activePane="topRight" state="frozen"/>
      <selection pane="topRight" activeCell="B24" sqref="B2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284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270</v>
      </c>
      <c r="C9" s="14">
        <v>0.45171706722717198</v>
      </c>
      <c r="D9" s="14">
        <v>0.45491311016983998</v>
      </c>
      <c r="E9" s="14">
        <v>0.44651514893966798</v>
      </c>
      <c r="F9" s="14"/>
      <c r="G9" s="14">
        <v>0.35988248900792602</v>
      </c>
      <c r="H9" s="14">
        <v>0.38479408119179498</v>
      </c>
      <c r="I9" s="14">
        <v>0.39826455423740798</v>
      </c>
      <c r="J9" s="14">
        <v>0.52117766963917</v>
      </c>
      <c r="K9" s="14">
        <v>0.46415780124914602</v>
      </c>
      <c r="L9" s="14">
        <v>0.53780381255580201</v>
      </c>
      <c r="M9" s="14"/>
      <c r="N9" s="14">
        <v>0.50184489419991396</v>
      </c>
      <c r="O9" s="14">
        <v>0.47877364966494901</v>
      </c>
      <c r="P9" s="14">
        <v>0.37300928881686302</v>
      </c>
      <c r="Q9" s="14">
        <v>0.43419529260078199</v>
      </c>
      <c r="R9" s="14"/>
      <c r="S9" s="14">
        <v>0.48971515757332501</v>
      </c>
      <c r="T9" s="14">
        <v>0.47534361549492199</v>
      </c>
      <c r="U9" s="14">
        <v>0.44979449866027399</v>
      </c>
      <c r="V9" s="14">
        <v>0.47464164368015099</v>
      </c>
      <c r="W9" s="14">
        <v>0.45623505592074598</v>
      </c>
      <c r="X9" s="14">
        <v>0.30524960396516698</v>
      </c>
      <c r="Y9" s="14">
        <v>0.503531169823629</v>
      </c>
      <c r="Z9" s="14">
        <v>0.45772616159182899</v>
      </c>
      <c r="AA9" s="14">
        <v>0.46445406672063</v>
      </c>
      <c r="AB9" s="14">
        <v>0.43105045317212898</v>
      </c>
      <c r="AC9" s="14">
        <v>0.45824519700459898</v>
      </c>
      <c r="AD9" s="14">
        <v>0.44024311561435903</v>
      </c>
      <c r="AE9" s="14"/>
      <c r="AF9" s="14">
        <v>0.50014959133926096</v>
      </c>
      <c r="AG9" s="14">
        <v>0.437398501677565</v>
      </c>
      <c r="AH9" s="14">
        <v>0.41343447014325102</v>
      </c>
      <c r="AI9" s="14"/>
      <c r="AJ9" s="14" t="s">
        <v>79</v>
      </c>
      <c r="AK9" s="14" t="s">
        <v>79</v>
      </c>
      <c r="AL9" s="14" t="s">
        <v>79</v>
      </c>
      <c r="AM9" s="14" t="s">
        <v>79</v>
      </c>
      <c r="AN9" s="14" t="s">
        <v>79</v>
      </c>
      <c r="AO9" s="14"/>
      <c r="AP9" s="14">
        <v>0.55297682636039203</v>
      </c>
      <c r="AQ9" s="14">
        <v>0.46198481059337199</v>
      </c>
      <c r="AR9" s="14">
        <v>0.45144097124471</v>
      </c>
      <c r="AS9" s="14"/>
      <c r="AT9" s="14">
        <v>0.434263310808153</v>
      </c>
      <c r="AU9" s="14">
        <v>0.43661197973827098</v>
      </c>
      <c r="AV9" s="14">
        <v>0.44147521030673098</v>
      </c>
      <c r="AW9" s="14">
        <v>0.45783677207002998</v>
      </c>
      <c r="AX9" s="14">
        <v>0.71809626397857296</v>
      </c>
    </row>
    <row r="10" spans="2:50" x14ac:dyDescent="0.25">
      <c r="B10" s="15" t="s">
        <v>271</v>
      </c>
      <c r="C10" s="14">
        <v>0.36089548083112599</v>
      </c>
      <c r="D10" s="14">
        <v>0.422485038365638</v>
      </c>
      <c r="E10" s="14">
        <v>0.30465252674948601</v>
      </c>
      <c r="F10" s="14"/>
      <c r="G10" s="14">
        <v>0.36865129071125002</v>
      </c>
      <c r="H10" s="14">
        <v>0.32736780411372701</v>
      </c>
      <c r="I10" s="14">
        <v>0.335229825771519</v>
      </c>
      <c r="J10" s="14">
        <v>0.36619806091259499</v>
      </c>
      <c r="K10" s="14">
        <v>0.31127836436550999</v>
      </c>
      <c r="L10" s="14">
        <v>0.43305608250740502</v>
      </c>
      <c r="M10" s="14"/>
      <c r="N10" s="14">
        <v>0.42377378306380498</v>
      </c>
      <c r="O10" s="14">
        <v>0.37119867504836002</v>
      </c>
      <c r="P10" s="14">
        <v>0.33072745893062999</v>
      </c>
      <c r="Q10" s="14">
        <v>0.31011088506984702</v>
      </c>
      <c r="R10" s="14"/>
      <c r="S10" s="14">
        <v>0.32654082299377102</v>
      </c>
      <c r="T10" s="14">
        <v>0.37992294296124302</v>
      </c>
      <c r="U10" s="14">
        <v>0.52172905014792204</v>
      </c>
      <c r="V10" s="14">
        <v>0.32649530848511898</v>
      </c>
      <c r="W10" s="14">
        <v>0.42596296402217299</v>
      </c>
      <c r="X10" s="14">
        <v>0.27924362167191402</v>
      </c>
      <c r="Y10" s="14">
        <v>0.30914215922544103</v>
      </c>
      <c r="Z10" s="14">
        <v>0.30054871808807199</v>
      </c>
      <c r="AA10" s="14">
        <v>0.38243652203265699</v>
      </c>
      <c r="AB10" s="14">
        <v>0.30969479472412798</v>
      </c>
      <c r="AC10" s="14">
        <v>0.452391800389567</v>
      </c>
      <c r="AD10" s="14">
        <v>0.30512671883425102</v>
      </c>
      <c r="AE10" s="14"/>
      <c r="AF10" s="14">
        <v>0.34446483074866202</v>
      </c>
      <c r="AG10" s="14">
        <v>0.36435714652886397</v>
      </c>
      <c r="AH10" s="14">
        <v>0.35023265529334802</v>
      </c>
      <c r="AI10" s="14"/>
      <c r="AJ10" s="14" t="s">
        <v>79</v>
      </c>
      <c r="AK10" s="14" t="s">
        <v>79</v>
      </c>
      <c r="AL10" s="14" t="s">
        <v>79</v>
      </c>
      <c r="AM10" s="14" t="s">
        <v>79</v>
      </c>
      <c r="AN10" s="14" t="s">
        <v>79</v>
      </c>
      <c r="AO10" s="14"/>
      <c r="AP10" s="14">
        <v>0.412154177540549</v>
      </c>
      <c r="AQ10" s="14">
        <v>0.40021484878542701</v>
      </c>
      <c r="AR10" s="14">
        <v>0.31759737033734398</v>
      </c>
      <c r="AS10" s="14"/>
      <c r="AT10" s="14">
        <v>0.31393796443518801</v>
      </c>
      <c r="AU10" s="14">
        <v>0.39685540689871002</v>
      </c>
      <c r="AV10" s="14">
        <v>0.38307339327960699</v>
      </c>
      <c r="AW10" s="14">
        <v>0.388673912737657</v>
      </c>
      <c r="AX10" s="14">
        <v>0.33569125096366398</v>
      </c>
    </row>
    <row r="11" spans="2:50" x14ac:dyDescent="0.25">
      <c r="B11" s="15" t="s">
        <v>272</v>
      </c>
      <c r="C11" s="14">
        <v>0.30961585123538898</v>
      </c>
      <c r="D11" s="14">
        <v>0.37947483427807799</v>
      </c>
      <c r="E11" s="14">
        <v>0.241746142218144</v>
      </c>
      <c r="F11" s="14"/>
      <c r="G11" s="14">
        <v>0.35173417814114399</v>
      </c>
      <c r="H11" s="14">
        <v>0.33685865331741999</v>
      </c>
      <c r="I11" s="14">
        <v>0.27974237751778902</v>
      </c>
      <c r="J11" s="14">
        <v>0.29831543755614998</v>
      </c>
      <c r="K11" s="14">
        <v>0.29852917297524301</v>
      </c>
      <c r="L11" s="14">
        <v>0.30198504161401701</v>
      </c>
      <c r="M11" s="14"/>
      <c r="N11" s="14">
        <v>0.37596697976628302</v>
      </c>
      <c r="O11" s="14">
        <v>0.35480985075682098</v>
      </c>
      <c r="P11" s="14">
        <v>0.25883690838691897</v>
      </c>
      <c r="Q11" s="14">
        <v>0.241247358330134</v>
      </c>
      <c r="R11" s="14"/>
      <c r="S11" s="14">
        <v>0.33651774797489897</v>
      </c>
      <c r="T11" s="14">
        <v>0.287411797385976</v>
      </c>
      <c r="U11" s="14">
        <v>0.33476284294143399</v>
      </c>
      <c r="V11" s="14">
        <v>0.31433545138243202</v>
      </c>
      <c r="W11" s="14">
        <v>0.36362749169588998</v>
      </c>
      <c r="X11" s="14">
        <v>0.25659161362868399</v>
      </c>
      <c r="Y11" s="14">
        <v>0.361198555156165</v>
      </c>
      <c r="Z11" s="14">
        <v>0.287801028588342</v>
      </c>
      <c r="AA11" s="14">
        <v>0.22407331641127501</v>
      </c>
      <c r="AB11" s="14">
        <v>0.31653978381339598</v>
      </c>
      <c r="AC11" s="14">
        <v>0.32507186268636501</v>
      </c>
      <c r="AD11" s="14">
        <v>0.39838392525515298</v>
      </c>
      <c r="AE11" s="14"/>
      <c r="AF11" s="14">
        <v>0.29528328275969701</v>
      </c>
      <c r="AG11" s="14">
        <v>0.31221698610394599</v>
      </c>
      <c r="AH11" s="14">
        <v>0.32170704516257498</v>
      </c>
      <c r="AI11" s="14"/>
      <c r="AJ11" s="14" t="s">
        <v>79</v>
      </c>
      <c r="AK11" s="14" t="s">
        <v>79</v>
      </c>
      <c r="AL11" s="14" t="s">
        <v>79</v>
      </c>
      <c r="AM11" s="14" t="s">
        <v>79</v>
      </c>
      <c r="AN11" s="14" t="s">
        <v>79</v>
      </c>
      <c r="AO11" s="14"/>
      <c r="AP11" s="14">
        <v>0.39344964856162901</v>
      </c>
      <c r="AQ11" s="14">
        <v>0.36212305467073502</v>
      </c>
      <c r="AR11" s="14">
        <v>0.29283858641590099</v>
      </c>
      <c r="AS11" s="14"/>
      <c r="AT11" s="14">
        <v>0.23722787467988901</v>
      </c>
      <c r="AU11" s="14">
        <v>0.25199450834357701</v>
      </c>
      <c r="AV11" s="14">
        <v>0.38320722655032202</v>
      </c>
      <c r="AW11" s="14">
        <v>0.35455386572645498</v>
      </c>
      <c r="AX11" s="14">
        <v>0.70156277029094605</v>
      </c>
    </row>
    <row r="12" spans="2:50" x14ac:dyDescent="0.25">
      <c r="B12" s="15" t="s">
        <v>273</v>
      </c>
      <c r="C12" s="14">
        <v>0.253307223253251</v>
      </c>
      <c r="D12" s="14">
        <v>0.27751927371668</v>
      </c>
      <c r="E12" s="14">
        <v>0.23090652112839499</v>
      </c>
      <c r="F12" s="14"/>
      <c r="G12" s="14">
        <v>0.203837260840318</v>
      </c>
      <c r="H12" s="14">
        <v>0.24878973764603801</v>
      </c>
      <c r="I12" s="14">
        <v>0.18862807138236001</v>
      </c>
      <c r="J12" s="14">
        <v>0.27506204690399599</v>
      </c>
      <c r="K12" s="14">
        <v>0.222290314147295</v>
      </c>
      <c r="L12" s="14">
        <v>0.34133359820745102</v>
      </c>
      <c r="M12" s="14"/>
      <c r="N12" s="14">
        <v>0.31378572275474997</v>
      </c>
      <c r="O12" s="14">
        <v>0.261152106347395</v>
      </c>
      <c r="P12" s="14">
        <v>0.177373511198477</v>
      </c>
      <c r="Q12" s="14">
        <v>0.23990742629013101</v>
      </c>
      <c r="R12" s="14"/>
      <c r="S12" s="14">
        <v>0.28980484570314502</v>
      </c>
      <c r="T12" s="14">
        <v>0.21538013402374001</v>
      </c>
      <c r="U12" s="14">
        <v>0.26390402401477697</v>
      </c>
      <c r="V12" s="14">
        <v>0.30353833763476301</v>
      </c>
      <c r="W12" s="14">
        <v>0.30660330724942902</v>
      </c>
      <c r="X12" s="14">
        <v>0.16782216470762501</v>
      </c>
      <c r="Y12" s="14">
        <v>0.33176273009754298</v>
      </c>
      <c r="Z12" s="14">
        <v>0.18735885804355401</v>
      </c>
      <c r="AA12" s="14">
        <v>0.27543816635700002</v>
      </c>
      <c r="AB12" s="14">
        <v>0.20835007352520199</v>
      </c>
      <c r="AC12" s="14">
        <v>0.122813175615994</v>
      </c>
      <c r="AD12" s="14">
        <v>0.40575583368048501</v>
      </c>
      <c r="AE12" s="14"/>
      <c r="AF12" s="14">
        <v>0.25981105667173898</v>
      </c>
      <c r="AG12" s="14">
        <v>0.26557780665637398</v>
      </c>
      <c r="AH12" s="14">
        <v>0.22268908323098399</v>
      </c>
      <c r="AI12" s="14"/>
      <c r="AJ12" s="14" t="s">
        <v>79</v>
      </c>
      <c r="AK12" s="14" t="s">
        <v>79</v>
      </c>
      <c r="AL12" s="14" t="s">
        <v>79</v>
      </c>
      <c r="AM12" s="14" t="s">
        <v>79</v>
      </c>
      <c r="AN12" s="14" t="s">
        <v>79</v>
      </c>
      <c r="AO12" s="14"/>
      <c r="AP12" s="14">
        <v>0.28122919113425099</v>
      </c>
      <c r="AQ12" s="14">
        <v>0.254652933723785</v>
      </c>
      <c r="AR12" s="14">
        <v>0.23584845211803099</v>
      </c>
      <c r="AS12" s="14"/>
      <c r="AT12" s="14">
        <v>0.23289614194139599</v>
      </c>
      <c r="AU12" s="14">
        <v>0.25249427427222698</v>
      </c>
      <c r="AV12" s="14">
        <v>0.27728530982872401</v>
      </c>
      <c r="AW12" s="14">
        <v>0.22132481458961001</v>
      </c>
      <c r="AX12" s="14">
        <v>0.160526068243627</v>
      </c>
    </row>
    <row r="13" spans="2:50" x14ac:dyDescent="0.25">
      <c r="B13" s="15" t="s">
        <v>274</v>
      </c>
      <c r="C13" s="14">
        <v>0.22314057854277899</v>
      </c>
      <c r="D13" s="14">
        <v>0.260719443324607</v>
      </c>
      <c r="E13" s="14">
        <v>0.18473245304074001</v>
      </c>
      <c r="F13" s="14"/>
      <c r="G13" s="14">
        <v>0.17038793898918</v>
      </c>
      <c r="H13" s="14">
        <v>0.198472733761445</v>
      </c>
      <c r="I13" s="14">
        <v>0.17401164548873399</v>
      </c>
      <c r="J13" s="14">
        <v>0.29084460331077699</v>
      </c>
      <c r="K13" s="14">
        <v>0.27383570841726301</v>
      </c>
      <c r="L13" s="14">
        <v>0.222384831926421</v>
      </c>
      <c r="M13" s="14"/>
      <c r="N13" s="14">
        <v>0.178486936427703</v>
      </c>
      <c r="O13" s="14">
        <v>0.27741337851633602</v>
      </c>
      <c r="P13" s="14">
        <v>0.21483941219614799</v>
      </c>
      <c r="Q13" s="14">
        <v>0.22246367276998699</v>
      </c>
      <c r="R13" s="14"/>
      <c r="S13" s="14">
        <v>0.22615879263269201</v>
      </c>
      <c r="T13" s="14">
        <v>0.26725201171579099</v>
      </c>
      <c r="U13" s="14">
        <v>0.22862114533671599</v>
      </c>
      <c r="V13" s="14">
        <v>0.23117234239076101</v>
      </c>
      <c r="W13" s="14">
        <v>0.19519920773740601</v>
      </c>
      <c r="X13" s="14">
        <v>0.13632551119935299</v>
      </c>
      <c r="Y13" s="14">
        <v>0.20906481891853501</v>
      </c>
      <c r="Z13" s="14">
        <v>0.18855221754357701</v>
      </c>
      <c r="AA13" s="14">
        <v>0.170610603559812</v>
      </c>
      <c r="AB13" s="14">
        <v>0.27634990830848</v>
      </c>
      <c r="AC13" s="14">
        <v>0.33386009964392799</v>
      </c>
      <c r="AD13" s="14">
        <v>0.26828162624219598</v>
      </c>
      <c r="AE13" s="14"/>
      <c r="AF13" s="14">
        <v>0.27232899365949598</v>
      </c>
      <c r="AG13" s="14">
        <v>0.20533798270884601</v>
      </c>
      <c r="AH13" s="14">
        <v>0.22373202338888301</v>
      </c>
      <c r="AI13" s="14"/>
      <c r="AJ13" s="14" t="s">
        <v>79</v>
      </c>
      <c r="AK13" s="14" t="s">
        <v>79</v>
      </c>
      <c r="AL13" s="14" t="s">
        <v>79</v>
      </c>
      <c r="AM13" s="14" t="s">
        <v>79</v>
      </c>
      <c r="AN13" s="14" t="s">
        <v>79</v>
      </c>
      <c r="AO13" s="14"/>
      <c r="AP13" s="14">
        <v>0.28663464422447998</v>
      </c>
      <c r="AQ13" s="14">
        <v>0.21402412928633899</v>
      </c>
      <c r="AR13" s="14">
        <v>0.20195807603183799</v>
      </c>
      <c r="AS13" s="14"/>
      <c r="AT13" s="14">
        <v>0.20040862870022599</v>
      </c>
      <c r="AU13" s="14">
        <v>0.24306513464709301</v>
      </c>
      <c r="AV13" s="14">
        <v>0.25456104702087301</v>
      </c>
      <c r="AW13" s="14">
        <v>0.118500233831728</v>
      </c>
      <c r="AX13" s="14">
        <v>0.322224765200254</v>
      </c>
    </row>
    <row r="14" spans="2:50" x14ac:dyDescent="0.25">
      <c r="B14" s="15" t="s">
        <v>276</v>
      </c>
      <c r="C14" s="14">
        <v>0.141072589758233</v>
      </c>
      <c r="D14" s="14">
        <v>0.14764286407626601</v>
      </c>
      <c r="E14" s="14">
        <v>0.13423097892525601</v>
      </c>
      <c r="F14" s="14"/>
      <c r="G14" s="14">
        <v>0.23190560053513801</v>
      </c>
      <c r="H14" s="14">
        <v>0.129643871696662</v>
      </c>
      <c r="I14" s="14">
        <v>0.154966878393616</v>
      </c>
      <c r="J14" s="14">
        <v>0.15294036772000699</v>
      </c>
      <c r="K14" s="14">
        <v>0.134552328721738</v>
      </c>
      <c r="L14" s="14">
        <v>7.7282885626532599E-2</v>
      </c>
      <c r="M14" s="14"/>
      <c r="N14" s="14">
        <v>0.11739430977630901</v>
      </c>
      <c r="O14" s="14">
        <v>0.142504117148117</v>
      </c>
      <c r="P14" s="14">
        <v>0.157884956974952</v>
      </c>
      <c r="Q14" s="14">
        <v>0.15144218398191001</v>
      </c>
      <c r="R14" s="14"/>
      <c r="S14" s="14">
        <v>0.14276149542126501</v>
      </c>
      <c r="T14" s="14">
        <v>0.13215553826502499</v>
      </c>
      <c r="U14" s="14">
        <v>0.15057994040203301</v>
      </c>
      <c r="V14" s="14">
        <v>0.11192449471068</v>
      </c>
      <c r="W14" s="14">
        <v>0.10594552863232801</v>
      </c>
      <c r="X14" s="14">
        <v>0.12841855233008601</v>
      </c>
      <c r="Y14" s="14">
        <v>9.5292227225934098E-2</v>
      </c>
      <c r="Z14" s="14">
        <v>0.14464045356581701</v>
      </c>
      <c r="AA14" s="14">
        <v>0.12417414046259601</v>
      </c>
      <c r="AB14" s="14">
        <v>0.182272847468679</v>
      </c>
      <c r="AC14" s="14">
        <v>0.25432501663858098</v>
      </c>
      <c r="AD14" s="14">
        <v>0.23215152664528699</v>
      </c>
      <c r="AE14" s="14"/>
      <c r="AF14" s="14">
        <v>0.11370361220094199</v>
      </c>
      <c r="AG14" s="14">
        <v>0.15275110488753399</v>
      </c>
      <c r="AH14" s="14">
        <v>9.1029733734936696E-2</v>
      </c>
      <c r="AI14" s="14"/>
      <c r="AJ14" s="14" t="s">
        <v>79</v>
      </c>
      <c r="AK14" s="14" t="s">
        <v>79</v>
      </c>
      <c r="AL14" s="14" t="s">
        <v>79</v>
      </c>
      <c r="AM14" s="14" t="s">
        <v>79</v>
      </c>
      <c r="AN14" s="14" t="s">
        <v>79</v>
      </c>
      <c r="AO14" s="14"/>
      <c r="AP14" s="14">
        <v>0.1221441672304</v>
      </c>
      <c r="AQ14" s="14">
        <v>0.12908139048693901</v>
      </c>
      <c r="AR14" s="14">
        <v>0.202155201565833</v>
      </c>
      <c r="AS14" s="14"/>
      <c r="AT14" s="14">
        <v>0.16373110686085901</v>
      </c>
      <c r="AU14" s="14">
        <v>0.148411994795344</v>
      </c>
      <c r="AV14" s="14">
        <v>0.13966279642188201</v>
      </c>
      <c r="AW14" s="14">
        <v>0.16707921824817401</v>
      </c>
      <c r="AX14" s="14">
        <v>4.2462549589085199E-2</v>
      </c>
    </row>
    <row r="15" spans="2:50" x14ac:dyDescent="0.25">
      <c r="B15" s="15" t="s">
        <v>275</v>
      </c>
      <c r="C15" s="14">
        <v>0.11109113867508701</v>
      </c>
      <c r="D15" s="14">
        <v>0.116925064571968</v>
      </c>
      <c r="E15" s="14">
        <v>0.104712563386509</v>
      </c>
      <c r="F15" s="14"/>
      <c r="G15" s="14">
        <v>4.4117288256318297E-2</v>
      </c>
      <c r="H15" s="14">
        <v>0.10635610134036</v>
      </c>
      <c r="I15" s="14">
        <v>0.12971114865490399</v>
      </c>
      <c r="J15" s="14">
        <v>0.12638626763788499</v>
      </c>
      <c r="K15" s="14">
        <v>0.12388045494604701</v>
      </c>
      <c r="L15" s="14">
        <v>0.120047092911544</v>
      </c>
      <c r="M15" s="14"/>
      <c r="N15" s="14">
        <v>0.122286075055157</v>
      </c>
      <c r="O15" s="14">
        <v>0.109404847517048</v>
      </c>
      <c r="P15" s="14">
        <v>0.13819550653325399</v>
      </c>
      <c r="Q15" s="14">
        <v>8.0009760798830695E-2</v>
      </c>
      <c r="R15" s="14"/>
      <c r="S15" s="14">
        <v>0.12905902285993601</v>
      </c>
      <c r="T15" s="14">
        <v>0.10920234698952901</v>
      </c>
      <c r="U15" s="14">
        <v>8.6576015356455399E-2</v>
      </c>
      <c r="V15" s="14">
        <v>0.122332700573552</v>
      </c>
      <c r="W15" s="14">
        <v>0.12742970933754899</v>
      </c>
      <c r="X15" s="14">
        <v>0.100745076250616</v>
      </c>
      <c r="Y15" s="14">
        <v>0.108753220113344</v>
      </c>
      <c r="Z15" s="14">
        <v>0.19138237261136601</v>
      </c>
      <c r="AA15" s="14">
        <v>9.6916875167015401E-2</v>
      </c>
      <c r="AB15" s="14">
        <v>0.106443504565</v>
      </c>
      <c r="AC15" s="14">
        <v>0.102142488225482</v>
      </c>
      <c r="AD15" s="14">
        <v>4.0383555120878503E-2</v>
      </c>
      <c r="AE15" s="14"/>
      <c r="AF15" s="14">
        <v>0.12547010554779101</v>
      </c>
      <c r="AG15" s="14">
        <v>0.120487738970478</v>
      </c>
      <c r="AH15" s="14">
        <v>7.9497792840731496E-2</v>
      </c>
      <c r="AI15" s="14"/>
      <c r="AJ15" s="14" t="s">
        <v>79</v>
      </c>
      <c r="AK15" s="14" t="s">
        <v>79</v>
      </c>
      <c r="AL15" s="14" t="s">
        <v>79</v>
      </c>
      <c r="AM15" s="14" t="s">
        <v>79</v>
      </c>
      <c r="AN15" s="14" t="s">
        <v>79</v>
      </c>
      <c r="AO15" s="14"/>
      <c r="AP15" s="14">
        <v>0.10533458082574899</v>
      </c>
      <c r="AQ15" s="14">
        <v>0.144111986337049</v>
      </c>
      <c r="AR15" s="14">
        <v>8.98628039760547E-2</v>
      </c>
      <c r="AS15" s="14"/>
      <c r="AT15" s="14">
        <v>8.3934649301308603E-2</v>
      </c>
      <c r="AU15" s="14">
        <v>0.14196415467936699</v>
      </c>
      <c r="AV15" s="14">
        <v>0.110023478423685</v>
      </c>
      <c r="AW15" s="14">
        <v>0.13292468426706799</v>
      </c>
      <c r="AX15" s="14">
        <v>0.31261039657103001</v>
      </c>
    </row>
    <row r="16" spans="2:50" x14ac:dyDescent="0.25">
      <c r="B16" s="15" t="s">
        <v>278</v>
      </c>
      <c r="C16" s="14">
        <v>6.0819683527165602E-2</v>
      </c>
      <c r="D16" s="14">
        <v>5.4998199710011998E-2</v>
      </c>
      <c r="E16" s="14">
        <v>6.6627110446153201E-2</v>
      </c>
      <c r="F16" s="14"/>
      <c r="G16" s="14">
        <v>6.2847453468483305E-2</v>
      </c>
      <c r="H16" s="14">
        <v>5.6943313932821898E-2</v>
      </c>
      <c r="I16" s="14">
        <v>7.6632135678788293E-2</v>
      </c>
      <c r="J16" s="14">
        <v>5.7886847926615401E-2</v>
      </c>
      <c r="K16" s="14">
        <v>8.7219912401017702E-2</v>
      </c>
      <c r="L16" s="14">
        <v>3.4771453338423901E-2</v>
      </c>
      <c r="M16" s="14"/>
      <c r="N16" s="14">
        <v>5.0921194885266197E-2</v>
      </c>
      <c r="O16" s="14">
        <v>3.7149114707643399E-2</v>
      </c>
      <c r="P16" s="14">
        <v>7.6673148821155196E-2</v>
      </c>
      <c r="Q16" s="14">
        <v>8.1220451572272298E-2</v>
      </c>
      <c r="R16" s="14"/>
      <c r="S16" s="14">
        <v>4.4757401197453701E-2</v>
      </c>
      <c r="T16" s="14">
        <v>8.9080770856508298E-2</v>
      </c>
      <c r="U16" s="14">
        <v>2.3636411975118302E-2</v>
      </c>
      <c r="V16" s="14">
        <v>3.1748088284651803E-2</v>
      </c>
      <c r="W16" s="14">
        <v>5.7000080977010897E-2</v>
      </c>
      <c r="X16" s="14">
        <v>4.2723199972012398E-2</v>
      </c>
      <c r="Y16" s="14">
        <v>0.102914185196258</v>
      </c>
      <c r="Z16" s="14">
        <v>6.6466107849477096E-2</v>
      </c>
      <c r="AA16" s="14">
        <v>5.4802403645250103E-2</v>
      </c>
      <c r="AB16" s="14">
        <v>5.0372546190895498E-2</v>
      </c>
      <c r="AC16" s="14">
        <v>0.11476328104825401</v>
      </c>
      <c r="AD16" s="14">
        <v>8.1218369060382697E-2</v>
      </c>
      <c r="AE16" s="14"/>
      <c r="AF16" s="14">
        <v>6.4978880396493299E-2</v>
      </c>
      <c r="AG16" s="14">
        <v>5.3066478849125097E-2</v>
      </c>
      <c r="AH16" s="14">
        <v>6.4342954756062706E-2</v>
      </c>
      <c r="AI16" s="14"/>
      <c r="AJ16" s="14" t="s">
        <v>79</v>
      </c>
      <c r="AK16" s="14" t="s">
        <v>79</v>
      </c>
      <c r="AL16" s="14" t="s">
        <v>79</v>
      </c>
      <c r="AM16" s="14" t="s">
        <v>79</v>
      </c>
      <c r="AN16" s="14" t="s">
        <v>79</v>
      </c>
      <c r="AO16" s="14"/>
      <c r="AP16" s="14">
        <v>6.3373624251002098E-2</v>
      </c>
      <c r="AQ16" s="14">
        <v>4.2450183562853398E-2</v>
      </c>
      <c r="AR16" s="14">
        <v>3.1762992212510298E-2</v>
      </c>
      <c r="AS16" s="14"/>
      <c r="AT16" s="14">
        <v>6.2521458508285402E-2</v>
      </c>
      <c r="AU16" s="14">
        <v>9.4755770870430994E-2</v>
      </c>
      <c r="AV16" s="14">
        <v>3.80730626478685E-2</v>
      </c>
      <c r="AW16" s="14">
        <v>4.9791899878182701E-2</v>
      </c>
      <c r="AX16" s="14">
        <v>0</v>
      </c>
    </row>
    <row r="17" spans="2:50" x14ac:dyDescent="0.25">
      <c r="B17" s="15" t="s">
        <v>277</v>
      </c>
      <c r="C17" s="14">
        <v>4.96242464970982E-2</v>
      </c>
      <c r="D17" s="14">
        <v>4.2590801885677702E-2</v>
      </c>
      <c r="E17" s="14">
        <v>5.6475699620482503E-2</v>
      </c>
      <c r="F17" s="14"/>
      <c r="G17" s="14">
        <v>6.5031643755816507E-2</v>
      </c>
      <c r="H17" s="14">
        <v>4.21418306628904E-2</v>
      </c>
      <c r="I17" s="14">
        <v>4.3790411405116497E-2</v>
      </c>
      <c r="J17" s="14">
        <v>4.63146846222506E-2</v>
      </c>
      <c r="K17" s="14">
        <v>3.7470560466903897E-2</v>
      </c>
      <c r="L17" s="14">
        <v>6.19012572968657E-2</v>
      </c>
      <c r="M17" s="14"/>
      <c r="N17" s="14">
        <v>5.3217833990528797E-2</v>
      </c>
      <c r="O17" s="14">
        <v>3.2855298990060303E-2</v>
      </c>
      <c r="P17" s="14">
        <v>4.9433119682385299E-2</v>
      </c>
      <c r="Q17" s="14">
        <v>6.24341336527292E-2</v>
      </c>
      <c r="R17" s="14"/>
      <c r="S17" s="14">
        <v>6.4173408503101395E-2</v>
      </c>
      <c r="T17" s="14">
        <v>4.6926127210644597E-2</v>
      </c>
      <c r="U17" s="14">
        <v>2.4452826200571501E-2</v>
      </c>
      <c r="V17" s="14">
        <v>4.9338609360662401E-2</v>
      </c>
      <c r="W17" s="14">
        <v>6.4688695902356999E-2</v>
      </c>
      <c r="X17" s="14">
        <v>4.5493224560008601E-2</v>
      </c>
      <c r="Y17" s="14">
        <v>3.47726309218509E-2</v>
      </c>
      <c r="Z17" s="14">
        <v>2.7773721653058601E-2</v>
      </c>
      <c r="AA17" s="14">
        <v>1.7004842251246301E-2</v>
      </c>
      <c r="AB17" s="14">
        <v>6.0671683099698302E-2</v>
      </c>
      <c r="AC17" s="14">
        <v>0.12540468672511301</v>
      </c>
      <c r="AD17" s="14">
        <v>8.1218369060382697E-2</v>
      </c>
      <c r="AE17" s="14"/>
      <c r="AF17" s="14">
        <v>5.6303130362742503E-2</v>
      </c>
      <c r="AG17" s="14">
        <v>4.5891752522116497E-2</v>
      </c>
      <c r="AH17" s="14">
        <v>4.1549697679326002E-2</v>
      </c>
      <c r="AI17" s="14"/>
      <c r="AJ17" s="14" t="s">
        <v>79</v>
      </c>
      <c r="AK17" s="14" t="s">
        <v>79</v>
      </c>
      <c r="AL17" s="14" t="s">
        <v>79</v>
      </c>
      <c r="AM17" s="14" t="s">
        <v>79</v>
      </c>
      <c r="AN17" s="14" t="s">
        <v>79</v>
      </c>
      <c r="AO17" s="14"/>
      <c r="AP17" s="14">
        <v>3.44218948501668E-2</v>
      </c>
      <c r="AQ17" s="14">
        <v>2.7485225503156602E-2</v>
      </c>
      <c r="AR17" s="14">
        <v>4.4837544246599997E-2</v>
      </c>
      <c r="AS17" s="14"/>
      <c r="AT17" s="14">
        <v>6.3945488351264901E-2</v>
      </c>
      <c r="AU17" s="14">
        <v>5.6370037082223198E-2</v>
      </c>
      <c r="AV17" s="14">
        <v>3.8790805248206203E-2</v>
      </c>
      <c r="AW17" s="14">
        <v>3.6212863068535099E-2</v>
      </c>
      <c r="AX17" s="14">
        <v>0</v>
      </c>
    </row>
    <row r="18" spans="2:50" x14ac:dyDescent="0.25">
      <c r="B18" s="15" t="s">
        <v>280</v>
      </c>
      <c r="C18" s="14">
        <v>3.76935316433189E-2</v>
      </c>
      <c r="D18" s="14">
        <v>4.73767301992261E-2</v>
      </c>
      <c r="E18" s="14">
        <v>2.8994121258511699E-2</v>
      </c>
      <c r="F18" s="14"/>
      <c r="G18" s="14">
        <v>2.5875872204019199E-2</v>
      </c>
      <c r="H18" s="14">
        <v>5.2512191915907398E-2</v>
      </c>
      <c r="I18" s="14">
        <v>6.5793740629922701E-2</v>
      </c>
      <c r="J18" s="14">
        <v>4.32229117459699E-2</v>
      </c>
      <c r="K18" s="14">
        <v>3.9983179667428398E-2</v>
      </c>
      <c r="L18" s="14">
        <v>4.3996231115160803E-3</v>
      </c>
      <c r="M18" s="14"/>
      <c r="N18" s="14">
        <v>2.5794427146301101E-2</v>
      </c>
      <c r="O18" s="14">
        <v>1.9907490403963501E-2</v>
      </c>
      <c r="P18" s="14">
        <v>8.0734044191482598E-2</v>
      </c>
      <c r="Q18" s="14">
        <v>3.2397453877270298E-2</v>
      </c>
      <c r="R18" s="14"/>
      <c r="S18" s="14">
        <v>2.4635468558002999E-2</v>
      </c>
      <c r="T18" s="14">
        <v>3.66705577369177E-2</v>
      </c>
      <c r="U18" s="14">
        <v>1.2277684191710899E-2</v>
      </c>
      <c r="V18" s="14">
        <v>0</v>
      </c>
      <c r="W18" s="14">
        <v>4.6371378969673298E-2</v>
      </c>
      <c r="X18" s="14">
        <v>2.8251146263061501E-2</v>
      </c>
      <c r="Y18" s="14">
        <v>3.21616792258047E-2</v>
      </c>
      <c r="Z18" s="14">
        <v>8.2077627836991393E-2</v>
      </c>
      <c r="AA18" s="14">
        <v>5.4049598219004E-2</v>
      </c>
      <c r="AB18" s="14">
        <v>3.9896345659433098E-2</v>
      </c>
      <c r="AC18" s="14">
        <v>8.2852445696416199E-2</v>
      </c>
      <c r="AD18" s="14">
        <v>8.1218369060382697E-2</v>
      </c>
      <c r="AE18" s="14"/>
      <c r="AF18" s="14">
        <v>3.13041753684003E-2</v>
      </c>
      <c r="AG18" s="14">
        <v>4.74265220897696E-2</v>
      </c>
      <c r="AH18" s="14">
        <v>4.5419868869635803E-2</v>
      </c>
      <c r="AI18" s="14"/>
      <c r="AJ18" s="14" t="s">
        <v>79</v>
      </c>
      <c r="AK18" s="14" t="s">
        <v>79</v>
      </c>
      <c r="AL18" s="14" t="s">
        <v>79</v>
      </c>
      <c r="AM18" s="14" t="s">
        <v>79</v>
      </c>
      <c r="AN18" s="14" t="s">
        <v>79</v>
      </c>
      <c r="AO18" s="14"/>
      <c r="AP18" s="14">
        <v>1.3786407069311699E-2</v>
      </c>
      <c r="AQ18" s="14">
        <v>3.2981972756339697E-2</v>
      </c>
      <c r="AR18" s="14">
        <v>5.9327546869527001E-2</v>
      </c>
      <c r="AS18" s="14"/>
      <c r="AT18" s="14">
        <v>3.8423937190877597E-2</v>
      </c>
      <c r="AU18" s="14">
        <v>6.6641715046646094E-2</v>
      </c>
      <c r="AV18" s="14">
        <v>2.2175177527588599E-2</v>
      </c>
      <c r="AW18" s="14">
        <v>0</v>
      </c>
      <c r="AX18" s="14">
        <v>4.7287253862942101E-2</v>
      </c>
    </row>
    <row r="19" spans="2:50" x14ac:dyDescent="0.25">
      <c r="B19" s="15" t="s">
        <v>279</v>
      </c>
      <c r="C19" s="14">
        <v>3.64463892501398E-2</v>
      </c>
      <c r="D19" s="14">
        <v>4.8863310375140398E-2</v>
      </c>
      <c r="E19" s="14">
        <v>2.52087683733184E-2</v>
      </c>
      <c r="F19" s="14"/>
      <c r="G19" s="14">
        <v>8.8839393041649006E-2</v>
      </c>
      <c r="H19" s="14">
        <v>3.5723131588376998E-2</v>
      </c>
      <c r="I19" s="14">
        <v>4.79294992734417E-2</v>
      </c>
      <c r="J19" s="14">
        <v>1.78266907627165E-2</v>
      </c>
      <c r="K19" s="14">
        <v>2.20179055973065E-2</v>
      </c>
      <c r="L19" s="14">
        <v>2.1195864337925901E-2</v>
      </c>
      <c r="M19" s="14"/>
      <c r="N19" s="14">
        <v>2.2066241008099102E-2</v>
      </c>
      <c r="O19" s="14">
        <v>3.4938322929133701E-2</v>
      </c>
      <c r="P19" s="14">
        <v>3.8479603415538299E-2</v>
      </c>
      <c r="Q19" s="14">
        <v>5.1295375753553002E-2</v>
      </c>
      <c r="R19" s="14"/>
      <c r="S19" s="14">
        <v>3.9033283360324598E-2</v>
      </c>
      <c r="T19" s="14">
        <v>6.93911249302689E-3</v>
      </c>
      <c r="U19" s="14">
        <v>0</v>
      </c>
      <c r="V19" s="14">
        <v>4.8594481115469698E-2</v>
      </c>
      <c r="W19" s="14">
        <v>3.3506602275419399E-2</v>
      </c>
      <c r="X19" s="14">
        <v>9.0783982855759393E-2</v>
      </c>
      <c r="Y19" s="14">
        <v>4.8212049440499498E-2</v>
      </c>
      <c r="Z19" s="14">
        <v>2.12178897069406E-2</v>
      </c>
      <c r="AA19" s="14">
        <v>3.8468512586170997E-2</v>
      </c>
      <c r="AB19" s="14">
        <v>1.0982804553374E-2</v>
      </c>
      <c r="AC19" s="14">
        <v>0.10748941459375499</v>
      </c>
      <c r="AD19" s="14">
        <v>0</v>
      </c>
      <c r="AE19" s="14"/>
      <c r="AF19" s="14">
        <v>3.5417843863490998E-2</v>
      </c>
      <c r="AG19" s="14">
        <v>2.49205114132144E-2</v>
      </c>
      <c r="AH19" s="14">
        <v>4.4110466349605498E-2</v>
      </c>
      <c r="AI19" s="14"/>
      <c r="AJ19" s="14" t="s">
        <v>79</v>
      </c>
      <c r="AK19" s="14" t="s">
        <v>79</v>
      </c>
      <c r="AL19" s="14" t="s">
        <v>79</v>
      </c>
      <c r="AM19" s="14" t="s">
        <v>79</v>
      </c>
      <c r="AN19" s="14" t="s">
        <v>79</v>
      </c>
      <c r="AO19" s="14"/>
      <c r="AP19" s="14">
        <v>2.3181755912281301E-2</v>
      </c>
      <c r="AQ19" s="14">
        <v>3.74798689365805E-2</v>
      </c>
      <c r="AR19" s="14">
        <v>5.4298074582279303E-2</v>
      </c>
      <c r="AS19" s="14"/>
      <c r="AT19" s="14">
        <v>3.1311224509147098E-2</v>
      </c>
      <c r="AU19" s="14">
        <v>3.8979362399943401E-2</v>
      </c>
      <c r="AV19" s="14">
        <v>2.5882812814439202E-2</v>
      </c>
      <c r="AW19" s="14">
        <v>8.1360565204261798E-2</v>
      </c>
      <c r="AX19" s="14">
        <v>4.2462549589085199E-2</v>
      </c>
    </row>
    <row r="20" spans="2:50" x14ac:dyDescent="0.25">
      <c r="B20" s="15" t="s">
        <v>281</v>
      </c>
      <c r="C20" s="14">
        <v>3.2173405740037499E-2</v>
      </c>
      <c r="D20" s="14">
        <v>3.4100141623597598E-2</v>
      </c>
      <c r="E20" s="14">
        <v>3.0613072607986999E-2</v>
      </c>
      <c r="F20" s="14"/>
      <c r="G20" s="14">
        <v>5.40754776678814E-2</v>
      </c>
      <c r="H20" s="14">
        <v>4.0495015181379199E-2</v>
      </c>
      <c r="I20" s="14">
        <v>1.59931552589271E-2</v>
      </c>
      <c r="J20" s="14">
        <v>3.7106536725782298E-2</v>
      </c>
      <c r="K20" s="14">
        <v>3.4727761303265499E-2</v>
      </c>
      <c r="L20" s="14">
        <v>1.85706548620771E-2</v>
      </c>
      <c r="M20" s="14"/>
      <c r="N20" s="14">
        <v>2.60118548189705E-2</v>
      </c>
      <c r="O20" s="14">
        <v>2.9587515227545599E-2</v>
      </c>
      <c r="P20" s="14">
        <v>3.5722295659633099E-2</v>
      </c>
      <c r="Q20" s="14">
        <v>3.8335700194850997E-2</v>
      </c>
      <c r="R20" s="14"/>
      <c r="S20" s="14">
        <v>6.1370203124280397E-2</v>
      </c>
      <c r="T20" s="14">
        <v>3.01754642526008E-2</v>
      </c>
      <c r="U20" s="14">
        <v>0</v>
      </c>
      <c r="V20" s="14">
        <v>1.31256748771799E-2</v>
      </c>
      <c r="W20" s="14">
        <v>1.1608388989196999E-2</v>
      </c>
      <c r="X20" s="14">
        <v>3.35611675169534E-2</v>
      </c>
      <c r="Y20" s="14">
        <v>3.7319900672509197E-2</v>
      </c>
      <c r="Z20" s="14">
        <v>5.9445278016783398E-2</v>
      </c>
      <c r="AA20" s="14">
        <v>2.6864101167965102E-2</v>
      </c>
      <c r="AB20" s="14">
        <v>2.0813720656882299E-2</v>
      </c>
      <c r="AC20" s="14">
        <v>4.8078611739315803E-2</v>
      </c>
      <c r="AD20" s="14">
        <v>8.1218369060382697E-2</v>
      </c>
      <c r="AE20" s="14"/>
      <c r="AF20" s="14">
        <v>3.3865435006911297E-2</v>
      </c>
      <c r="AG20" s="14">
        <v>3.81251112958211E-2</v>
      </c>
      <c r="AH20" s="14">
        <v>1.5471482143838901E-2</v>
      </c>
      <c r="AI20" s="14"/>
      <c r="AJ20" s="14" t="s">
        <v>79</v>
      </c>
      <c r="AK20" s="14" t="s">
        <v>79</v>
      </c>
      <c r="AL20" s="14" t="s">
        <v>79</v>
      </c>
      <c r="AM20" s="14" t="s">
        <v>79</v>
      </c>
      <c r="AN20" s="14" t="s">
        <v>79</v>
      </c>
      <c r="AO20" s="14"/>
      <c r="AP20" s="14">
        <v>7.7982550878307596E-3</v>
      </c>
      <c r="AQ20" s="14">
        <v>2.6067620223493002E-2</v>
      </c>
      <c r="AR20" s="14">
        <v>0</v>
      </c>
      <c r="AS20" s="14"/>
      <c r="AT20" s="14">
        <v>5.1552232277659801E-2</v>
      </c>
      <c r="AU20" s="14">
        <v>2.4838958472396401E-2</v>
      </c>
      <c r="AV20" s="14">
        <v>2.3306085672013699E-2</v>
      </c>
      <c r="AW20" s="14">
        <v>2.4855890250927999E-2</v>
      </c>
      <c r="AX20" s="14">
        <v>0</v>
      </c>
    </row>
    <row r="21" spans="2:50" x14ac:dyDescent="0.25">
      <c r="B21" s="15" t="s">
        <v>282</v>
      </c>
      <c r="C21" s="14">
        <v>1.39978530296279E-2</v>
      </c>
      <c r="D21" s="14">
        <v>1.7645824164751401E-2</v>
      </c>
      <c r="E21" s="14">
        <v>1.0719105781530101E-2</v>
      </c>
      <c r="F21" s="14"/>
      <c r="G21" s="14">
        <v>3.5308729183556098E-2</v>
      </c>
      <c r="H21" s="14">
        <v>1.1248662450013E-2</v>
      </c>
      <c r="I21" s="14">
        <v>1.7583068565388701E-2</v>
      </c>
      <c r="J21" s="14">
        <v>0</v>
      </c>
      <c r="K21" s="14">
        <v>1.6781737456926699E-2</v>
      </c>
      <c r="L21" s="14">
        <v>1.02754335511188E-2</v>
      </c>
      <c r="M21" s="14"/>
      <c r="N21" s="14">
        <v>1.9727745005533801E-2</v>
      </c>
      <c r="O21" s="14">
        <v>1.40347549432511E-2</v>
      </c>
      <c r="P21" s="14">
        <v>1.51145009045457E-2</v>
      </c>
      <c r="Q21" s="14">
        <v>7.2540285147671101E-3</v>
      </c>
      <c r="R21" s="14"/>
      <c r="S21" s="14">
        <v>1.7570903496762599E-2</v>
      </c>
      <c r="T21" s="14">
        <v>1.2301182401054499E-2</v>
      </c>
      <c r="U21" s="14">
        <v>2.79341695781395E-2</v>
      </c>
      <c r="V21" s="14">
        <v>0</v>
      </c>
      <c r="W21" s="14">
        <v>1.5090659026426499E-2</v>
      </c>
      <c r="X21" s="14">
        <v>1.8027572436806201E-2</v>
      </c>
      <c r="Y21" s="14">
        <v>9.4402543466432995E-3</v>
      </c>
      <c r="Z21" s="14">
        <v>0</v>
      </c>
      <c r="AA21" s="14">
        <v>1.7693743112297499E-2</v>
      </c>
      <c r="AB21" s="14">
        <v>1.10026863636189E-2</v>
      </c>
      <c r="AC21" s="14">
        <v>2.3125437436277999E-2</v>
      </c>
      <c r="AD21" s="14">
        <v>0</v>
      </c>
      <c r="AE21" s="14"/>
      <c r="AF21" s="14">
        <v>1.5936625234763701E-2</v>
      </c>
      <c r="AG21" s="14">
        <v>1.3285150246821901E-2</v>
      </c>
      <c r="AH21" s="14">
        <v>0</v>
      </c>
      <c r="AI21" s="14"/>
      <c r="AJ21" s="14" t="s">
        <v>79</v>
      </c>
      <c r="AK21" s="14" t="s">
        <v>79</v>
      </c>
      <c r="AL21" s="14" t="s">
        <v>79</v>
      </c>
      <c r="AM21" s="14" t="s">
        <v>79</v>
      </c>
      <c r="AN21" s="14" t="s">
        <v>79</v>
      </c>
      <c r="AO21" s="14"/>
      <c r="AP21" s="14">
        <v>5.3697124872775902E-3</v>
      </c>
      <c r="AQ21" s="14">
        <v>1.93210199386518E-2</v>
      </c>
      <c r="AR21" s="14">
        <v>2.2697218644930298E-2</v>
      </c>
      <c r="AS21" s="14"/>
      <c r="AT21" s="14">
        <v>1.3727122740865899E-2</v>
      </c>
      <c r="AU21" s="14">
        <v>1.7559071813988001E-2</v>
      </c>
      <c r="AV21" s="14">
        <v>1.4977512494204301E-2</v>
      </c>
      <c r="AW21" s="14">
        <v>1.37658578984888E-2</v>
      </c>
      <c r="AX21" s="14">
        <v>0</v>
      </c>
    </row>
    <row r="22" spans="2:50" x14ac:dyDescent="0.25">
      <c r="B22" s="15" t="s">
        <v>240</v>
      </c>
      <c r="C22" s="14">
        <v>8.6870089693734907E-3</v>
      </c>
      <c r="D22" s="14">
        <v>1.02529463599139E-2</v>
      </c>
      <c r="E22" s="14">
        <v>7.2980895829198502E-3</v>
      </c>
      <c r="F22" s="14"/>
      <c r="G22" s="14">
        <v>6.54134767119672E-3</v>
      </c>
      <c r="H22" s="14">
        <v>1.6476236113147202E-2</v>
      </c>
      <c r="I22" s="14">
        <v>1.3160719697916601E-2</v>
      </c>
      <c r="J22" s="14">
        <v>6.8949641616176298E-3</v>
      </c>
      <c r="K22" s="14">
        <v>1.11001447811687E-2</v>
      </c>
      <c r="L22" s="14">
        <v>0</v>
      </c>
      <c r="M22" s="14"/>
      <c r="N22" s="14">
        <v>6.61707961583613E-3</v>
      </c>
      <c r="O22" s="14">
        <v>0</v>
      </c>
      <c r="P22" s="14">
        <v>1.4382133091319299E-2</v>
      </c>
      <c r="Q22" s="14">
        <v>1.4572695867658299E-2</v>
      </c>
      <c r="R22" s="14"/>
      <c r="S22" s="14">
        <v>6.5215319846584499E-3</v>
      </c>
      <c r="T22" s="14">
        <v>0</v>
      </c>
      <c r="U22" s="14">
        <v>0</v>
      </c>
      <c r="V22" s="14">
        <v>0</v>
      </c>
      <c r="W22" s="14">
        <v>2.4587462344975702E-2</v>
      </c>
      <c r="X22" s="14">
        <v>0</v>
      </c>
      <c r="Y22" s="14">
        <v>2.29978277600098E-2</v>
      </c>
      <c r="Z22" s="14">
        <v>0</v>
      </c>
      <c r="AA22" s="14">
        <v>3.6364967787293402E-2</v>
      </c>
      <c r="AB22" s="14">
        <v>0</v>
      </c>
      <c r="AC22" s="14">
        <v>0</v>
      </c>
      <c r="AD22" s="14">
        <v>0</v>
      </c>
      <c r="AE22" s="14"/>
      <c r="AF22" s="14">
        <v>1.13814533223519E-2</v>
      </c>
      <c r="AG22" s="14">
        <v>8.6886086855233694E-3</v>
      </c>
      <c r="AH22" s="14">
        <v>6.7753740263692599E-3</v>
      </c>
      <c r="AI22" s="14"/>
      <c r="AJ22" s="14" t="s">
        <v>79</v>
      </c>
      <c r="AK22" s="14" t="s">
        <v>79</v>
      </c>
      <c r="AL22" s="14" t="s">
        <v>79</v>
      </c>
      <c r="AM22" s="14" t="s">
        <v>79</v>
      </c>
      <c r="AN22" s="14" t="s">
        <v>79</v>
      </c>
      <c r="AO22" s="14"/>
      <c r="AP22" s="14">
        <v>1.9056961619518999E-2</v>
      </c>
      <c r="AQ22" s="14">
        <v>8.2397073160582791E-3</v>
      </c>
      <c r="AR22" s="14">
        <v>0</v>
      </c>
      <c r="AS22" s="14"/>
      <c r="AT22" s="14">
        <v>9.5070030215575006E-3</v>
      </c>
      <c r="AU22" s="14">
        <v>9.2610764094762706E-3</v>
      </c>
      <c r="AV22" s="14">
        <v>6.4665304723031097E-3</v>
      </c>
      <c r="AW22" s="14">
        <v>1.19594812683701E-2</v>
      </c>
      <c r="AX22" s="14">
        <v>0</v>
      </c>
    </row>
    <row r="23" spans="2:50" x14ac:dyDescent="0.25">
      <c r="B23" s="15" t="s">
        <v>70</v>
      </c>
      <c r="C23" s="23">
        <v>0.12237428692265299</v>
      </c>
      <c r="D23" s="23">
        <v>9.5097956765697197E-2</v>
      </c>
      <c r="E23" s="23">
        <v>0.14846018131392</v>
      </c>
      <c r="F23" s="23"/>
      <c r="G23" s="23">
        <v>8.0621075893549804E-2</v>
      </c>
      <c r="H23" s="23">
        <v>0.12679075577197599</v>
      </c>
      <c r="I23" s="23">
        <v>0.130534114448602</v>
      </c>
      <c r="J23" s="23">
        <v>0.115532531430951</v>
      </c>
      <c r="K23" s="23">
        <v>0.141996548066506</v>
      </c>
      <c r="L23" s="23">
        <v>0.130752178117754</v>
      </c>
      <c r="M23" s="23"/>
      <c r="N23" s="23">
        <v>7.1507842932566706E-2</v>
      </c>
      <c r="O23" s="23">
        <v>0.108011502954594</v>
      </c>
      <c r="P23" s="23">
        <v>0.13787006366732699</v>
      </c>
      <c r="Q23" s="23">
        <v>0.176768316998621</v>
      </c>
      <c r="R23" s="23"/>
      <c r="S23" s="23">
        <v>9.21374361119629E-2</v>
      </c>
      <c r="T23" s="23">
        <v>9.9501901230440004E-2</v>
      </c>
      <c r="U23" s="23">
        <v>0.168780433140826</v>
      </c>
      <c r="V23" s="23">
        <v>8.7530273180790499E-2</v>
      </c>
      <c r="W23" s="23">
        <v>0.17467225825485999</v>
      </c>
      <c r="X23" s="23">
        <v>0.21701810022294701</v>
      </c>
      <c r="Y23" s="23">
        <v>9.6231854141350298E-2</v>
      </c>
      <c r="Z23" s="23">
        <v>0.13909162783530099</v>
      </c>
      <c r="AA23" s="23">
        <v>0.11916400341105</v>
      </c>
      <c r="AB23" s="23">
        <v>9.4055073685852003E-2</v>
      </c>
      <c r="AC23" s="23">
        <v>9.4831015195154994E-2</v>
      </c>
      <c r="AD23" s="23">
        <v>5.8272457402566098E-2</v>
      </c>
      <c r="AE23" s="23"/>
      <c r="AF23" s="23">
        <v>0.11706909036219</v>
      </c>
      <c r="AG23" s="23">
        <v>0.10897724616083</v>
      </c>
      <c r="AH23" s="23">
        <v>0.181518134880367</v>
      </c>
      <c r="AI23" s="23"/>
      <c r="AJ23" s="23" t="s">
        <v>79</v>
      </c>
      <c r="AK23" s="23" t="s">
        <v>79</v>
      </c>
      <c r="AL23" s="23" t="s">
        <v>79</v>
      </c>
      <c r="AM23" s="23" t="s">
        <v>79</v>
      </c>
      <c r="AN23" s="23" t="s">
        <v>79</v>
      </c>
      <c r="AO23" s="23"/>
      <c r="AP23" s="23">
        <v>7.1973559567522494E-2</v>
      </c>
      <c r="AQ23" s="23">
        <v>8.4880613169111399E-2</v>
      </c>
      <c r="AR23" s="23">
        <v>0.100018730697627</v>
      </c>
      <c r="AS23" s="23"/>
      <c r="AT23" s="23">
        <v>0.145276645206174</v>
      </c>
      <c r="AU23" s="23">
        <v>0.12979292963202299</v>
      </c>
      <c r="AV23" s="23">
        <v>8.6587727556183006E-2</v>
      </c>
      <c r="AW23" s="23">
        <v>9.1316173533464995E-2</v>
      </c>
      <c r="AX23" s="23">
        <v>5.4499901556355097E-2</v>
      </c>
    </row>
    <row r="24" spans="2:50" x14ac:dyDescent="0.25">
      <c r="B24" s="27" t="s">
        <v>541</v>
      </c>
    </row>
    <row r="25" spans="2:50" x14ac:dyDescent="0.25">
      <c r="B25" t="s">
        <v>75</v>
      </c>
    </row>
    <row r="26" spans="2:50" x14ac:dyDescent="0.25">
      <c r="B26" t="s">
        <v>76</v>
      </c>
    </row>
    <row r="28" spans="2:50" x14ac:dyDescent="0.25">
      <c r="B2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AX18"/>
  <sheetViews>
    <sheetView showGridLines="0" topLeftCell="A9"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289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45" x14ac:dyDescent="0.25">
      <c r="B9" s="15" t="s">
        <v>285</v>
      </c>
      <c r="C9" s="14">
        <v>0.20321281802916999</v>
      </c>
      <c r="D9" s="14">
        <v>0.21936143040484901</v>
      </c>
      <c r="E9" s="14">
        <v>0.188519356543246</v>
      </c>
      <c r="F9" s="14"/>
      <c r="G9" s="14">
        <v>0.17475032413546801</v>
      </c>
      <c r="H9" s="14">
        <v>0.19702143837998501</v>
      </c>
      <c r="I9" s="14">
        <v>0.19236206310892301</v>
      </c>
      <c r="J9" s="14">
        <v>0.203151338697734</v>
      </c>
      <c r="K9" s="14">
        <v>0.15657211009536001</v>
      </c>
      <c r="L9" s="14">
        <v>0.26817943713058801</v>
      </c>
      <c r="M9" s="14"/>
      <c r="N9" s="14">
        <v>0.221475168186233</v>
      </c>
      <c r="O9" s="14">
        <v>0.219312575227398</v>
      </c>
      <c r="P9" s="14">
        <v>0.1652819370559</v>
      </c>
      <c r="Q9" s="14">
        <v>0.20228753221523799</v>
      </c>
      <c r="R9" s="14"/>
      <c r="S9" s="14">
        <v>0.19101629497198999</v>
      </c>
      <c r="T9" s="14">
        <v>0.16238760516224501</v>
      </c>
      <c r="U9" s="14">
        <v>0.16323148677959101</v>
      </c>
      <c r="V9" s="14">
        <v>0.25645360523164101</v>
      </c>
      <c r="W9" s="14">
        <v>0.27317778148094501</v>
      </c>
      <c r="X9" s="14">
        <v>0.25436464191936697</v>
      </c>
      <c r="Y9" s="14">
        <v>0.23601688460998799</v>
      </c>
      <c r="Z9" s="14">
        <v>0.14804133862038699</v>
      </c>
      <c r="AA9" s="14">
        <v>0.15391623382382999</v>
      </c>
      <c r="AB9" s="14">
        <v>0.19494569741074899</v>
      </c>
      <c r="AC9" s="14">
        <v>0.19051984360188701</v>
      </c>
      <c r="AD9" s="14">
        <v>0.27642579560875302</v>
      </c>
      <c r="AE9" s="14"/>
      <c r="AF9" s="14">
        <v>0.22739549259038799</v>
      </c>
      <c r="AG9" s="14">
        <v>0.20283269078042901</v>
      </c>
      <c r="AH9" s="14">
        <v>0.19834277134303299</v>
      </c>
      <c r="AI9" s="14"/>
      <c r="AJ9" s="14" t="s">
        <v>79</v>
      </c>
      <c r="AK9" s="14" t="s">
        <v>79</v>
      </c>
      <c r="AL9" s="14" t="s">
        <v>79</v>
      </c>
      <c r="AM9" s="14" t="s">
        <v>79</v>
      </c>
      <c r="AN9" s="14" t="s">
        <v>79</v>
      </c>
      <c r="AO9" s="14"/>
      <c r="AP9" s="14">
        <v>0.31621115713818998</v>
      </c>
      <c r="AQ9" s="14">
        <v>0.17747243742817401</v>
      </c>
      <c r="AR9" s="14">
        <v>0.13725038133084999</v>
      </c>
      <c r="AS9" s="14"/>
      <c r="AT9" s="14">
        <v>0.225714212818103</v>
      </c>
      <c r="AU9" s="14">
        <v>0.19694671949288001</v>
      </c>
      <c r="AV9" s="14">
        <v>0.18052145329560601</v>
      </c>
      <c r="AW9" s="14">
        <v>0.192846753920773</v>
      </c>
      <c r="AX9" s="14">
        <v>0.38200117441298198</v>
      </c>
    </row>
    <row r="10" spans="2:50" ht="30" x14ac:dyDescent="0.25">
      <c r="B10" s="15" t="s">
        <v>286</v>
      </c>
      <c r="C10" s="14">
        <v>0.173864184226347</v>
      </c>
      <c r="D10" s="14">
        <v>0.21092612820485501</v>
      </c>
      <c r="E10" s="14">
        <v>0.13766185392441199</v>
      </c>
      <c r="F10" s="14"/>
      <c r="G10" s="14">
        <v>0.22856241129492499</v>
      </c>
      <c r="H10" s="14">
        <v>0.185291630843129</v>
      </c>
      <c r="I10" s="14">
        <v>0.159282923516295</v>
      </c>
      <c r="J10" s="14">
        <v>0.11597440983776799</v>
      </c>
      <c r="K10" s="14">
        <v>0.13141989829018799</v>
      </c>
      <c r="L10" s="14">
        <v>0.21059013144587699</v>
      </c>
      <c r="M10" s="14"/>
      <c r="N10" s="14">
        <v>0.19321436013295801</v>
      </c>
      <c r="O10" s="14">
        <v>0.16190563890517801</v>
      </c>
      <c r="P10" s="14">
        <v>0.18282982586718999</v>
      </c>
      <c r="Q10" s="14">
        <v>0.15840604335584901</v>
      </c>
      <c r="R10" s="14"/>
      <c r="S10" s="14">
        <v>0.188631759315253</v>
      </c>
      <c r="T10" s="14">
        <v>0.19431931210001499</v>
      </c>
      <c r="U10" s="14">
        <v>0.162614476258267</v>
      </c>
      <c r="V10" s="14">
        <v>0.181102893228202</v>
      </c>
      <c r="W10" s="14">
        <v>0.173302442842345</v>
      </c>
      <c r="X10" s="14">
        <v>0.13051355811340301</v>
      </c>
      <c r="Y10" s="14">
        <v>0.224932652661648</v>
      </c>
      <c r="Z10" s="14">
        <v>0.157724906009934</v>
      </c>
      <c r="AA10" s="14">
        <v>0.150094124415039</v>
      </c>
      <c r="AB10" s="14">
        <v>0.146862312048261</v>
      </c>
      <c r="AC10" s="14">
        <v>0.203973215116214</v>
      </c>
      <c r="AD10" s="14">
        <v>0.151981165469734</v>
      </c>
      <c r="AE10" s="14"/>
      <c r="AF10" s="14">
        <v>0.210412731396762</v>
      </c>
      <c r="AG10" s="14">
        <v>0.138760149862765</v>
      </c>
      <c r="AH10" s="14">
        <v>0.13332051224959299</v>
      </c>
      <c r="AI10" s="14"/>
      <c r="AJ10" s="14" t="s">
        <v>79</v>
      </c>
      <c r="AK10" s="14" t="s">
        <v>79</v>
      </c>
      <c r="AL10" s="14" t="s">
        <v>79</v>
      </c>
      <c r="AM10" s="14" t="s">
        <v>79</v>
      </c>
      <c r="AN10" s="14" t="s">
        <v>79</v>
      </c>
      <c r="AO10" s="14"/>
      <c r="AP10" s="14">
        <v>0.34174026013776099</v>
      </c>
      <c r="AQ10" s="14">
        <v>0.11897283552608</v>
      </c>
      <c r="AR10" s="14">
        <v>0.21038756944148401</v>
      </c>
      <c r="AS10" s="14"/>
      <c r="AT10" s="14">
        <v>0.149468270601498</v>
      </c>
      <c r="AU10" s="14">
        <v>0.15993743728068199</v>
      </c>
      <c r="AV10" s="14">
        <v>0.17002980478608801</v>
      </c>
      <c r="AW10" s="14">
        <v>0.246124132958213</v>
      </c>
      <c r="AX10" s="14">
        <v>0</v>
      </c>
    </row>
    <row r="11" spans="2:50" ht="30" x14ac:dyDescent="0.25">
      <c r="B11" s="15" t="s">
        <v>287</v>
      </c>
      <c r="C11" s="14">
        <v>0.17090114076625801</v>
      </c>
      <c r="D11" s="14">
        <v>0.176105771777256</v>
      </c>
      <c r="E11" s="14">
        <v>0.16011085708307601</v>
      </c>
      <c r="F11" s="14"/>
      <c r="G11" s="14">
        <v>0.24118456908705399</v>
      </c>
      <c r="H11" s="14">
        <v>0.23433040182399401</v>
      </c>
      <c r="I11" s="14">
        <v>0.21258552895594299</v>
      </c>
      <c r="J11" s="14">
        <v>0.153429123227866</v>
      </c>
      <c r="K11" s="14">
        <v>0.13529031231471</v>
      </c>
      <c r="L11" s="14">
        <v>7.1337462819984598E-2</v>
      </c>
      <c r="M11" s="14"/>
      <c r="N11" s="14">
        <v>0.14898126348687399</v>
      </c>
      <c r="O11" s="14">
        <v>0.18256333414425999</v>
      </c>
      <c r="P11" s="14">
        <v>0.19612536457371799</v>
      </c>
      <c r="Q11" s="14">
        <v>0.16017251817240899</v>
      </c>
      <c r="R11" s="14"/>
      <c r="S11" s="14">
        <v>0.21156373283508101</v>
      </c>
      <c r="T11" s="14">
        <v>0.113244618949346</v>
      </c>
      <c r="U11" s="14">
        <v>0.16668789202379</v>
      </c>
      <c r="V11" s="14">
        <v>9.73899070148882E-2</v>
      </c>
      <c r="W11" s="14">
        <v>0.22034905835638399</v>
      </c>
      <c r="X11" s="14">
        <v>0.26366265523114701</v>
      </c>
      <c r="Y11" s="14">
        <v>0.136559323130653</v>
      </c>
      <c r="Z11" s="14">
        <v>0.25251636295989099</v>
      </c>
      <c r="AA11" s="14">
        <v>0.18457210195219501</v>
      </c>
      <c r="AB11" s="14">
        <v>0.163643257948967</v>
      </c>
      <c r="AC11" s="14">
        <v>0.14996445420014001</v>
      </c>
      <c r="AD11" s="14">
        <v>0.102416109905268</v>
      </c>
      <c r="AE11" s="14"/>
      <c r="AF11" s="14">
        <v>0.11536712746231099</v>
      </c>
      <c r="AG11" s="14">
        <v>0.20852693894719099</v>
      </c>
      <c r="AH11" s="14">
        <v>0.203492797833254</v>
      </c>
      <c r="AI11" s="14"/>
      <c r="AJ11" s="14" t="s">
        <v>79</v>
      </c>
      <c r="AK11" s="14" t="s">
        <v>79</v>
      </c>
      <c r="AL11" s="14" t="s">
        <v>79</v>
      </c>
      <c r="AM11" s="14" t="s">
        <v>79</v>
      </c>
      <c r="AN11" s="14" t="s">
        <v>79</v>
      </c>
      <c r="AO11" s="14"/>
      <c r="AP11" s="14">
        <v>4.9908748806027699E-2</v>
      </c>
      <c r="AQ11" s="14">
        <v>0.30780629948778898</v>
      </c>
      <c r="AR11" s="14">
        <v>0.15680167120104399</v>
      </c>
      <c r="AS11" s="14"/>
      <c r="AT11" s="14">
        <v>0.14075029528279701</v>
      </c>
      <c r="AU11" s="14">
        <v>0.129089759252798</v>
      </c>
      <c r="AV11" s="14">
        <v>0.232979670243669</v>
      </c>
      <c r="AW11" s="14">
        <v>0.21060570094376299</v>
      </c>
      <c r="AX11" s="14">
        <v>0.325071810686898</v>
      </c>
    </row>
    <row r="12" spans="2:50" ht="30" x14ac:dyDescent="0.25">
      <c r="B12" s="15" t="s">
        <v>288</v>
      </c>
      <c r="C12" s="14">
        <v>0.132533979975094</v>
      </c>
      <c r="D12" s="14">
        <v>0.117613808685939</v>
      </c>
      <c r="E12" s="14">
        <v>0.14729527876895299</v>
      </c>
      <c r="F12" s="14"/>
      <c r="G12" s="14">
        <v>0.104592879557119</v>
      </c>
      <c r="H12" s="14">
        <v>9.6622700482139598E-2</v>
      </c>
      <c r="I12" s="14">
        <v>6.1596547191291699E-2</v>
      </c>
      <c r="J12" s="14">
        <v>0.19229143743086899</v>
      </c>
      <c r="K12" s="14">
        <v>0.203910674103225</v>
      </c>
      <c r="L12" s="14">
        <v>0.147639136285593</v>
      </c>
      <c r="M12" s="14"/>
      <c r="N12" s="14">
        <v>0.124769168346672</v>
      </c>
      <c r="O12" s="14">
        <v>0.13759220395737101</v>
      </c>
      <c r="P12" s="14">
        <v>0.12374261214848201</v>
      </c>
      <c r="Q12" s="14">
        <v>0.14177761965826299</v>
      </c>
      <c r="R12" s="14"/>
      <c r="S12" s="14">
        <v>0.112903804083367</v>
      </c>
      <c r="T12" s="14">
        <v>0.173615626190427</v>
      </c>
      <c r="U12" s="14">
        <v>0.12898701280280001</v>
      </c>
      <c r="V12" s="14">
        <v>0.15051469638544099</v>
      </c>
      <c r="W12" s="14">
        <v>7.6690397229611407E-2</v>
      </c>
      <c r="X12" s="14">
        <v>7.7755670837213506E-2</v>
      </c>
      <c r="Y12" s="14">
        <v>0.10511340779332901</v>
      </c>
      <c r="Z12" s="14">
        <v>0.15612123979596401</v>
      </c>
      <c r="AA12" s="14">
        <v>0.18677788040746199</v>
      </c>
      <c r="AB12" s="14">
        <v>0.16851803448387101</v>
      </c>
      <c r="AC12" s="14">
        <v>0.110494416028573</v>
      </c>
      <c r="AD12" s="14">
        <v>5.1334784407068103E-2</v>
      </c>
      <c r="AE12" s="14"/>
      <c r="AF12" s="14">
        <v>0.151522355738925</v>
      </c>
      <c r="AG12" s="14">
        <v>0.13096623742764599</v>
      </c>
      <c r="AH12" s="14">
        <v>0.102329759785853</v>
      </c>
      <c r="AI12" s="14"/>
      <c r="AJ12" s="14" t="s">
        <v>79</v>
      </c>
      <c r="AK12" s="14" t="s">
        <v>79</v>
      </c>
      <c r="AL12" s="14" t="s">
        <v>79</v>
      </c>
      <c r="AM12" s="14" t="s">
        <v>79</v>
      </c>
      <c r="AN12" s="14" t="s">
        <v>79</v>
      </c>
      <c r="AO12" s="14"/>
      <c r="AP12" s="14">
        <v>8.7046084823733993E-2</v>
      </c>
      <c r="AQ12" s="14">
        <v>0.120013897415699</v>
      </c>
      <c r="AR12" s="14">
        <v>0.19565665426496401</v>
      </c>
      <c r="AS12" s="14"/>
      <c r="AT12" s="14">
        <v>0.129403116484441</v>
      </c>
      <c r="AU12" s="14">
        <v>0.14287834571472</v>
      </c>
      <c r="AV12" s="14">
        <v>0.13556631194672999</v>
      </c>
      <c r="AW12" s="14">
        <v>0.13247233773869299</v>
      </c>
      <c r="AX12" s="14">
        <v>0</v>
      </c>
    </row>
    <row r="13" spans="2:50" x14ac:dyDescent="0.25">
      <c r="B13" s="15" t="s">
        <v>70</v>
      </c>
      <c r="C13" s="23">
        <v>0.31948787700313103</v>
      </c>
      <c r="D13" s="23">
        <v>0.27599286092710101</v>
      </c>
      <c r="E13" s="23">
        <v>0.36641265368031301</v>
      </c>
      <c r="F13" s="23"/>
      <c r="G13" s="23">
        <v>0.25090981592543399</v>
      </c>
      <c r="H13" s="23">
        <v>0.28673382847075202</v>
      </c>
      <c r="I13" s="23">
        <v>0.37417293722754702</v>
      </c>
      <c r="J13" s="23">
        <v>0.33515369080576302</v>
      </c>
      <c r="K13" s="23">
        <v>0.37280700519651699</v>
      </c>
      <c r="L13" s="23">
        <v>0.30225383231795699</v>
      </c>
      <c r="M13" s="23"/>
      <c r="N13" s="23">
        <v>0.31156003984726199</v>
      </c>
      <c r="O13" s="23">
        <v>0.298626247765793</v>
      </c>
      <c r="P13" s="23">
        <v>0.332020260354709</v>
      </c>
      <c r="Q13" s="23">
        <v>0.33735628659824002</v>
      </c>
      <c r="R13" s="23"/>
      <c r="S13" s="23">
        <v>0.295884408794309</v>
      </c>
      <c r="T13" s="23">
        <v>0.35643283759796801</v>
      </c>
      <c r="U13" s="23">
        <v>0.37847913213555101</v>
      </c>
      <c r="V13" s="23">
        <v>0.31453889813982799</v>
      </c>
      <c r="W13" s="23">
        <v>0.25648032009071398</v>
      </c>
      <c r="X13" s="23">
        <v>0.27370347389887001</v>
      </c>
      <c r="Y13" s="23">
        <v>0.29737773180438198</v>
      </c>
      <c r="Z13" s="23">
        <v>0.28559615261382398</v>
      </c>
      <c r="AA13" s="23">
        <v>0.32463965940147499</v>
      </c>
      <c r="AB13" s="23">
        <v>0.32603069810815299</v>
      </c>
      <c r="AC13" s="23">
        <v>0.34504807105318502</v>
      </c>
      <c r="AD13" s="23">
        <v>0.41784214460917701</v>
      </c>
      <c r="AE13" s="23"/>
      <c r="AF13" s="23">
        <v>0.29530229281161402</v>
      </c>
      <c r="AG13" s="23">
        <v>0.31891398298196899</v>
      </c>
      <c r="AH13" s="23">
        <v>0.36251415878826698</v>
      </c>
      <c r="AI13" s="23"/>
      <c r="AJ13" s="23" t="s">
        <v>79</v>
      </c>
      <c r="AK13" s="23" t="s">
        <v>79</v>
      </c>
      <c r="AL13" s="23" t="s">
        <v>79</v>
      </c>
      <c r="AM13" s="23" t="s">
        <v>79</v>
      </c>
      <c r="AN13" s="23" t="s">
        <v>79</v>
      </c>
      <c r="AO13" s="23"/>
      <c r="AP13" s="23">
        <v>0.20509374909428801</v>
      </c>
      <c r="AQ13" s="23">
        <v>0.27573453014225802</v>
      </c>
      <c r="AR13" s="23">
        <v>0.29990372376165902</v>
      </c>
      <c r="AS13" s="23"/>
      <c r="AT13" s="23">
        <v>0.35466410481316102</v>
      </c>
      <c r="AU13" s="23">
        <v>0.37114773825892</v>
      </c>
      <c r="AV13" s="23">
        <v>0.28090275972790801</v>
      </c>
      <c r="AW13" s="23">
        <v>0.21795107443855799</v>
      </c>
      <c r="AX13" s="23">
        <v>0.29292701490012002</v>
      </c>
    </row>
    <row r="14" spans="2:50" x14ac:dyDescent="0.25">
      <c r="B14" s="27" t="s">
        <v>540</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X18"/>
  <sheetViews>
    <sheetView showGridLines="0" topLeftCell="A8" workbookViewId="0">
      <pane xSplit="2" topLeftCell="C1" activePane="topRight" state="frozen"/>
      <selection pane="topRight" activeCell="B14" sqref="B14"/>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290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45" x14ac:dyDescent="0.25">
      <c r="B9" s="15" t="s">
        <v>285</v>
      </c>
      <c r="C9" s="14">
        <v>0.197746867749785</v>
      </c>
      <c r="D9" s="14">
        <v>0.21462899268302199</v>
      </c>
      <c r="E9" s="14">
        <v>0.18019682101845</v>
      </c>
      <c r="F9" s="14"/>
      <c r="G9" s="14">
        <v>0.174063101475292</v>
      </c>
      <c r="H9" s="14">
        <v>0.162182016786585</v>
      </c>
      <c r="I9" s="14">
        <v>0.15310398305369</v>
      </c>
      <c r="J9" s="14">
        <v>0.24796128182576199</v>
      </c>
      <c r="K9" s="14">
        <v>0.25661013005732097</v>
      </c>
      <c r="L9" s="14">
        <v>0.193733078316882</v>
      </c>
      <c r="M9" s="14"/>
      <c r="N9" s="14">
        <v>0.24748674855848499</v>
      </c>
      <c r="O9" s="14">
        <v>0.197194998502599</v>
      </c>
      <c r="P9" s="14">
        <v>0.15423967876948699</v>
      </c>
      <c r="Q9" s="14">
        <v>0.180549399114107</v>
      </c>
      <c r="R9" s="14"/>
      <c r="S9" s="14">
        <v>0.24277307088059699</v>
      </c>
      <c r="T9" s="14">
        <v>0.177602842845477</v>
      </c>
      <c r="U9" s="14">
        <v>0.21677293153562899</v>
      </c>
      <c r="V9" s="14">
        <v>0.19302447162077799</v>
      </c>
      <c r="W9" s="14">
        <v>0.27081128597807103</v>
      </c>
      <c r="X9" s="14">
        <v>8.7525077015092906E-2</v>
      </c>
      <c r="Y9" s="14">
        <v>0.192421263988443</v>
      </c>
      <c r="Z9" s="14">
        <v>0.13725468104336999</v>
      </c>
      <c r="AA9" s="14">
        <v>0.241178618144156</v>
      </c>
      <c r="AB9" s="14">
        <v>0.17701926801017101</v>
      </c>
      <c r="AC9" s="14">
        <v>0.21720229345772599</v>
      </c>
      <c r="AD9" s="14">
        <v>0.19714989387821799</v>
      </c>
      <c r="AE9" s="14"/>
      <c r="AF9" s="14">
        <v>0.22472168080646099</v>
      </c>
      <c r="AG9" s="14">
        <v>0.18357546521821899</v>
      </c>
      <c r="AH9" s="14">
        <v>0.19089885212971799</v>
      </c>
      <c r="AI9" s="14"/>
      <c r="AJ9" s="14" t="s">
        <v>79</v>
      </c>
      <c r="AK9" s="14" t="s">
        <v>79</v>
      </c>
      <c r="AL9" s="14" t="s">
        <v>79</v>
      </c>
      <c r="AM9" s="14" t="s">
        <v>79</v>
      </c>
      <c r="AN9" s="14" t="s">
        <v>79</v>
      </c>
      <c r="AO9" s="14"/>
      <c r="AP9" s="14">
        <v>0.266660597621799</v>
      </c>
      <c r="AQ9" s="14">
        <v>0.20151913125603099</v>
      </c>
      <c r="AR9" s="14">
        <v>0.111303900361201</v>
      </c>
      <c r="AS9" s="14"/>
      <c r="AT9" s="14">
        <v>0.21103938330192301</v>
      </c>
      <c r="AU9" s="14">
        <v>0.192055156763037</v>
      </c>
      <c r="AV9" s="14">
        <v>0.199144516404344</v>
      </c>
      <c r="AW9" s="14">
        <v>0.195370253579883</v>
      </c>
      <c r="AX9" s="14">
        <v>0.24410454136358101</v>
      </c>
    </row>
    <row r="10" spans="2:50" ht="30" x14ac:dyDescent="0.25">
      <c r="B10" s="15" t="s">
        <v>286</v>
      </c>
      <c r="C10" s="14">
        <v>0.18057875646039601</v>
      </c>
      <c r="D10" s="14">
        <v>0.223217064464026</v>
      </c>
      <c r="E10" s="14">
        <v>0.14063569709875401</v>
      </c>
      <c r="F10" s="14"/>
      <c r="G10" s="14">
        <v>0.19202302250393999</v>
      </c>
      <c r="H10" s="14">
        <v>0.17702888464611899</v>
      </c>
      <c r="I10" s="14">
        <v>0.171188172755766</v>
      </c>
      <c r="J10" s="14">
        <v>0.13168942260131999</v>
      </c>
      <c r="K10" s="14">
        <v>0.15175157033969899</v>
      </c>
      <c r="L10" s="14">
        <v>0.24532860293509701</v>
      </c>
      <c r="M10" s="14"/>
      <c r="N10" s="14">
        <v>0.188524401302718</v>
      </c>
      <c r="O10" s="14">
        <v>0.190149481245175</v>
      </c>
      <c r="P10" s="14">
        <v>0.194202551265103</v>
      </c>
      <c r="Q10" s="14">
        <v>0.149742192862691</v>
      </c>
      <c r="R10" s="14"/>
      <c r="S10" s="14">
        <v>0.22845901211269001</v>
      </c>
      <c r="T10" s="14">
        <v>0.18787049797450001</v>
      </c>
      <c r="U10" s="14">
        <v>0.17869761732717099</v>
      </c>
      <c r="V10" s="14">
        <v>0.139878560839968</v>
      </c>
      <c r="W10" s="14">
        <v>0.120926079089466</v>
      </c>
      <c r="X10" s="14">
        <v>0.24973640776207001</v>
      </c>
      <c r="Y10" s="14">
        <v>0.19172867249233699</v>
      </c>
      <c r="Z10" s="14">
        <v>0.12299140710554</v>
      </c>
      <c r="AA10" s="14">
        <v>0.213330548761654</v>
      </c>
      <c r="AB10" s="14">
        <v>0.100844722388648</v>
      </c>
      <c r="AC10" s="14">
        <v>0.158291380155029</v>
      </c>
      <c r="AD10" s="14">
        <v>0.20173963050263199</v>
      </c>
      <c r="AE10" s="14"/>
      <c r="AF10" s="14">
        <v>0.24305403157753699</v>
      </c>
      <c r="AG10" s="14">
        <v>0.15371932083451501</v>
      </c>
      <c r="AH10" s="14">
        <v>8.9648279673277501E-2</v>
      </c>
      <c r="AI10" s="14"/>
      <c r="AJ10" s="14" t="s">
        <v>79</v>
      </c>
      <c r="AK10" s="14" t="s">
        <v>79</v>
      </c>
      <c r="AL10" s="14" t="s">
        <v>79</v>
      </c>
      <c r="AM10" s="14" t="s">
        <v>79</v>
      </c>
      <c r="AN10" s="14" t="s">
        <v>79</v>
      </c>
      <c r="AO10" s="14"/>
      <c r="AP10" s="14">
        <v>0.38048071909597703</v>
      </c>
      <c r="AQ10" s="14">
        <v>8.2915500485912702E-2</v>
      </c>
      <c r="AR10" s="14">
        <v>0.13474543238380501</v>
      </c>
      <c r="AS10" s="14"/>
      <c r="AT10" s="14">
        <v>0.17741203025854599</v>
      </c>
      <c r="AU10" s="14">
        <v>0.17494717947632901</v>
      </c>
      <c r="AV10" s="14">
        <v>0.18153489926713101</v>
      </c>
      <c r="AW10" s="14">
        <v>0.206718783182366</v>
      </c>
      <c r="AX10" s="14">
        <v>0.30072327295416101</v>
      </c>
    </row>
    <row r="11" spans="2:50" ht="30" x14ac:dyDescent="0.25">
      <c r="B11" s="15" t="s">
        <v>287</v>
      </c>
      <c r="C11" s="14">
        <v>0.15492115471867199</v>
      </c>
      <c r="D11" s="14">
        <v>0.15848947441130501</v>
      </c>
      <c r="E11" s="14">
        <v>0.15080831936602901</v>
      </c>
      <c r="F11" s="14"/>
      <c r="G11" s="14">
        <v>0.254681746704015</v>
      </c>
      <c r="H11" s="14">
        <v>0.21302907249253</v>
      </c>
      <c r="I11" s="14">
        <v>0.169158459905695</v>
      </c>
      <c r="J11" s="14">
        <v>0.119774295958276</v>
      </c>
      <c r="K11" s="14">
        <v>0.10104758622413899</v>
      </c>
      <c r="L11" s="14">
        <v>0.100925857877076</v>
      </c>
      <c r="M11" s="14"/>
      <c r="N11" s="14">
        <v>0.20442886260256801</v>
      </c>
      <c r="O11" s="14">
        <v>0.180194074813953</v>
      </c>
      <c r="P11" s="14">
        <v>9.5528982794647804E-2</v>
      </c>
      <c r="Q11" s="14">
        <v>0.128853145596657</v>
      </c>
      <c r="R11" s="14"/>
      <c r="S11" s="14">
        <v>0.15282184129725901</v>
      </c>
      <c r="T11" s="14">
        <v>0.18113838853338801</v>
      </c>
      <c r="U11" s="14">
        <v>0.151225227206782</v>
      </c>
      <c r="V11" s="14">
        <v>0.162872720425046</v>
      </c>
      <c r="W11" s="14">
        <v>0.149230999798494</v>
      </c>
      <c r="X11" s="14">
        <v>0.16418596565576399</v>
      </c>
      <c r="Y11" s="14">
        <v>9.4831028477297602E-2</v>
      </c>
      <c r="Z11" s="14">
        <v>0.15210411068350099</v>
      </c>
      <c r="AA11" s="14">
        <v>0.17206273945094699</v>
      </c>
      <c r="AB11" s="14">
        <v>0.115488102090129</v>
      </c>
      <c r="AC11" s="14">
        <v>0.18572542161772401</v>
      </c>
      <c r="AD11" s="14">
        <v>0.206967744674454</v>
      </c>
      <c r="AE11" s="14"/>
      <c r="AF11" s="14">
        <v>0.105854098306707</v>
      </c>
      <c r="AG11" s="14">
        <v>0.19411644984738799</v>
      </c>
      <c r="AH11" s="14">
        <v>0.16589155915893</v>
      </c>
      <c r="AI11" s="14"/>
      <c r="AJ11" s="14" t="s">
        <v>79</v>
      </c>
      <c r="AK11" s="14" t="s">
        <v>79</v>
      </c>
      <c r="AL11" s="14" t="s">
        <v>79</v>
      </c>
      <c r="AM11" s="14" t="s">
        <v>79</v>
      </c>
      <c r="AN11" s="14" t="s">
        <v>79</v>
      </c>
      <c r="AO11" s="14"/>
      <c r="AP11" s="14">
        <v>4.1752537050223699E-2</v>
      </c>
      <c r="AQ11" s="14">
        <v>0.30571120006042701</v>
      </c>
      <c r="AR11" s="14">
        <v>0.21486409333387901</v>
      </c>
      <c r="AS11" s="14"/>
      <c r="AT11" s="14">
        <v>0.10343729184257799</v>
      </c>
      <c r="AU11" s="14">
        <v>0.20914862804788401</v>
      </c>
      <c r="AV11" s="14">
        <v>0.17173405101029901</v>
      </c>
      <c r="AW11" s="14">
        <v>0.157743796793688</v>
      </c>
      <c r="AX11" s="14">
        <v>8.5975966881230201E-2</v>
      </c>
    </row>
    <row r="12" spans="2:50" ht="30" x14ac:dyDescent="0.25">
      <c r="B12" s="15" t="s">
        <v>288</v>
      </c>
      <c r="C12" s="14">
        <v>0.13363776057663301</v>
      </c>
      <c r="D12" s="14">
        <v>0.14938442059253099</v>
      </c>
      <c r="E12" s="14">
        <v>0.11999126487412901</v>
      </c>
      <c r="F12" s="14"/>
      <c r="G12" s="14">
        <v>9.6121106373818904E-2</v>
      </c>
      <c r="H12" s="14">
        <v>9.9148790611778295E-2</v>
      </c>
      <c r="I12" s="14">
        <v>0.14987307851093201</v>
      </c>
      <c r="J12" s="14">
        <v>0.15276924190212801</v>
      </c>
      <c r="K12" s="14">
        <v>0.156263779971929</v>
      </c>
      <c r="L12" s="14">
        <v>0.14054889216439601</v>
      </c>
      <c r="M12" s="14"/>
      <c r="N12" s="14">
        <v>0.11424856656480201</v>
      </c>
      <c r="O12" s="14">
        <v>0.10198915329606301</v>
      </c>
      <c r="P12" s="14">
        <v>0.147172360697465</v>
      </c>
      <c r="Q12" s="14">
        <v>0.173797624949179</v>
      </c>
      <c r="R12" s="14"/>
      <c r="S12" s="14">
        <v>8.4005363950622094E-2</v>
      </c>
      <c r="T12" s="14">
        <v>0.14027998054952201</v>
      </c>
      <c r="U12" s="14">
        <v>0.134556618015755</v>
      </c>
      <c r="V12" s="14">
        <v>0.160189532130014</v>
      </c>
      <c r="W12" s="14">
        <v>0.24287714064072599</v>
      </c>
      <c r="X12" s="14">
        <v>7.2792071812249698E-2</v>
      </c>
      <c r="Y12" s="14">
        <v>0.178018968619996</v>
      </c>
      <c r="Z12" s="14">
        <v>0.15364607503366301</v>
      </c>
      <c r="AA12" s="14">
        <v>0.115109917287966</v>
      </c>
      <c r="AB12" s="14">
        <v>0.12496434386073001</v>
      </c>
      <c r="AC12" s="14">
        <v>0.13642334077400101</v>
      </c>
      <c r="AD12" s="14">
        <v>8.1218369060382697E-2</v>
      </c>
      <c r="AE12" s="14"/>
      <c r="AF12" s="14">
        <v>0.13217001997379799</v>
      </c>
      <c r="AG12" s="14">
        <v>0.13594502770575301</v>
      </c>
      <c r="AH12" s="14">
        <v>0.11760685468971099</v>
      </c>
      <c r="AI12" s="14"/>
      <c r="AJ12" s="14" t="s">
        <v>79</v>
      </c>
      <c r="AK12" s="14" t="s">
        <v>79</v>
      </c>
      <c r="AL12" s="14" t="s">
        <v>79</v>
      </c>
      <c r="AM12" s="14" t="s">
        <v>79</v>
      </c>
      <c r="AN12" s="14" t="s">
        <v>79</v>
      </c>
      <c r="AO12" s="14"/>
      <c r="AP12" s="14">
        <v>0.100862177421753</v>
      </c>
      <c r="AQ12" s="14">
        <v>0.105355742760685</v>
      </c>
      <c r="AR12" s="14">
        <v>0.21825975947653001</v>
      </c>
      <c r="AS12" s="14"/>
      <c r="AT12" s="14">
        <v>0.143558993769692</v>
      </c>
      <c r="AU12" s="14">
        <v>9.6892208264268406E-2</v>
      </c>
      <c r="AV12" s="14">
        <v>0.13788244347077699</v>
      </c>
      <c r="AW12" s="14">
        <v>0.121461368504778</v>
      </c>
      <c r="AX12" s="14">
        <v>0.25193615111401901</v>
      </c>
    </row>
    <row r="13" spans="2:50" x14ac:dyDescent="0.25">
      <c r="B13" s="15" t="s">
        <v>70</v>
      </c>
      <c r="C13" s="23">
        <v>0.33311546049451402</v>
      </c>
      <c r="D13" s="23">
        <v>0.25428004784911601</v>
      </c>
      <c r="E13" s="23">
        <v>0.40836789764263798</v>
      </c>
      <c r="F13" s="23"/>
      <c r="G13" s="23">
        <v>0.283111022942934</v>
      </c>
      <c r="H13" s="23">
        <v>0.348611235462987</v>
      </c>
      <c r="I13" s="23">
        <v>0.35667630577391701</v>
      </c>
      <c r="J13" s="23">
        <v>0.34780575771251498</v>
      </c>
      <c r="K13" s="23">
        <v>0.334326933406912</v>
      </c>
      <c r="L13" s="23">
        <v>0.31946356870654902</v>
      </c>
      <c r="M13" s="23"/>
      <c r="N13" s="23">
        <v>0.245311420971427</v>
      </c>
      <c r="O13" s="23">
        <v>0.33047229214221002</v>
      </c>
      <c r="P13" s="23">
        <v>0.40885642647329801</v>
      </c>
      <c r="Q13" s="23">
        <v>0.36705763747736597</v>
      </c>
      <c r="R13" s="23"/>
      <c r="S13" s="23">
        <v>0.29194071175883202</v>
      </c>
      <c r="T13" s="23">
        <v>0.313108290097113</v>
      </c>
      <c r="U13" s="23">
        <v>0.318747605914663</v>
      </c>
      <c r="V13" s="23">
        <v>0.34403471498419402</v>
      </c>
      <c r="W13" s="23">
        <v>0.21615449449324201</v>
      </c>
      <c r="X13" s="23">
        <v>0.42576047775482301</v>
      </c>
      <c r="Y13" s="23">
        <v>0.34300006642192599</v>
      </c>
      <c r="Z13" s="23">
        <v>0.43400372613392602</v>
      </c>
      <c r="AA13" s="23">
        <v>0.25831817635527798</v>
      </c>
      <c r="AB13" s="23">
        <v>0.481683563650321</v>
      </c>
      <c r="AC13" s="23">
        <v>0.30235756399552099</v>
      </c>
      <c r="AD13" s="23">
        <v>0.312924361884313</v>
      </c>
      <c r="AE13" s="23"/>
      <c r="AF13" s="23">
        <v>0.29420016933549797</v>
      </c>
      <c r="AG13" s="23">
        <v>0.33264373639412398</v>
      </c>
      <c r="AH13" s="23">
        <v>0.435954454348363</v>
      </c>
      <c r="AI13" s="23"/>
      <c r="AJ13" s="23" t="s">
        <v>79</v>
      </c>
      <c r="AK13" s="23" t="s">
        <v>79</v>
      </c>
      <c r="AL13" s="23" t="s">
        <v>79</v>
      </c>
      <c r="AM13" s="23" t="s">
        <v>79</v>
      </c>
      <c r="AN13" s="23" t="s">
        <v>79</v>
      </c>
      <c r="AO13" s="23"/>
      <c r="AP13" s="23">
        <v>0.21024396881024701</v>
      </c>
      <c r="AQ13" s="23">
        <v>0.304498425436944</v>
      </c>
      <c r="AR13" s="23">
        <v>0.320826814444585</v>
      </c>
      <c r="AS13" s="23"/>
      <c r="AT13" s="23">
        <v>0.36455230082726098</v>
      </c>
      <c r="AU13" s="23">
        <v>0.32695682744848198</v>
      </c>
      <c r="AV13" s="23">
        <v>0.30970408984744802</v>
      </c>
      <c r="AW13" s="23">
        <v>0.318705797939284</v>
      </c>
      <c r="AX13" s="23">
        <v>0.11726006768701</v>
      </c>
    </row>
    <row r="14" spans="2:50" x14ac:dyDescent="0.25">
      <c r="B14" s="27" t="s">
        <v>541</v>
      </c>
    </row>
    <row r="15" spans="2:50" x14ac:dyDescent="0.25">
      <c r="B15" t="s">
        <v>75</v>
      </c>
    </row>
    <row r="16" spans="2:50" x14ac:dyDescent="0.25">
      <c r="B16" t="s">
        <v>76</v>
      </c>
    </row>
    <row r="18" spans="2:2" x14ac:dyDescent="0.25">
      <c r="B18"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X17"/>
  <sheetViews>
    <sheetView showGridLines="0" topLeftCell="A9"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ht="75" x14ac:dyDescent="0.25">
      <c r="B9" s="15" t="s">
        <v>291</v>
      </c>
      <c r="C9" s="14">
        <v>0.28047927800079098</v>
      </c>
      <c r="D9" s="14">
        <v>0.335204003718375</v>
      </c>
      <c r="E9" s="14">
        <v>0.22562492864509801</v>
      </c>
      <c r="F9" s="14"/>
      <c r="G9" s="14">
        <v>0.21062008566764201</v>
      </c>
      <c r="H9" s="14">
        <v>0.220127720327329</v>
      </c>
      <c r="I9" s="14">
        <v>0.17964776168308699</v>
      </c>
      <c r="J9" s="14">
        <v>0.27086072366664499</v>
      </c>
      <c r="K9" s="14">
        <v>0.35692314401154501</v>
      </c>
      <c r="L9" s="14">
        <v>0.420345861748816</v>
      </c>
      <c r="M9" s="14"/>
      <c r="N9" s="14">
        <v>0.34556055695106203</v>
      </c>
      <c r="O9" s="14">
        <v>0.31805219633590498</v>
      </c>
      <c r="P9" s="14">
        <v>0.232082139482511</v>
      </c>
      <c r="Q9" s="14">
        <v>0.207509030385953</v>
      </c>
      <c r="R9" s="14"/>
      <c r="S9" s="14">
        <v>0.25685322341793998</v>
      </c>
      <c r="T9" s="14">
        <v>0.28291042258108401</v>
      </c>
      <c r="U9" s="14">
        <v>0.249451898419874</v>
      </c>
      <c r="V9" s="14">
        <v>0.32238258192404501</v>
      </c>
      <c r="W9" s="14">
        <v>0.35881756024494799</v>
      </c>
      <c r="X9" s="14">
        <v>0.28804341486340002</v>
      </c>
      <c r="Y9" s="14">
        <v>0.22570845081951099</v>
      </c>
      <c r="Z9" s="14">
        <v>0.35182592529132301</v>
      </c>
      <c r="AA9" s="14">
        <v>0.24849376207259</v>
      </c>
      <c r="AB9" s="14">
        <v>0.26727597668112102</v>
      </c>
      <c r="AC9" s="14">
        <v>0.29993957552820999</v>
      </c>
      <c r="AD9" s="14">
        <v>0.31522254442792103</v>
      </c>
      <c r="AE9" s="14"/>
      <c r="AF9" s="14">
        <v>0.24901635632087701</v>
      </c>
      <c r="AG9" s="14">
        <v>0.33970864016958802</v>
      </c>
      <c r="AH9" s="14">
        <v>0.18376344656562699</v>
      </c>
      <c r="AI9" s="14"/>
      <c r="AJ9" s="14" t="s">
        <v>79</v>
      </c>
      <c r="AK9" s="14" t="s">
        <v>79</v>
      </c>
      <c r="AL9" s="14" t="s">
        <v>79</v>
      </c>
      <c r="AM9" s="14" t="s">
        <v>79</v>
      </c>
      <c r="AN9" s="14" t="s">
        <v>79</v>
      </c>
      <c r="AO9" s="14"/>
      <c r="AP9" s="14">
        <v>0.28303897692382202</v>
      </c>
      <c r="AQ9" s="14">
        <v>0.27613634259400699</v>
      </c>
      <c r="AR9" s="14">
        <v>0.26899055140802802</v>
      </c>
      <c r="AS9" s="14"/>
      <c r="AT9" s="14">
        <v>0.23764749016286801</v>
      </c>
      <c r="AU9" s="14">
        <v>0.21671140632481301</v>
      </c>
      <c r="AV9" s="14">
        <v>0.33052287395482299</v>
      </c>
      <c r="AW9" s="14">
        <v>0.31334353933202702</v>
      </c>
      <c r="AX9" s="14">
        <v>0.44824418963627899</v>
      </c>
    </row>
    <row r="10" spans="2:50" ht="60" x14ac:dyDescent="0.25">
      <c r="B10" s="15" t="s">
        <v>292</v>
      </c>
      <c r="C10" s="14">
        <v>0.38674433635324901</v>
      </c>
      <c r="D10" s="14">
        <v>0.37111508221485401</v>
      </c>
      <c r="E10" s="14">
        <v>0.40056360394604501</v>
      </c>
      <c r="F10" s="14"/>
      <c r="G10" s="14">
        <v>0.47827484487848698</v>
      </c>
      <c r="H10" s="14">
        <v>0.44253582277463099</v>
      </c>
      <c r="I10" s="14">
        <v>0.36110171265351698</v>
      </c>
      <c r="J10" s="14">
        <v>0.38935279747424301</v>
      </c>
      <c r="K10" s="14">
        <v>0.33478852539138498</v>
      </c>
      <c r="L10" s="14">
        <v>0.32966873041050498</v>
      </c>
      <c r="M10" s="14"/>
      <c r="N10" s="14">
        <v>0.38630611346451199</v>
      </c>
      <c r="O10" s="14">
        <v>0.38645431298007799</v>
      </c>
      <c r="P10" s="14">
        <v>0.41389887968437999</v>
      </c>
      <c r="Q10" s="14">
        <v>0.36519651496308098</v>
      </c>
      <c r="R10" s="14"/>
      <c r="S10" s="14">
        <v>0.44396941851001198</v>
      </c>
      <c r="T10" s="14">
        <v>0.42936434987730698</v>
      </c>
      <c r="U10" s="14">
        <v>0.39302571393603197</v>
      </c>
      <c r="V10" s="14">
        <v>0.39429762411446501</v>
      </c>
      <c r="W10" s="14">
        <v>0.29942474961093302</v>
      </c>
      <c r="X10" s="14">
        <v>0.39311379971960497</v>
      </c>
      <c r="Y10" s="14">
        <v>0.46000636332155598</v>
      </c>
      <c r="Z10" s="14">
        <v>0.15868179343892699</v>
      </c>
      <c r="AA10" s="14">
        <v>0.38699507802619498</v>
      </c>
      <c r="AB10" s="14">
        <v>0.33322770911399102</v>
      </c>
      <c r="AC10" s="14">
        <v>0.38256436709036401</v>
      </c>
      <c r="AD10" s="14">
        <v>0.305320945547775</v>
      </c>
      <c r="AE10" s="14"/>
      <c r="AF10" s="14">
        <v>0.41266150927253697</v>
      </c>
      <c r="AG10" s="14">
        <v>0.34360989799446601</v>
      </c>
      <c r="AH10" s="14">
        <v>0.45692292770188397</v>
      </c>
      <c r="AI10" s="14"/>
      <c r="AJ10" s="14" t="s">
        <v>79</v>
      </c>
      <c r="AK10" s="14" t="s">
        <v>79</v>
      </c>
      <c r="AL10" s="14" t="s">
        <v>79</v>
      </c>
      <c r="AM10" s="14" t="s">
        <v>79</v>
      </c>
      <c r="AN10" s="14" t="s">
        <v>79</v>
      </c>
      <c r="AO10" s="14"/>
      <c r="AP10" s="14">
        <v>0.49405167769823899</v>
      </c>
      <c r="AQ10" s="14">
        <v>0.37233100322031598</v>
      </c>
      <c r="AR10" s="14">
        <v>0.47916236084321501</v>
      </c>
      <c r="AS10" s="14"/>
      <c r="AT10" s="14">
        <v>0.38647395292271502</v>
      </c>
      <c r="AU10" s="14">
        <v>0.39275397182946797</v>
      </c>
      <c r="AV10" s="14">
        <v>0.40738634607580398</v>
      </c>
      <c r="AW10" s="14">
        <v>0.41292768177865602</v>
      </c>
      <c r="AX10" s="14">
        <v>0.26299016473472597</v>
      </c>
    </row>
    <row r="11" spans="2:50" ht="75" x14ac:dyDescent="0.25">
      <c r="B11" s="15" t="s">
        <v>293</v>
      </c>
      <c r="C11" s="14">
        <v>0.10874988547797999</v>
      </c>
      <c r="D11" s="14">
        <v>0.116553940081841</v>
      </c>
      <c r="E11" s="14">
        <v>0.1002085761203</v>
      </c>
      <c r="F11" s="14"/>
      <c r="G11" s="14">
        <v>0.16903545624112101</v>
      </c>
      <c r="H11" s="14">
        <v>0.12805234587835501</v>
      </c>
      <c r="I11" s="14">
        <v>0.15005469902919799</v>
      </c>
      <c r="J11" s="14">
        <v>0.11088291355879901</v>
      </c>
      <c r="K11" s="14">
        <v>7.9360739649180195E-2</v>
      </c>
      <c r="L11" s="14">
        <v>3.3701961618636998E-2</v>
      </c>
      <c r="M11" s="14"/>
      <c r="N11" s="14">
        <v>0.107501725259423</v>
      </c>
      <c r="O11" s="14">
        <v>8.5201547356954094E-2</v>
      </c>
      <c r="P11" s="14">
        <v>0.107471177850541</v>
      </c>
      <c r="Q11" s="14">
        <v>0.138817442699324</v>
      </c>
      <c r="R11" s="14"/>
      <c r="S11" s="14">
        <v>0.12250872051464699</v>
      </c>
      <c r="T11" s="14">
        <v>9.9364764284476104E-2</v>
      </c>
      <c r="U11" s="14">
        <v>9.9408123992492506E-2</v>
      </c>
      <c r="V11" s="14">
        <v>9.8478434353808403E-2</v>
      </c>
      <c r="W11" s="14">
        <v>0.164495808581967</v>
      </c>
      <c r="X11" s="14">
        <v>0.12858086615641201</v>
      </c>
      <c r="Y11" s="14">
        <v>0.142183301700019</v>
      </c>
      <c r="Z11" s="14">
        <v>0.15776983409272199</v>
      </c>
      <c r="AA11" s="14">
        <v>7.9320814207789803E-2</v>
      </c>
      <c r="AB11" s="14">
        <v>6.2559554823978097E-2</v>
      </c>
      <c r="AC11" s="14">
        <v>6.1059998118619598E-2</v>
      </c>
      <c r="AD11" s="14">
        <v>0.147341475605548</v>
      </c>
      <c r="AE11" s="14"/>
      <c r="AF11" s="14">
        <v>0.11658552069771499</v>
      </c>
      <c r="AG11" s="14">
        <v>9.3828988379993594E-2</v>
      </c>
      <c r="AH11" s="14">
        <v>0.12369586619072</v>
      </c>
      <c r="AI11" s="14"/>
      <c r="AJ11" s="14" t="s">
        <v>79</v>
      </c>
      <c r="AK11" s="14" t="s">
        <v>79</v>
      </c>
      <c r="AL11" s="14" t="s">
        <v>79</v>
      </c>
      <c r="AM11" s="14" t="s">
        <v>79</v>
      </c>
      <c r="AN11" s="14" t="s">
        <v>79</v>
      </c>
      <c r="AO11" s="14"/>
      <c r="AP11" s="14">
        <v>0.10164263797909499</v>
      </c>
      <c r="AQ11" s="14">
        <v>0.116621459767616</v>
      </c>
      <c r="AR11" s="14">
        <v>8.1352344467954099E-2</v>
      </c>
      <c r="AS11" s="14"/>
      <c r="AT11" s="14">
        <v>0.10434590192073299</v>
      </c>
      <c r="AU11" s="14">
        <v>0.123590971615495</v>
      </c>
      <c r="AV11" s="14">
        <v>0.104777852753936</v>
      </c>
      <c r="AW11" s="14">
        <v>0.119237476298336</v>
      </c>
      <c r="AX11" s="14">
        <v>6.1260195362374398E-2</v>
      </c>
    </row>
    <row r="12" spans="2:50" x14ac:dyDescent="0.25">
      <c r="B12" s="15" t="s">
        <v>70</v>
      </c>
      <c r="C12" s="23">
        <v>0.22402650016797901</v>
      </c>
      <c r="D12" s="23">
        <v>0.17712697398492999</v>
      </c>
      <c r="E12" s="23">
        <v>0.27360289128855703</v>
      </c>
      <c r="F12" s="23"/>
      <c r="G12" s="23">
        <v>0.14206961321275</v>
      </c>
      <c r="H12" s="23">
        <v>0.209284111019686</v>
      </c>
      <c r="I12" s="23">
        <v>0.30919582663419798</v>
      </c>
      <c r="J12" s="23">
        <v>0.228903565300312</v>
      </c>
      <c r="K12" s="23">
        <v>0.22892759094789</v>
      </c>
      <c r="L12" s="23">
        <v>0.21628344622204199</v>
      </c>
      <c r="M12" s="23"/>
      <c r="N12" s="23">
        <v>0.16063160432500301</v>
      </c>
      <c r="O12" s="23">
        <v>0.210291943327063</v>
      </c>
      <c r="P12" s="23">
        <v>0.24654780298256801</v>
      </c>
      <c r="Q12" s="23">
        <v>0.28847701195164199</v>
      </c>
      <c r="R12" s="23"/>
      <c r="S12" s="23">
        <v>0.176668637557401</v>
      </c>
      <c r="T12" s="23">
        <v>0.18836046325713299</v>
      </c>
      <c r="U12" s="23">
        <v>0.25811426365160201</v>
      </c>
      <c r="V12" s="23">
        <v>0.184841359607682</v>
      </c>
      <c r="W12" s="23">
        <v>0.177261881562151</v>
      </c>
      <c r="X12" s="23">
        <v>0.190261919260582</v>
      </c>
      <c r="Y12" s="23">
        <v>0.172101884158914</v>
      </c>
      <c r="Z12" s="23">
        <v>0.33172244717702798</v>
      </c>
      <c r="AA12" s="23">
        <v>0.285190345693425</v>
      </c>
      <c r="AB12" s="23">
        <v>0.33693675938091</v>
      </c>
      <c r="AC12" s="23">
        <v>0.25643605926280599</v>
      </c>
      <c r="AD12" s="23">
        <v>0.232115034418756</v>
      </c>
      <c r="AE12" s="23"/>
      <c r="AF12" s="23">
        <v>0.22173661370887099</v>
      </c>
      <c r="AG12" s="23">
        <v>0.22285247345595299</v>
      </c>
      <c r="AH12" s="23">
        <v>0.235617759541769</v>
      </c>
      <c r="AI12" s="23"/>
      <c r="AJ12" s="23" t="s">
        <v>79</v>
      </c>
      <c r="AK12" s="23" t="s">
        <v>79</v>
      </c>
      <c r="AL12" s="23" t="s">
        <v>79</v>
      </c>
      <c r="AM12" s="23" t="s">
        <v>79</v>
      </c>
      <c r="AN12" s="23" t="s">
        <v>79</v>
      </c>
      <c r="AO12" s="23"/>
      <c r="AP12" s="23">
        <v>0.121266707398845</v>
      </c>
      <c r="AQ12" s="23">
        <v>0.23491119441805999</v>
      </c>
      <c r="AR12" s="23">
        <v>0.170494743280804</v>
      </c>
      <c r="AS12" s="23"/>
      <c r="AT12" s="23">
        <v>0.27153265499368501</v>
      </c>
      <c r="AU12" s="23">
        <v>0.26694365023022498</v>
      </c>
      <c r="AV12" s="23">
        <v>0.15731292721543599</v>
      </c>
      <c r="AW12" s="23">
        <v>0.15449130259098101</v>
      </c>
      <c r="AX12" s="23">
        <v>0.227505450266621</v>
      </c>
    </row>
    <row r="13" spans="2:50" x14ac:dyDescent="0.25">
      <c r="B13" s="27" t="s">
        <v>540</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X17"/>
  <sheetViews>
    <sheetView showGridLines="0" topLeftCell="A10"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75" x14ac:dyDescent="0.25">
      <c r="B9" s="15" t="s">
        <v>294</v>
      </c>
      <c r="C9" s="14">
        <v>0.289951470988566</v>
      </c>
      <c r="D9" s="14">
        <v>0.376723728191034</v>
      </c>
      <c r="E9" s="14">
        <v>0.20648551244733701</v>
      </c>
      <c r="F9" s="14"/>
      <c r="G9" s="14">
        <v>0.20947452397969199</v>
      </c>
      <c r="H9" s="14">
        <v>0.26930686884642102</v>
      </c>
      <c r="I9" s="14">
        <v>0.25232167278600698</v>
      </c>
      <c r="J9" s="14">
        <v>0.27310845568018</v>
      </c>
      <c r="K9" s="14">
        <v>0.37406756387161599</v>
      </c>
      <c r="L9" s="14">
        <v>0.34373941957690402</v>
      </c>
      <c r="M9" s="14"/>
      <c r="N9" s="14">
        <v>0.35461428556073599</v>
      </c>
      <c r="O9" s="14">
        <v>0.29254497102416699</v>
      </c>
      <c r="P9" s="14">
        <v>0.27018115287612798</v>
      </c>
      <c r="Q9" s="14">
        <v>0.23882382250112999</v>
      </c>
      <c r="R9" s="14"/>
      <c r="S9" s="14">
        <v>0.27830647041510098</v>
      </c>
      <c r="T9" s="14">
        <v>0.29124607782686301</v>
      </c>
      <c r="U9" s="14">
        <v>0.30405086911055901</v>
      </c>
      <c r="V9" s="14">
        <v>0.30842096136374603</v>
      </c>
      <c r="W9" s="14">
        <v>0.33211729675976398</v>
      </c>
      <c r="X9" s="14">
        <v>0.16299451739052501</v>
      </c>
      <c r="Y9" s="14">
        <v>0.26951230518330799</v>
      </c>
      <c r="Z9" s="14">
        <v>0.35163675476426598</v>
      </c>
      <c r="AA9" s="14">
        <v>0.305155911312675</v>
      </c>
      <c r="AB9" s="14">
        <v>0.34617929835224998</v>
      </c>
      <c r="AC9" s="14">
        <v>0.234139259571883</v>
      </c>
      <c r="AD9" s="14">
        <v>0.38634508789463401</v>
      </c>
      <c r="AE9" s="14"/>
      <c r="AF9" s="14">
        <v>0.26025198645977998</v>
      </c>
      <c r="AG9" s="14">
        <v>0.34251639541839102</v>
      </c>
      <c r="AH9" s="14">
        <v>0.22553399202778199</v>
      </c>
      <c r="AI9" s="14"/>
      <c r="AJ9" s="14" t="s">
        <v>79</v>
      </c>
      <c r="AK9" s="14" t="s">
        <v>79</v>
      </c>
      <c r="AL9" s="14" t="s">
        <v>79</v>
      </c>
      <c r="AM9" s="14" t="s">
        <v>79</v>
      </c>
      <c r="AN9" s="14" t="s">
        <v>79</v>
      </c>
      <c r="AO9" s="14"/>
      <c r="AP9" s="14">
        <v>0.286834916726524</v>
      </c>
      <c r="AQ9" s="14">
        <v>0.32881210597128901</v>
      </c>
      <c r="AR9" s="14">
        <v>0.31767832144562302</v>
      </c>
      <c r="AS9" s="14"/>
      <c r="AT9" s="14">
        <v>0.235930757154374</v>
      </c>
      <c r="AU9" s="14">
        <v>0.29758167902607902</v>
      </c>
      <c r="AV9" s="14">
        <v>0.320684982409771</v>
      </c>
      <c r="AW9" s="14">
        <v>0.32565105607293598</v>
      </c>
      <c r="AX9" s="14">
        <v>0.45436530061740499</v>
      </c>
    </row>
    <row r="10" spans="2:50" ht="60" x14ac:dyDescent="0.25">
      <c r="B10" s="15" t="s">
        <v>295</v>
      </c>
      <c r="C10" s="14">
        <v>0.384800195598202</v>
      </c>
      <c r="D10" s="14">
        <v>0.35940056442659002</v>
      </c>
      <c r="E10" s="14">
        <v>0.410964587306138</v>
      </c>
      <c r="F10" s="14"/>
      <c r="G10" s="14">
        <v>0.51875415808264003</v>
      </c>
      <c r="H10" s="14">
        <v>0.41967155803645401</v>
      </c>
      <c r="I10" s="14">
        <v>0.37283786473505998</v>
      </c>
      <c r="J10" s="14">
        <v>0.36527149015653898</v>
      </c>
      <c r="K10" s="14">
        <v>0.32298414013906102</v>
      </c>
      <c r="L10" s="14">
        <v>0.34131191912366698</v>
      </c>
      <c r="M10" s="14"/>
      <c r="N10" s="14">
        <v>0.40478483098331902</v>
      </c>
      <c r="O10" s="14">
        <v>0.41758255245015102</v>
      </c>
      <c r="P10" s="14">
        <v>0.33546665747758603</v>
      </c>
      <c r="Q10" s="14">
        <v>0.36864836286671498</v>
      </c>
      <c r="R10" s="14"/>
      <c r="S10" s="14">
        <v>0.44088959763515101</v>
      </c>
      <c r="T10" s="14">
        <v>0.40657130340076902</v>
      </c>
      <c r="U10" s="14">
        <v>0.37552433388071899</v>
      </c>
      <c r="V10" s="14">
        <v>0.35427194377453403</v>
      </c>
      <c r="W10" s="14">
        <v>0.36241441474161901</v>
      </c>
      <c r="X10" s="14">
        <v>0.37528001873016498</v>
      </c>
      <c r="Y10" s="14">
        <v>0.42737279564371</v>
      </c>
      <c r="Z10" s="14">
        <v>0.37234772066452299</v>
      </c>
      <c r="AA10" s="14">
        <v>0.41581502814603599</v>
      </c>
      <c r="AB10" s="14">
        <v>0.30884790178684002</v>
      </c>
      <c r="AC10" s="14">
        <v>0.32902252821393002</v>
      </c>
      <c r="AD10" s="14">
        <v>0.34773170363426398</v>
      </c>
      <c r="AE10" s="14"/>
      <c r="AF10" s="14">
        <v>0.422104590991284</v>
      </c>
      <c r="AG10" s="14">
        <v>0.33568025439148103</v>
      </c>
      <c r="AH10" s="14">
        <v>0.416263645293523</v>
      </c>
      <c r="AI10" s="14"/>
      <c r="AJ10" s="14" t="s">
        <v>79</v>
      </c>
      <c r="AK10" s="14" t="s">
        <v>79</v>
      </c>
      <c r="AL10" s="14" t="s">
        <v>79</v>
      </c>
      <c r="AM10" s="14" t="s">
        <v>79</v>
      </c>
      <c r="AN10" s="14" t="s">
        <v>79</v>
      </c>
      <c r="AO10" s="14"/>
      <c r="AP10" s="14">
        <v>0.44532937760449698</v>
      </c>
      <c r="AQ10" s="14">
        <v>0.41075201346217799</v>
      </c>
      <c r="AR10" s="14">
        <v>0.32927109067779298</v>
      </c>
      <c r="AS10" s="14"/>
      <c r="AT10" s="14">
        <v>0.40733779395511799</v>
      </c>
      <c r="AU10" s="14">
        <v>0.35038066435881199</v>
      </c>
      <c r="AV10" s="14">
        <v>0.43206198658943401</v>
      </c>
      <c r="AW10" s="14">
        <v>0.346887912302074</v>
      </c>
      <c r="AX10" s="14">
        <v>0.29442987828612099</v>
      </c>
    </row>
    <row r="11" spans="2:50" ht="60" x14ac:dyDescent="0.25">
      <c r="B11" s="15" t="s">
        <v>296</v>
      </c>
      <c r="C11" s="14">
        <v>9.6737317953919905E-2</v>
      </c>
      <c r="D11" s="14">
        <v>9.2101630955677402E-2</v>
      </c>
      <c r="E11" s="14">
        <v>0.10169591872709</v>
      </c>
      <c r="F11" s="14"/>
      <c r="G11" s="14">
        <v>8.8861377425443505E-2</v>
      </c>
      <c r="H11" s="14">
        <v>0.126986659811236</v>
      </c>
      <c r="I11" s="14">
        <v>0.119168519452345</v>
      </c>
      <c r="J11" s="14">
        <v>9.6564898406226396E-2</v>
      </c>
      <c r="K11" s="14">
        <v>0.104778780687728</v>
      </c>
      <c r="L11" s="14">
        <v>5.3810025232417603E-2</v>
      </c>
      <c r="M11" s="14"/>
      <c r="N11" s="14">
        <v>8.3357437764271194E-2</v>
      </c>
      <c r="O11" s="14">
        <v>6.3623597318141198E-2</v>
      </c>
      <c r="P11" s="14">
        <v>0.117526990789295</v>
      </c>
      <c r="Q11" s="14">
        <v>0.125996140469365</v>
      </c>
      <c r="R11" s="14"/>
      <c r="S11" s="14">
        <v>9.5088711120476205E-2</v>
      </c>
      <c r="T11" s="14">
        <v>6.6042563639284999E-2</v>
      </c>
      <c r="U11" s="14">
        <v>9.6839980412821602E-2</v>
      </c>
      <c r="V11" s="14">
        <v>8.8483923817309795E-2</v>
      </c>
      <c r="W11" s="14">
        <v>0.110721070288003</v>
      </c>
      <c r="X11" s="14">
        <v>0.12316864326976899</v>
      </c>
      <c r="Y11" s="14">
        <v>0.109981836482583</v>
      </c>
      <c r="Z11" s="14">
        <v>0.107188344721488</v>
      </c>
      <c r="AA11" s="14">
        <v>5.8852738724928598E-2</v>
      </c>
      <c r="AB11" s="14">
        <v>8.1510690119683593E-2</v>
      </c>
      <c r="AC11" s="14">
        <v>0.20977849955223701</v>
      </c>
      <c r="AD11" s="14">
        <v>8.1218369060382697E-2</v>
      </c>
      <c r="AE11" s="14"/>
      <c r="AF11" s="14">
        <v>9.2162651375345198E-2</v>
      </c>
      <c r="AG11" s="14">
        <v>0.11187904122733699</v>
      </c>
      <c r="AH11" s="14">
        <v>7.8297903663610599E-2</v>
      </c>
      <c r="AI11" s="14"/>
      <c r="AJ11" s="14" t="s">
        <v>79</v>
      </c>
      <c r="AK11" s="14" t="s">
        <v>79</v>
      </c>
      <c r="AL11" s="14" t="s">
        <v>79</v>
      </c>
      <c r="AM11" s="14" t="s">
        <v>79</v>
      </c>
      <c r="AN11" s="14" t="s">
        <v>79</v>
      </c>
      <c r="AO11" s="14"/>
      <c r="AP11" s="14">
        <v>8.8111988842428393E-2</v>
      </c>
      <c r="AQ11" s="14">
        <v>9.0008914234078294E-2</v>
      </c>
      <c r="AR11" s="14">
        <v>7.9185174309110207E-2</v>
      </c>
      <c r="AS11" s="14"/>
      <c r="AT11" s="14">
        <v>8.70501712689256E-2</v>
      </c>
      <c r="AU11" s="14">
        <v>0.115710868906514</v>
      </c>
      <c r="AV11" s="14">
        <v>8.6399147416542796E-2</v>
      </c>
      <c r="AW11" s="14">
        <v>8.7582917718615205E-2</v>
      </c>
      <c r="AX11" s="14">
        <v>8.5975966881230201E-2</v>
      </c>
    </row>
    <row r="12" spans="2:50" x14ac:dyDescent="0.25">
      <c r="B12" s="15" t="s">
        <v>70</v>
      </c>
      <c r="C12" s="23">
        <v>0.22851101545931199</v>
      </c>
      <c r="D12" s="23">
        <v>0.17177407642669901</v>
      </c>
      <c r="E12" s="23">
        <v>0.28085398151943403</v>
      </c>
      <c r="F12" s="23"/>
      <c r="G12" s="23">
        <v>0.18290994051222501</v>
      </c>
      <c r="H12" s="23">
        <v>0.18403491330589</v>
      </c>
      <c r="I12" s="23">
        <v>0.25567194302658802</v>
      </c>
      <c r="J12" s="23">
        <v>0.26505515575705502</v>
      </c>
      <c r="K12" s="23">
        <v>0.19816951530159599</v>
      </c>
      <c r="L12" s="23">
        <v>0.26113863606701199</v>
      </c>
      <c r="M12" s="23"/>
      <c r="N12" s="23">
        <v>0.15724344569167401</v>
      </c>
      <c r="O12" s="23">
        <v>0.226248879207541</v>
      </c>
      <c r="P12" s="23">
        <v>0.27682519885699097</v>
      </c>
      <c r="Q12" s="23">
        <v>0.26653167416279</v>
      </c>
      <c r="R12" s="23"/>
      <c r="S12" s="23">
        <v>0.185715220829272</v>
      </c>
      <c r="T12" s="23">
        <v>0.236140055133083</v>
      </c>
      <c r="U12" s="23">
        <v>0.22358481659589999</v>
      </c>
      <c r="V12" s="23">
        <v>0.24882317104441001</v>
      </c>
      <c r="W12" s="23">
        <v>0.194747218210614</v>
      </c>
      <c r="X12" s="23">
        <v>0.33855682060954101</v>
      </c>
      <c r="Y12" s="23">
        <v>0.19313306269039901</v>
      </c>
      <c r="Z12" s="23">
        <v>0.16882717984972301</v>
      </c>
      <c r="AA12" s="23">
        <v>0.22017632181636099</v>
      </c>
      <c r="AB12" s="23">
        <v>0.26346210974122702</v>
      </c>
      <c r="AC12" s="23">
        <v>0.22705971266194999</v>
      </c>
      <c r="AD12" s="23">
        <v>0.184704839410719</v>
      </c>
      <c r="AE12" s="23"/>
      <c r="AF12" s="23">
        <v>0.22548077117359</v>
      </c>
      <c r="AG12" s="23">
        <v>0.20992430896279099</v>
      </c>
      <c r="AH12" s="23">
        <v>0.27990445901508398</v>
      </c>
      <c r="AI12" s="23"/>
      <c r="AJ12" s="23" t="s">
        <v>79</v>
      </c>
      <c r="AK12" s="23" t="s">
        <v>79</v>
      </c>
      <c r="AL12" s="23" t="s">
        <v>79</v>
      </c>
      <c r="AM12" s="23" t="s">
        <v>79</v>
      </c>
      <c r="AN12" s="23" t="s">
        <v>79</v>
      </c>
      <c r="AO12" s="23"/>
      <c r="AP12" s="23">
        <v>0.179723716826551</v>
      </c>
      <c r="AQ12" s="23">
        <v>0.17042696633245499</v>
      </c>
      <c r="AR12" s="23">
        <v>0.27386541356747401</v>
      </c>
      <c r="AS12" s="23"/>
      <c r="AT12" s="23">
        <v>0.26968127762158201</v>
      </c>
      <c r="AU12" s="23">
        <v>0.236326787708596</v>
      </c>
      <c r="AV12" s="23">
        <v>0.16085388358425301</v>
      </c>
      <c r="AW12" s="23">
        <v>0.23987811390637501</v>
      </c>
      <c r="AX12" s="23">
        <v>0.165228854215244</v>
      </c>
    </row>
    <row r="13" spans="2:50" x14ac:dyDescent="0.25">
      <c r="B13" s="27" t="s">
        <v>541</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G22"/>
  <sheetViews>
    <sheetView showGridLines="0" topLeftCell="A8" workbookViewId="0">
      <pane xSplit="2" topLeftCell="C1" activePane="topRight" state="frozen"/>
      <selection pane="topRight" activeCell="B16" sqref="B16"/>
    </sheetView>
  </sheetViews>
  <sheetFormatPr defaultColWidth="10.85546875" defaultRowHeight="15" x14ac:dyDescent="0.25"/>
  <cols>
    <col min="2" max="2" width="25.7109375" customWidth="1"/>
    <col min="3" max="7" width="20.7109375" customWidth="1"/>
  </cols>
  <sheetData>
    <row r="2" spans="2:7" ht="39.950000000000003" customHeight="1" x14ac:dyDescent="0.25">
      <c r="D2" s="34" t="s">
        <v>74</v>
      </c>
      <c r="E2" s="30"/>
      <c r="F2" s="30"/>
      <c r="G2" s="30"/>
    </row>
    <row r="6" spans="2:7" ht="50.1" customHeight="1" x14ac:dyDescent="0.25">
      <c r="B6" s="17" t="s">
        <v>14</v>
      </c>
      <c r="C6" s="17" t="s">
        <v>297</v>
      </c>
      <c r="D6" s="17" t="s">
        <v>298</v>
      </c>
      <c r="E6" s="17" t="s">
        <v>299</v>
      </c>
      <c r="F6" s="17" t="s">
        <v>300</v>
      </c>
    </row>
    <row r="7" spans="2:7" x14ac:dyDescent="0.25">
      <c r="B7" s="15" t="s">
        <v>65</v>
      </c>
      <c r="C7" s="14">
        <v>0.20155887702619099</v>
      </c>
      <c r="D7" s="14">
        <v>0.20512983686023301</v>
      </c>
      <c r="E7" s="14">
        <v>0.15284051833899401</v>
      </c>
      <c r="F7" s="14">
        <v>0.217585720954766</v>
      </c>
    </row>
    <row r="8" spans="2:7" x14ac:dyDescent="0.25">
      <c r="B8" s="15" t="s">
        <v>66</v>
      </c>
      <c r="C8" s="14">
        <v>0.52017827273642203</v>
      </c>
      <c r="D8" s="14">
        <v>0.45874957069623801</v>
      </c>
      <c r="E8" s="14">
        <v>0.40244622428842702</v>
      </c>
      <c r="F8" s="14">
        <v>0.42188552757571501</v>
      </c>
    </row>
    <row r="9" spans="2:7" x14ac:dyDescent="0.25">
      <c r="B9" s="15" t="s">
        <v>67</v>
      </c>
      <c r="C9" s="14">
        <v>0.203198429175484</v>
      </c>
      <c r="D9" s="14">
        <v>0.240487472525789</v>
      </c>
      <c r="E9" s="14">
        <v>0.30959246836480497</v>
      </c>
      <c r="F9" s="14">
        <v>0.265856317173429</v>
      </c>
    </row>
    <row r="10" spans="2:7" x14ac:dyDescent="0.25">
      <c r="B10" s="15" t="s">
        <v>68</v>
      </c>
      <c r="C10" s="14">
        <v>2.1317446198697201E-2</v>
      </c>
      <c r="D10" s="14">
        <v>3.6894726338754298E-2</v>
      </c>
      <c r="E10" s="14">
        <v>3.6886646279112603E-2</v>
      </c>
      <c r="F10" s="14">
        <v>4.8808916624131497E-2</v>
      </c>
    </row>
    <row r="11" spans="2:7" x14ac:dyDescent="0.25">
      <c r="B11" s="15" t="s">
        <v>69</v>
      </c>
      <c r="C11" s="14">
        <v>7.5217282132315098E-3</v>
      </c>
      <c r="D11" s="14">
        <v>1.13826840719449E-2</v>
      </c>
      <c r="E11" s="14">
        <v>1.5050479140929799E-2</v>
      </c>
      <c r="F11" s="14">
        <v>8.4173901071039701E-3</v>
      </c>
    </row>
    <row r="12" spans="2:7" x14ac:dyDescent="0.25">
      <c r="B12" s="15" t="s">
        <v>70</v>
      </c>
      <c r="C12" s="14">
        <v>4.6225246649973399E-2</v>
      </c>
      <c r="D12" s="14">
        <v>4.7355709507040301E-2</v>
      </c>
      <c r="E12" s="14">
        <v>8.3183663587731493E-2</v>
      </c>
      <c r="F12" s="14">
        <v>3.7446127564854097E-2</v>
      </c>
    </row>
    <row r="13" spans="2:7" x14ac:dyDescent="0.25">
      <c r="B13" s="20" t="s">
        <v>71</v>
      </c>
      <c r="C13" s="18">
        <v>0.72173714976261405</v>
      </c>
      <c r="D13" s="18">
        <v>0.66387940755647101</v>
      </c>
      <c r="E13" s="18">
        <v>0.55528674262742095</v>
      </c>
      <c r="F13" s="18">
        <v>0.63947124853048098</v>
      </c>
    </row>
    <row r="14" spans="2:7" x14ac:dyDescent="0.25">
      <c r="B14" s="20" t="s">
        <v>72</v>
      </c>
      <c r="C14" s="18">
        <v>2.8839174411928799E-2</v>
      </c>
      <c r="D14" s="18">
        <v>4.8277410410699197E-2</v>
      </c>
      <c r="E14" s="18">
        <v>5.1937125420042397E-2</v>
      </c>
      <c r="F14" s="18">
        <v>5.72263067312355E-2</v>
      </c>
    </row>
    <row r="15" spans="2:7" x14ac:dyDescent="0.25">
      <c r="B15" s="20" t="s">
        <v>73</v>
      </c>
      <c r="C15" s="19">
        <v>0.69289797535068498</v>
      </c>
      <c r="D15" s="19">
        <v>0.61560199714577202</v>
      </c>
      <c r="E15" s="19">
        <v>0.50334961720737803</v>
      </c>
      <c r="F15" s="19">
        <v>0.58224494179924602</v>
      </c>
    </row>
    <row r="16" spans="2:7" x14ac:dyDescent="0.25">
      <c r="B16" s="27" t="s">
        <v>540</v>
      </c>
      <c r="C16" s="16"/>
      <c r="D16" s="16"/>
      <c r="E16" s="16"/>
      <c r="F16" s="16"/>
    </row>
    <row r="17" spans="2:2" x14ac:dyDescent="0.25">
      <c r="B17" t="s">
        <v>75</v>
      </c>
    </row>
    <row r="18" spans="2:2" x14ac:dyDescent="0.25">
      <c r="B18" t="s">
        <v>76</v>
      </c>
    </row>
    <row r="22" spans="2:2" x14ac:dyDescent="0.2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X22"/>
  <sheetViews>
    <sheetView showGridLines="0" topLeftCell="A8"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301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65</v>
      </c>
      <c r="C9" s="14">
        <v>0.20512983686023301</v>
      </c>
      <c r="D9" s="14">
        <v>0.25990014664469502</v>
      </c>
      <c r="E9" s="14">
        <v>0.15119063573302999</v>
      </c>
      <c r="F9" s="14"/>
      <c r="G9" s="14">
        <v>0.156193230373491</v>
      </c>
      <c r="H9" s="14">
        <v>0.20684193589129399</v>
      </c>
      <c r="I9" s="14">
        <v>0.20620776500073401</v>
      </c>
      <c r="J9" s="14">
        <v>0.20707225408652599</v>
      </c>
      <c r="K9" s="14">
        <v>0.195038937365169</v>
      </c>
      <c r="L9" s="14">
        <v>0.24250288596700201</v>
      </c>
      <c r="M9" s="14"/>
      <c r="N9" s="14">
        <v>0.25456661176165502</v>
      </c>
      <c r="O9" s="14">
        <v>0.22557710962511701</v>
      </c>
      <c r="P9" s="14">
        <v>0.17707386625205901</v>
      </c>
      <c r="Q9" s="14">
        <v>0.15462487201161301</v>
      </c>
      <c r="R9" s="14"/>
      <c r="S9" s="14">
        <v>0.24222241783939299</v>
      </c>
      <c r="T9" s="14">
        <v>0.156031988462243</v>
      </c>
      <c r="U9" s="14">
        <v>0.14212446258539899</v>
      </c>
      <c r="V9" s="14">
        <v>0.205886388729905</v>
      </c>
      <c r="W9" s="14">
        <v>0.20035394051125899</v>
      </c>
      <c r="X9" s="14">
        <v>0.19315264750625299</v>
      </c>
      <c r="Y9" s="14">
        <v>0.227594087141679</v>
      </c>
      <c r="Z9" s="14">
        <v>0.22159276052745699</v>
      </c>
      <c r="AA9" s="14">
        <v>0.22991198362242499</v>
      </c>
      <c r="AB9" s="14">
        <v>0.20523823446294301</v>
      </c>
      <c r="AC9" s="14">
        <v>0.24050880431455299</v>
      </c>
      <c r="AD9" s="14">
        <v>0.197058478172048</v>
      </c>
      <c r="AE9" s="14"/>
      <c r="AF9" s="14">
        <v>0.17945088513548199</v>
      </c>
      <c r="AG9" s="14">
        <v>0.25797699463823298</v>
      </c>
      <c r="AH9" s="14">
        <v>0.15512432257772699</v>
      </c>
      <c r="AI9" s="14"/>
      <c r="AJ9" s="14" t="s">
        <v>79</v>
      </c>
      <c r="AK9" s="14" t="s">
        <v>79</v>
      </c>
      <c r="AL9" s="14" t="s">
        <v>79</v>
      </c>
      <c r="AM9" s="14" t="s">
        <v>79</v>
      </c>
      <c r="AN9" s="14" t="s">
        <v>79</v>
      </c>
      <c r="AO9" s="14"/>
      <c r="AP9" s="14">
        <v>0.22633880239524701</v>
      </c>
      <c r="AQ9" s="14">
        <v>0.23946175449940901</v>
      </c>
      <c r="AR9" s="14">
        <v>0.195624306050389</v>
      </c>
      <c r="AS9" s="14"/>
      <c r="AT9" s="14">
        <v>0.186767410292832</v>
      </c>
      <c r="AU9" s="14">
        <v>0.162064697881283</v>
      </c>
      <c r="AV9" s="14">
        <v>0.23220207870168499</v>
      </c>
      <c r="AW9" s="14">
        <v>0.31505654194270699</v>
      </c>
      <c r="AX9" s="14">
        <v>0.55146887980443005</v>
      </c>
    </row>
    <row r="10" spans="2:50" x14ac:dyDescent="0.25">
      <c r="B10" s="15" t="s">
        <v>66</v>
      </c>
      <c r="C10" s="14">
        <v>0.45874957069623801</v>
      </c>
      <c r="D10" s="14">
        <v>0.456705638638775</v>
      </c>
      <c r="E10" s="14">
        <v>0.46107267134913998</v>
      </c>
      <c r="F10" s="14"/>
      <c r="G10" s="14">
        <v>0.41893165360862</v>
      </c>
      <c r="H10" s="14">
        <v>0.458666313972797</v>
      </c>
      <c r="I10" s="14">
        <v>0.50681177020360302</v>
      </c>
      <c r="J10" s="14">
        <v>0.45751780841739798</v>
      </c>
      <c r="K10" s="14">
        <v>0.45025561893004801</v>
      </c>
      <c r="L10" s="14">
        <v>0.45354322956713</v>
      </c>
      <c r="M10" s="14"/>
      <c r="N10" s="14">
        <v>0.49689233069417699</v>
      </c>
      <c r="O10" s="14">
        <v>0.49068171206123401</v>
      </c>
      <c r="P10" s="14">
        <v>0.44112272182922802</v>
      </c>
      <c r="Q10" s="14">
        <v>0.40047537583654003</v>
      </c>
      <c r="R10" s="14"/>
      <c r="S10" s="14">
        <v>0.50145674219722702</v>
      </c>
      <c r="T10" s="14">
        <v>0.46730752137367898</v>
      </c>
      <c r="U10" s="14">
        <v>0.43903421040343099</v>
      </c>
      <c r="V10" s="14">
        <v>0.48072034900167998</v>
      </c>
      <c r="W10" s="14">
        <v>0.45362804882589502</v>
      </c>
      <c r="X10" s="14">
        <v>0.539047788626693</v>
      </c>
      <c r="Y10" s="14">
        <v>0.41733357102729102</v>
      </c>
      <c r="Z10" s="14">
        <v>0.28204728423305703</v>
      </c>
      <c r="AA10" s="14">
        <v>0.448616613997395</v>
      </c>
      <c r="AB10" s="14">
        <v>0.4969652345476</v>
      </c>
      <c r="AC10" s="14">
        <v>0.32851403603062601</v>
      </c>
      <c r="AD10" s="14">
        <v>0.42841997069406901</v>
      </c>
      <c r="AE10" s="14"/>
      <c r="AF10" s="14">
        <v>0.44723731364833702</v>
      </c>
      <c r="AG10" s="14">
        <v>0.49728591508417802</v>
      </c>
      <c r="AH10" s="14">
        <v>0.40956603693039201</v>
      </c>
      <c r="AI10" s="14"/>
      <c r="AJ10" s="14" t="s">
        <v>79</v>
      </c>
      <c r="AK10" s="14" t="s">
        <v>79</v>
      </c>
      <c r="AL10" s="14" t="s">
        <v>79</v>
      </c>
      <c r="AM10" s="14" t="s">
        <v>79</v>
      </c>
      <c r="AN10" s="14" t="s">
        <v>79</v>
      </c>
      <c r="AO10" s="14"/>
      <c r="AP10" s="14">
        <v>0.47406800638183599</v>
      </c>
      <c r="AQ10" s="14">
        <v>0.42995666744695199</v>
      </c>
      <c r="AR10" s="14">
        <v>0.60880667538351196</v>
      </c>
      <c r="AS10" s="14"/>
      <c r="AT10" s="14">
        <v>0.39209921335877201</v>
      </c>
      <c r="AU10" s="14">
        <v>0.45745417814142197</v>
      </c>
      <c r="AV10" s="14">
        <v>0.51983971661265604</v>
      </c>
      <c r="AW10" s="14">
        <v>0.44444052062572398</v>
      </c>
      <c r="AX10" s="14">
        <v>0.32246993549598701</v>
      </c>
    </row>
    <row r="11" spans="2:50" x14ac:dyDescent="0.25">
      <c r="B11" s="15" t="s">
        <v>67</v>
      </c>
      <c r="C11" s="14">
        <v>0.240487472525789</v>
      </c>
      <c r="D11" s="14">
        <v>0.21318245419381801</v>
      </c>
      <c r="E11" s="14">
        <v>0.26544996829046902</v>
      </c>
      <c r="F11" s="14"/>
      <c r="G11" s="14">
        <v>0.34442171857785198</v>
      </c>
      <c r="H11" s="14">
        <v>0.23925861896719799</v>
      </c>
      <c r="I11" s="14">
        <v>0.18857277530327399</v>
      </c>
      <c r="J11" s="14">
        <v>0.229605120960132</v>
      </c>
      <c r="K11" s="14">
        <v>0.21626344347594401</v>
      </c>
      <c r="L11" s="14">
        <v>0.23562904632221901</v>
      </c>
      <c r="M11" s="14"/>
      <c r="N11" s="14">
        <v>0.188080128717448</v>
      </c>
      <c r="O11" s="14">
        <v>0.17836932759520299</v>
      </c>
      <c r="P11" s="14">
        <v>0.284465945872796</v>
      </c>
      <c r="Q11" s="14">
        <v>0.321129804495768</v>
      </c>
      <c r="R11" s="14"/>
      <c r="S11" s="14">
        <v>0.190373083956098</v>
      </c>
      <c r="T11" s="14">
        <v>0.28918340164901801</v>
      </c>
      <c r="U11" s="14">
        <v>0.28953874063082402</v>
      </c>
      <c r="V11" s="14">
        <v>0.20855656810203499</v>
      </c>
      <c r="W11" s="14">
        <v>0.22056757561430801</v>
      </c>
      <c r="X11" s="14">
        <v>0.210020231304865</v>
      </c>
      <c r="Y11" s="14">
        <v>0.271501074141002</v>
      </c>
      <c r="Z11" s="14">
        <v>0.32006799080003501</v>
      </c>
      <c r="AA11" s="14">
        <v>0.22950814523566801</v>
      </c>
      <c r="AB11" s="14">
        <v>0.20785351626396101</v>
      </c>
      <c r="AC11" s="14">
        <v>0.28575126348378699</v>
      </c>
      <c r="AD11" s="14">
        <v>0.287164353627201</v>
      </c>
      <c r="AE11" s="14"/>
      <c r="AF11" s="14">
        <v>0.25537827112635803</v>
      </c>
      <c r="AG11" s="14">
        <v>0.175294265676634</v>
      </c>
      <c r="AH11" s="14">
        <v>0.31468855605651602</v>
      </c>
      <c r="AI11" s="14"/>
      <c r="AJ11" s="14" t="s">
        <v>79</v>
      </c>
      <c r="AK11" s="14" t="s">
        <v>79</v>
      </c>
      <c r="AL11" s="14" t="s">
        <v>79</v>
      </c>
      <c r="AM11" s="14" t="s">
        <v>79</v>
      </c>
      <c r="AN11" s="14" t="s">
        <v>79</v>
      </c>
      <c r="AO11" s="14"/>
      <c r="AP11" s="14">
        <v>0.24072104945764999</v>
      </c>
      <c r="AQ11" s="14">
        <v>0.242117002760845</v>
      </c>
      <c r="AR11" s="14">
        <v>0.171617022278238</v>
      </c>
      <c r="AS11" s="14"/>
      <c r="AT11" s="14">
        <v>0.29985160211675799</v>
      </c>
      <c r="AU11" s="14">
        <v>0.274014753201752</v>
      </c>
      <c r="AV11" s="14">
        <v>0.18622061212367499</v>
      </c>
      <c r="AW11" s="14">
        <v>0.20526080346453701</v>
      </c>
      <c r="AX11" s="14">
        <v>6.1941746733954403E-2</v>
      </c>
    </row>
    <row r="12" spans="2:50" x14ac:dyDescent="0.25">
      <c r="B12" s="15" t="s">
        <v>68</v>
      </c>
      <c r="C12" s="14">
        <v>3.6894726338754298E-2</v>
      </c>
      <c r="D12" s="14">
        <v>2.95475556175788E-2</v>
      </c>
      <c r="E12" s="14">
        <v>4.4676502893015703E-2</v>
      </c>
      <c r="F12" s="14"/>
      <c r="G12" s="14">
        <v>3.42904875334646E-2</v>
      </c>
      <c r="H12" s="14">
        <v>4.1680315283471103E-2</v>
      </c>
      <c r="I12" s="14">
        <v>3.2806673236858298E-2</v>
      </c>
      <c r="J12" s="14">
        <v>4.7692558914280703E-2</v>
      </c>
      <c r="K12" s="14">
        <v>3.9112193891589798E-2</v>
      </c>
      <c r="L12" s="14">
        <v>2.83887711359413E-2</v>
      </c>
      <c r="M12" s="14"/>
      <c r="N12" s="14">
        <v>2.9238194536072501E-2</v>
      </c>
      <c r="O12" s="14">
        <v>4.1730868611442498E-2</v>
      </c>
      <c r="P12" s="14">
        <v>4.61893893169915E-2</v>
      </c>
      <c r="Q12" s="14">
        <v>3.1627129340835398E-2</v>
      </c>
      <c r="R12" s="14"/>
      <c r="S12" s="14">
        <v>1.8024642579268901E-2</v>
      </c>
      <c r="T12" s="14">
        <v>4.0460885790571097E-2</v>
      </c>
      <c r="U12" s="14">
        <v>1.9984194110633301E-2</v>
      </c>
      <c r="V12" s="14">
        <v>4.80587541300143E-2</v>
      </c>
      <c r="W12" s="14">
        <v>7.3986315840924896E-2</v>
      </c>
      <c r="X12" s="14">
        <v>3.1432022256883602E-2</v>
      </c>
      <c r="Y12" s="14">
        <v>5.02194988811593E-2</v>
      </c>
      <c r="Z12" s="14">
        <v>5.1900810221985803E-2</v>
      </c>
      <c r="AA12" s="14">
        <v>9.1396144818563403E-3</v>
      </c>
      <c r="AB12" s="14">
        <v>4.3302096454352103E-2</v>
      </c>
      <c r="AC12" s="14">
        <v>9.4205214531140793E-2</v>
      </c>
      <c r="AD12" s="14">
        <v>0</v>
      </c>
      <c r="AE12" s="14"/>
      <c r="AF12" s="14">
        <v>4.0581025597551099E-2</v>
      </c>
      <c r="AG12" s="14">
        <v>3.3744455013963399E-2</v>
      </c>
      <c r="AH12" s="14">
        <v>3.71426457314891E-2</v>
      </c>
      <c r="AI12" s="14"/>
      <c r="AJ12" s="14" t="s">
        <v>79</v>
      </c>
      <c r="AK12" s="14" t="s">
        <v>79</v>
      </c>
      <c r="AL12" s="14" t="s">
        <v>79</v>
      </c>
      <c r="AM12" s="14" t="s">
        <v>79</v>
      </c>
      <c r="AN12" s="14" t="s">
        <v>79</v>
      </c>
      <c r="AO12" s="14"/>
      <c r="AP12" s="14">
        <v>2.6804244634536199E-2</v>
      </c>
      <c r="AQ12" s="14">
        <v>4.38481661804297E-2</v>
      </c>
      <c r="AR12" s="14">
        <v>1.4015127819028099E-2</v>
      </c>
      <c r="AS12" s="14"/>
      <c r="AT12" s="14">
        <v>4.6096858374373301E-2</v>
      </c>
      <c r="AU12" s="14">
        <v>3.1208682629740098E-2</v>
      </c>
      <c r="AV12" s="14">
        <v>2.8547047887368001E-2</v>
      </c>
      <c r="AW12" s="14">
        <v>1.9864881864286799E-2</v>
      </c>
      <c r="AX12" s="14">
        <v>0</v>
      </c>
    </row>
    <row r="13" spans="2:50" x14ac:dyDescent="0.25">
      <c r="B13" s="15" t="s">
        <v>69</v>
      </c>
      <c r="C13" s="14">
        <v>1.13826840719449E-2</v>
      </c>
      <c r="D13" s="14">
        <v>7.3788539044161803E-3</v>
      </c>
      <c r="E13" s="14">
        <v>1.5549396612841E-2</v>
      </c>
      <c r="F13" s="14"/>
      <c r="G13" s="14">
        <v>1.1410578215658799E-2</v>
      </c>
      <c r="H13" s="14">
        <v>1.8138845916314001E-2</v>
      </c>
      <c r="I13" s="14">
        <v>1.7503888809610402E-2</v>
      </c>
      <c r="J13" s="14">
        <v>1.23037079469874E-2</v>
      </c>
      <c r="K13" s="14">
        <v>4.9180962291171301E-3</v>
      </c>
      <c r="L13" s="14">
        <v>4.2567572916009898E-3</v>
      </c>
      <c r="M13" s="14"/>
      <c r="N13" s="14">
        <v>9.0587205398535101E-3</v>
      </c>
      <c r="O13" s="14">
        <v>1.9827832105991799E-2</v>
      </c>
      <c r="P13" s="14">
        <v>4.0679036981660496E-3</v>
      </c>
      <c r="Q13" s="14">
        <v>1.15775206608497E-2</v>
      </c>
      <c r="R13" s="14"/>
      <c r="S13" s="14">
        <v>1.7208632328438202E-2</v>
      </c>
      <c r="T13" s="14">
        <v>1.1449872808344501E-2</v>
      </c>
      <c r="U13" s="14">
        <v>1.15585043421392E-2</v>
      </c>
      <c r="V13" s="14">
        <v>1.08469779059921E-2</v>
      </c>
      <c r="W13" s="14">
        <v>0</v>
      </c>
      <c r="X13" s="14">
        <v>0</v>
      </c>
      <c r="Y13" s="14">
        <v>1.20235785083083E-2</v>
      </c>
      <c r="Z13" s="14">
        <v>2.5079733222034099E-2</v>
      </c>
      <c r="AA13" s="14">
        <v>3.13864720082659E-2</v>
      </c>
      <c r="AB13" s="14">
        <v>0</v>
      </c>
      <c r="AC13" s="14">
        <v>0</v>
      </c>
      <c r="AD13" s="14">
        <v>0</v>
      </c>
      <c r="AE13" s="14"/>
      <c r="AF13" s="14">
        <v>2.27233867380555E-2</v>
      </c>
      <c r="AG13" s="14">
        <v>3.5342129315259598E-3</v>
      </c>
      <c r="AH13" s="14">
        <v>7.0085213573571397E-3</v>
      </c>
      <c r="AI13" s="14"/>
      <c r="AJ13" s="14" t="s">
        <v>79</v>
      </c>
      <c r="AK13" s="14" t="s">
        <v>79</v>
      </c>
      <c r="AL13" s="14" t="s">
        <v>79</v>
      </c>
      <c r="AM13" s="14" t="s">
        <v>79</v>
      </c>
      <c r="AN13" s="14" t="s">
        <v>79</v>
      </c>
      <c r="AO13" s="14"/>
      <c r="AP13" s="14">
        <v>3.2253426785839E-3</v>
      </c>
      <c r="AQ13" s="14">
        <v>1.1817082876951599E-2</v>
      </c>
      <c r="AR13" s="14">
        <v>0</v>
      </c>
      <c r="AS13" s="14"/>
      <c r="AT13" s="14">
        <v>3.8568518918814898E-3</v>
      </c>
      <c r="AU13" s="14">
        <v>6.3194991321478397E-3</v>
      </c>
      <c r="AV13" s="14">
        <v>1.6135516997736601E-2</v>
      </c>
      <c r="AW13" s="14">
        <v>7.4222623479020498E-3</v>
      </c>
      <c r="AX13" s="14">
        <v>0</v>
      </c>
    </row>
    <row r="14" spans="2:50" x14ac:dyDescent="0.25">
      <c r="B14" s="15" t="s">
        <v>70</v>
      </c>
      <c r="C14" s="14">
        <v>4.7355709507040301E-2</v>
      </c>
      <c r="D14" s="14">
        <v>3.3285351000717098E-2</v>
      </c>
      <c r="E14" s="14">
        <v>6.2060825121505001E-2</v>
      </c>
      <c r="F14" s="14"/>
      <c r="G14" s="14">
        <v>3.47523316909134E-2</v>
      </c>
      <c r="H14" s="14">
        <v>3.5413969968926699E-2</v>
      </c>
      <c r="I14" s="14">
        <v>4.80971274459207E-2</v>
      </c>
      <c r="J14" s="14">
        <v>4.5808549674675299E-2</v>
      </c>
      <c r="K14" s="14">
        <v>9.4411710108131999E-2</v>
      </c>
      <c r="L14" s="14">
        <v>3.5679309716107499E-2</v>
      </c>
      <c r="M14" s="14"/>
      <c r="N14" s="14">
        <v>2.2164013750793299E-2</v>
      </c>
      <c r="O14" s="14">
        <v>4.38131500010112E-2</v>
      </c>
      <c r="P14" s="14">
        <v>4.7080173030759898E-2</v>
      </c>
      <c r="Q14" s="14">
        <v>8.0565297654394505E-2</v>
      </c>
      <c r="R14" s="14"/>
      <c r="S14" s="14">
        <v>3.0714481099574201E-2</v>
      </c>
      <c r="T14" s="14">
        <v>3.55663299161443E-2</v>
      </c>
      <c r="U14" s="14">
        <v>9.7759887927573605E-2</v>
      </c>
      <c r="V14" s="14">
        <v>4.5930962130373301E-2</v>
      </c>
      <c r="W14" s="14">
        <v>5.1464119207613401E-2</v>
      </c>
      <c r="X14" s="14">
        <v>2.6347310305305498E-2</v>
      </c>
      <c r="Y14" s="14">
        <v>2.1328190300559501E-2</v>
      </c>
      <c r="Z14" s="14">
        <v>9.9311420995429806E-2</v>
      </c>
      <c r="AA14" s="14">
        <v>5.1437170654389498E-2</v>
      </c>
      <c r="AB14" s="14">
        <v>4.6640918271143E-2</v>
      </c>
      <c r="AC14" s="14">
        <v>5.1020681639893199E-2</v>
      </c>
      <c r="AD14" s="14">
        <v>8.7357197506682305E-2</v>
      </c>
      <c r="AE14" s="14"/>
      <c r="AF14" s="14">
        <v>5.4629117754215799E-2</v>
      </c>
      <c r="AG14" s="14">
        <v>3.2164156655465299E-2</v>
      </c>
      <c r="AH14" s="14">
        <v>7.6469917346517605E-2</v>
      </c>
      <c r="AI14" s="14"/>
      <c r="AJ14" s="14" t="s">
        <v>79</v>
      </c>
      <c r="AK14" s="14" t="s">
        <v>79</v>
      </c>
      <c r="AL14" s="14" t="s">
        <v>79</v>
      </c>
      <c r="AM14" s="14" t="s">
        <v>79</v>
      </c>
      <c r="AN14" s="14" t="s">
        <v>79</v>
      </c>
      <c r="AO14" s="14"/>
      <c r="AP14" s="14">
        <v>2.8842554452147499E-2</v>
      </c>
      <c r="AQ14" s="14">
        <v>3.2799326235412103E-2</v>
      </c>
      <c r="AR14" s="14">
        <v>9.9368684688326495E-3</v>
      </c>
      <c r="AS14" s="14"/>
      <c r="AT14" s="14">
        <v>7.1328063965382896E-2</v>
      </c>
      <c r="AU14" s="14">
        <v>6.8938189013655005E-2</v>
      </c>
      <c r="AV14" s="14">
        <v>1.7055027676879799E-2</v>
      </c>
      <c r="AW14" s="14">
        <v>7.9549897548425695E-3</v>
      </c>
      <c r="AX14" s="14">
        <v>6.4119437965628606E-2</v>
      </c>
    </row>
    <row r="15" spans="2:50" x14ac:dyDescent="0.25">
      <c r="B15" s="15" t="s">
        <v>71</v>
      </c>
      <c r="C15" s="18">
        <v>0.66387940755647101</v>
      </c>
      <c r="D15" s="18">
        <v>0.71660578528346996</v>
      </c>
      <c r="E15" s="18">
        <v>0.61226330708216903</v>
      </c>
      <c r="F15" s="18"/>
      <c r="G15" s="18">
        <v>0.57512488398211103</v>
      </c>
      <c r="H15" s="18">
        <v>0.66550824986409096</v>
      </c>
      <c r="I15" s="18">
        <v>0.71301953520433703</v>
      </c>
      <c r="J15" s="18">
        <v>0.66459006250392405</v>
      </c>
      <c r="K15" s="18">
        <v>0.64529455629521704</v>
      </c>
      <c r="L15" s="18">
        <v>0.69604611553413098</v>
      </c>
      <c r="M15" s="18"/>
      <c r="N15" s="18">
        <v>0.751458942455832</v>
      </c>
      <c r="O15" s="18">
        <v>0.71625882168635102</v>
      </c>
      <c r="P15" s="18">
        <v>0.61819658808128697</v>
      </c>
      <c r="Q15" s="18">
        <v>0.55510024784815304</v>
      </c>
      <c r="R15" s="18"/>
      <c r="S15" s="18">
        <v>0.74367916003662005</v>
      </c>
      <c r="T15" s="18">
        <v>0.62333950983592201</v>
      </c>
      <c r="U15" s="18">
        <v>0.58115867298882995</v>
      </c>
      <c r="V15" s="18">
        <v>0.68660673773158498</v>
      </c>
      <c r="W15" s="18">
        <v>0.65398198933715301</v>
      </c>
      <c r="X15" s="18">
        <v>0.73220043613294605</v>
      </c>
      <c r="Y15" s="18">
        <v>0.64492765816897102</v>
      </c>
      <c r="Z15" s="18">
        <v>0.50364004476051505</v>
      </c>
      <c r="AA15" s="18">
        <v>0.67852859761981998</v>
      </c>
      <c r="AB15" s="18">
        <v>0.70220346901054298</v>
      </c>
      <c r="AC15" s="18">
        <v>0.56902284034517903</v>
      </c>
      <c r="AD15" s="18">
        <v>0.62547844886611703</v>
      </c>
      <c r="AE15" s="18"/>
      <c r="AF15" s="18">
        <v>0.62668819878381898</v>
      </c>
      <c r="AG15" s="18">
        <v>0.75526290972241095</v>
      </c>
      <c r="AH15" s="18">
        <v>0.56469035950811997</v>
      </c>
      <c r="AI15" s="18"/>
      <c r="AJ15" s="18" t="s">
        <v>79</v>
      </c>
      <c r="AK15" s="18" t="s">
        <v>79</v>
      </c>
      <c r="AL15" s="18" t="s">
        <v>79</v>
      </c>
      <c r="AM15" s="18" t="s">
        <v>79</v>
      </c>
      <c r="AN15" s="18" t="s">
        <v>79</v>
      </c>
      <c r="AO15" s="18"/>
      <c r="AP15" s="18">
        <v>0.70040680877708195</v>
      </c>
      <c r="AQ15" s="18">
        <v>0.66941842194636103</v>
      </c>
      <c r="AR15" s="18">
        <v>0.80443098143390102</v>
      </c>
      <c r="AS15" s="18"/>
      <c r="AT15" s="18">
        <v>0.57886662365160402</v>
      </c>
      <c r="AU15" s="18">
        <v>0.61951887602270606</v>
      </c>
      <c r="AV15" s="18">
        <v>0.75204179531434101</v>
      </c>
      <c r="AW15" s="18">
        <v>0.75949706256843097</v>
      </c>
      <c r="AX15" s="18">
        <v>0.87393881530041695</v>
      </c>
    </row>
    <row r="16" spans="2:50" x14ac:dyDescent="0.25">
      <c r="B16" s="15" t="s">
        <v>72</v>
      </c>
      <c r="C16" s="18">
        <v>4.8277410410699197E-2</v>
      </c>
      <c r="D16" s="18">
        <v>3.6926409521995003E-2</v>
      </c>
      <c r="E16" s="18">
        <v>6.02258995058568E-2</v>
      </c>
      <c r="F16" s="18"/>
      <c r="G16" s="18">
        <v>4.5701065749123401E-2</v>
      </c>
      <c r="H16" s="18">
        <v>5.9819161199785101E-2</v>
      </c>
      <c r="I16" s="18">
        <v>5.0310562046468797E-2</v>
      </c>
      <c r="J16" s="18">
        <v>5.9996266861268202E-2</v>
      </c>
      <c r="K16" s="18">
        <v>4.4030290120707E-2</v>
      </c>
      <c r="L16" s="18">
        <v>3.26455284275423E-2</v>
      </c>
      <c r="M16" s="18"/>
      <c r="N16" s="18">
        <v>3.8296915075926002E-2</v>
      </c>
      <c r="O16" s="18">
        <v>6.15587007174343E-2</v>
      </c>
      <c r="P16" s="18">
        <v>5.0257293015157502E-2</v>
      </c>
      <c r="Q16" s="18">
        <v>4.3204650001685101E-2</v>
      </c>
      <c r="R16" s="18"/>
      <c r="S16" s="18">
        <v>3.5233274907707203E-2</v>
      </c>
      <c r="T16" s="18">
        <v>5.1910758598915599E-2</v>
      </c>
      <c r="U16" s="18">
        <v>3.1542698452772397E-2</v>
      </c>
      <c r="V16" s="18">
        <v>5.8905732036006402E-2</v>
      </c>
      <c r="W16" s="18">
        <v>7.3986315840924896E-2</v>
      </c>
      <c r="X16" s="18">
        <v>3.1432022256883602E-2</v>
      </c>
      <c r="Y16" s="18">
        <v>6.2243077389467598E-2</v>
      </c>
      <c r="Z16" s="18">
        <v>7.6980543444019903E-2</v>
      </c>
      <c r="AA16" s="18">
        <v>4.0526086490122203E-2</v>
      </c>
      <c r="AB16" s="18">
        <v>4.3302096454352103E-2</v>
      </c>
      <c r="AC16" s="18">
        <v>9.4205214531140793E-2</v>
      </c>
      <c r="AD16" s="18">
        <v>0</v>
      </c>
      <c r="AE16" s="18"/>
      <c r="AF16" s="18">
        <v>6.3304412335606602E-2</v>
      </c>
      <c r="AG16" s="18">
        <v>3.7278667945489397E-2</v>
      </c>
      <c r="AH16" s="18">
        <v>4.4151167088846199E-2</v>
      </c>
      <c r="AI16" s="18"/>
      <c r="AJ16" s="18" t="s">
        <v>79</v>
      </c>
      <c r="AK16" s="18" t="s">
        <v>79</v>
      </c>
      <c r="AL16" s="18" t="s">
        <v>79</v>
      </c>
      <c r="AM16" s="18" t="s">
        <v>79</v>
      </c>
      <c r="AN16" s="18" t="s">
        <v>79</v>
      </c>
      <c r="AO16" s="18"/>
      <c r="AP16" s="18">
        <v>3.0029587313120099E-2</v>
      </c>
      <c r="AQ16" s="18">
        <v>5.5665249057381301E-2</v>
      </c>
      <c r="AR16" s="18">
        <v>1.4015127819028099E-2</v>
      </c>
      <c r="AS16" s="18"/>
      <c r="AT16" s="18">
        <v>4.9953710266254801E-2</v>
      </c>
      <c r="AU16" s="18">
        <v>3.7528181761887998E-2</v>
      </c>
      <c r="AV16" s="18">
        <v>4.4682564885104699E-2</v>
      </c>
      <c r="AW16" s="18">
        <v>2.7287144212188901E-2</v>
      </c>
      <c r="AX16" s="18">
        <v>0</v>
      </c>
    </row>
    <row r="17" spans="2:50" x14ac:dyDescent="0.25">
      <c r="B17" s="15" t="s">
        <v>73</v>
      </c>
      <c r="C17" s="19">
        <v>0.61560199714577202</v>
      </c>
      <c r="D17" s="19">
        <v>0.67967937576147497</v>
      </c>
      <c r="E17" s="19">
        <v>0.55203740757631203</v>
      </c>
      <c r="F17" s="19"/>
      <c r="G17" s="19">
        <v>0.52942381823298701</v>
      </c>
      <c r="H17" s="19">
        <v>0.60568908866430504</v>
      </c>
      <c r="I17" s="19">
        <v>0.66270897315786803</v>
      </c>
      <c r="J17" s="19">
        <v>0.60459379564265603</v>
      </c>
      <c r="K17" s="19">
        <v>0.60126426617451001</v>
      </c>
      <c r="L17" s="19">
        <v>0.663400587106589</v>
      </c>
      <c r="M17" s="19"/>
      <c r="N17" s="19">
        <v>0.71316202737990597</v>
      </c>
      <c r="O17" s="19">
        <v>0.65470012096891705</v>
      </c>
      <c r="P17" s="19">
        <v>0.56793929506612895</v>
      </c>
      <c r="Q17" s="19">
        <v>0.51189559784646799</v>
      </c>
      <c r="R17" s="19"/>
      <c r="S17" s="19">
        <v>0.70844588512891304</v>
      </c>
      <c r="T17" s="19">
        <v>0.57142875123700698</v>
      </c>
      <c r="U17" s="19">
        <v>0.54961597453605704</v>
      </c>
      <c r="V17" s="19">
        <v>0.62770100569557896</v>
      </c>
      <c r="W17" s="19">
        <v>0.57999567349622905</v>
      </c>
      <c r="X17" s="19">
        <v>0.70076841387606303</v>
      </c>
      <c r="Y17" s="19">
        <v>0.58268458077950303</v>
      </c>
      <c r="Z17" s="19">
        <v>0.42665950131649499</v>
      </c>
      <c r="AA17" s="19">
        <v>0.63800251112969797</v>
      </c>
      <c r="AB17" s="19">
        <v>0.65890137255619097</v>
      </c>
      <c r="AC17" s="19">
        <v>0.47481762581403802</v>
      </c>
      <c r="AD17" s="19">
        <v>0.62547844886611703</v>
      </c>
      <c r="AE17" s="19"/>
      <c r="AF17" s="19">
        <v>0.56338378644821296</v>
      </c>
      <c r="AG17" s="19">
        <v>0.717984241776921</v>
      </c>
      <c r="AH17" s="19">
        <v>0.52053919241927304</v>
      </c>
      <c r="AI17" s="19"/>
      <c r="AJ17" s="19" t="s">
        <v>79</v>
      </c>
      <c r="AK17" s="19" t="s">
        <v>79</v>
      </c>
      <c r="AL17" s="19" t="s">
        <v>79</v>
      </c>
      <c r="AM17" s="19" t="s">
        <v>79</v>
      </c>
      <c r="AN17" s="19" t="s">
        <v>79</v>
      </c>
      <c r="AO17" s="19"/>
      <c r="AP17" s="19">
        <v>0.67037722146396195</v>
      </c>
      <c r="AQ17" s="19">
        <v>0.61375317288898001</v>
      </c>
      <c r="AR17" s="19">
        <v>0.79041585361487299</v>
      </c>
      <c r="AS17" s="19"/>
      <c r="AT17" s="19">
        <v>0.52891291338534896</v>
      </c>
      <c r="AU17" s="19">
        <v>0.58199069426081795</v>
      </c>
      <c r="AV17" s="19">
        <v>0.70735923042923599</v>
      </c>
      <c r="AW17" s="19">
        <v>0.73220991835624205</v>
      </c>
      <c r="AX17" s="19">
        <v>0.87393881530041695</v>
      </c>
    </row>
    <row r="18" spans="2:50" x14ac:dyDescent="0.25">
      <c r="B18" s="27" t="s">
        <v>540</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302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65</v>
      </c>
      <c r="C9" s="14">
        <v>0.217585720954766</v>
      </c>
      <c r="D9" s="14">
        <v>0.28267204235057197</v>
      </c>
      <c r="E9" s="14">
        <v>0.151664772524611</v>
      </c>
      <c r="F9" s="14"/>
      <c r="G9" s="14">
        <v>0.18374498048767299</v>
      </c>
      <c r="H9" s="14">
        <v>0.22592462872699401</v>
      </c>
      <c r="I9" s="14">
        <v>0.18096739164479</v>
      </c>
      <c r="J9" s="14">
        <v>0.221750632919856</v>
      </c>
      <c r="K9" s="14">
        <v>0.22466955137455299</v>
      </c>
      <c r="L9" s="14">
        <v>0.257125194615277</v>
      </c>
      <c r="M9" s="14"/>
      <c r="N9" s="14">
        <v>0.25681832706774299</v>
      </c>
      <c r="O9" s="14">
        <v>0.22494603444321401</v>
      </c>
      <c r="P9" s="14">
        <v>0.20265157324480401</v>
      </c>
      <c r="Q9" s="14">
        <v>0.18099112087911201</v>
      </c>
      <c r="R9" s="14"/>
      <c r="S9" s="14">
        <v>0.25266068836754102</v>
      </c>
      <c r="T9" s="14">
        <v>0.181656043898066</v>
      </c>
      <c r="U9" s="14">
        <v>0.143950497101898</v>
      </c>
      <c r="V9" s="14">
        <v>0.21589353743634601</v>
      </c>
      <c r="W9" s="14">
        <v>0.23154156850054999</v>
      </c>
      <c r="X9" s="14">
        <v>0.22174776645729899</v>
      </c>
      <c r="Y9" s="14">
        <v>0.26871250963714699</v>
      </c>
      <c r="Z9" s="14">
        <v>0.183803350093589</v>
      </c>
      <c r="AA9" s="14">
        <v>0.240876316974903</v>
      </c>
      <c r="AB9" s="14">
        <v>0.17054575004728401</v>
      </c>
      <c r="AC9" s="14">
        <v>0.25842780736976201</v>
      </c>
      <c r="AD9" s="14">
        <v>0.241058009420342</v>
      </c>
      <c r="AE9" s="14"/>
      <c r="AF9" s="14">
        <v>0.228814648750192</v>
      </c>
      <c r="AG9" s="14">
        <v>0.243468865719005</v>
      </c>
      <c r="AH9" s="14">
        <v>0.13297558256346401</v>
      </c>
      <c r="AI9" s="14"/>
      <c r="AJ9" s="14" t="s">
        <v>79</v>
      </c>
      <c r="AK9" s="14" t="s">
        <v>79</v>
      </c>
      <c r="AL9" s="14" t="s">
        <v>79</v>
      </c>
      <c r="AM9" s="14" t="s">
        <v>79</v>
      </c>
      <c r="AN9" s="14" t="s">
        <v>79</v>
      </c>
      <c r="AO9" s="14"/>
      <c r="AP9" s="14">
        <v>0.27862995658105399</v>
      </c>
      <c r="AQ9" s="14">
        <v>0.22785208950071001</v>
      </c>
      <c r="AR9" s="14">
        <v>0.21811646602005499</v>
      </c>
      <c r="AS9" s="14"/>
      <c r="AT9" s="14">
        <v>0.20041070167116801</v>
      </c>
      <c r="AU9" s="14">
        <v>0.21521997881483401</v>
      </c>
      <c r="AV9" s="14">
        <v>0.22153085341967099</v>
      </c>
      <c r="AW9" s="14">
        <v>0.34205656343257801</v>
      </c>
      <c r="AX9" s="14">
        <v>0.30219500215941802</v>
      </c>
    </row>
    <row r="10" spans="2:50" x14ac:dyDescent="0.25">
      <c r="B10" s="15" t="s">
        <v>66</v>
      </c>
      <c r="C10" s="14">
        <v>0.42188552757571501</v>
      </c>
      <c r="D10" s="14">
        <v>0.416566779247667</v>
      </c>
      <c r="E10" s="14">
        <v>0.42882551025433002</v>
      </c>
      <c r="F10" s="14"/>
      <c r="G10" s="14">
        <v>0.35453776457429198</v>
      </c>
      <c r="H10" s="14">
        <v>0.44361964173228302</v>
      </c>
      <c r="I10" s="14">
        <v>0.48574244864620603</v>
      </c>
      <c r="J10" s="14">
        <v>0.46531109982607699</v>
      </c>
      <c r="K10" s="14">
        <v>0.381777043754573</v>
      </c>
      <c r="L10" s="14">
        <v>0.39135916551734301</v>
      </c>
      <c r="M10" s="14"/>
      <c r="N10" s="14">
        <v>0.44121072739338302</v>
      </c>
      <c r="O10" s="14">
        <v>0.468152594570799</v>
      </c>
      <c r="P10" s="14">
        <v>0.41790484125618199</v>
      </c>
      <c r="Q10" s="14">
        <v>0.350025107253366</v>
      </c>
      <c r="R10" s="14"/>
      <c r="S10" s="14">
        <v>0.40508117784672498</v>
      </c>
      <c r="T10" s="14">
        <v>0.46030570304382501</v>
      </c>
      <c r="U10" s="14">
        <v>0.39802939477024302</v>
      </c>
      <c r="V10" s="14">
        <v>0.45274233567233302</v>
      </c>
      <c r="W10" s="14">
        <v>0.45883587027476802</v>
      </c>
      <c r="X10" s="14">
        <v>0.43470512948821299</v>
      </c>
      <c r="Y10" s="14">
        <v>0.444215772362335</v>
      </c>
      <c r="Z10" s="14">
        <v>0.378616695301071</v>
      </c>
      <c r="AA10" s="14">
        <v>0.41317888628298</v>
      </c>
      <c r="AB10" s="14">
        <v>0.397707728024148</v>
      </c>
      <c r="AC10" s="14">
        <v>0.31522559400730998</v>
      </c>
      <c r="AD10" s="14">
        <v>0.46687915721579198</v>
      </c>
      <c r="AE10" s="14"/>
      <c r="AF10" s="14">
        <v>0.43363064031679899</v>
      </c>
      <c r="AG10" s="14">
        <v>0.45570568558010299</v>
      </c>
      <c r="AH10" s="14">
        <v>0.37813168053776203</v>
      </c>
      <c r="AI10" s="14"/>
      <c r="AJ10" s="14" t="s">
        <v>79</v>
      </c>
      <c r="AK10" s="14" t="s">
        <v>79</v>
      </c>
      <c r="AL10" s="14" t="s">
        <v>79</v>
      </c>
      <c r="AM10" s="14" t="s">
        <v>79</v>
      </c>
      <c r="AN10" s="14" t="s">
        <v>79</v>
      </c>
      <c r="AO10" s="14"/>
      <c r="AP10" s="14">
        <v>0.46222624484528801</v>
      </c>
      <c r="AQ10" s="14">
        <v>0.41099051870679199</v>
      </c>
      <c r="AR10" s="14">
        <v>0.57102072390976299</v>
      </c>
      <c r="AS10" s="14"/>
      <c r="AT10" s="14">
        <v>0.43009694144217098</v>
      </c>
      <c r="AU10" s="14">
        <v>0.39027202078559597</v>
      </c>
      <c r="AV10" s="14">
        <v>0.47379220446221099</v>
      </c>
      <c r="AW10" s="14">
        <v>0.39608400070611899</v>
      </c>
      <c r="AX10" s="14">
        <v>0.42560707603967202</v>
      </c>
    </row>
    <row r="11" spans="2:50" x14ac:dyDescent="0.25">
      <c r="B11" s="15" t="s">
        <v>67</v>
      </c>
      <c r="C11" s="14">
        <v>0.265856317173429</v>
      </c>
      <c r="D11" s="14">
        <v>0.24289302575523999</v>
      </c>
      <c r="E11" s="14">
        <v>0.289924409513241</v>
      </c>
      <c r="F11" s="14"/>
      <c r="G11" s="14">
        <v>0.31149888491413003</v>
      </c>
      <c r="H11" s="14">
        <v>0.229481963194785</v>
      </c>
      <c r="I11" s="14">
        <v>0.25903673867523902</v>
      </c>
      <c r="J11" s="14">
        <v>0.21967203884720499</v>
      </c>
      <c r="K11" s="14">
        <v>0.29759336187639901</v>
      </c>
      <c r="L11" s="14">
        <v>0.28403788335756702</v>
      </c>
      <c r="M11" s="14"/>
      <c r="N11" s="14">
        <v>0.24884866087216401</v>
      </c>
      <c r="O11" s="14">
        <v>0.20707609867257401</v>
      </c>
      <c r="P11" s="14">
        <v>0.28514428392994101</v>
      </c>
      <c r="Q11" s="14">
        <v>0.33182669314277702</v>
      </c>
      <c r="R11" s="14"/>
      <c r="S11" s="14">
        <v>0.26173187333193099</v>
      </c>
      <c r="T11" s="14">
        <v>0.264677365069242</v>
      </c>
      <c r="U11" s="14">
        <v>0.366171613180234</v>
      </c>
      <c r="V11" s="14">
        <v>0.23881018871512699</v>
      </c>
      <c r="W11" s="14">
        <v>0.25207244253189098</v>
      </c>
      <c r="X11" s="14">
        <v>0.24178654572181901</v>
      </c>
      <c r="Y11" s="14">
        <v>0.190196488858248</v>
      </c>
      <c r="Z11" s="14">
        <v>0.26980612001421</v>
      </c>
      <c r="AA11" s="14">
        <v>0.26410399532822698</v>
      </c>
      <c r="AB11" s="14">
        <v>0.31758220129194198</v>
      </c>
      <c r="AC11" s="14">
        <v>0.333273023314482</v>
      </c>
      <c r="AD11" s="14">
        <v>0.153986270049083</v>
      </c>
      <c r="AE11" s="14"/>
      <c r="AF11" s="14">
        <v>0.238387458282764</v>
      </c>
      <c r="AG11" s="14">
        <v>0.24032662722509801</v>
      </c>
      <c r="AH11" s="14">
        <v>0.367518993043498</v>
      </c>
      <c r="AI11" s="14"/>
      <c r="AJ11" s="14" t="s">
        <v>79</v>
      </c>
      <c r="AK11" s="14" t="s">
        <v>79</v>
      </c>
      <c r="AL11" s="14" t="s">
        <v>79</v>
      </c>
      <c r="AM11" s="14" t="s">
        <v>79</v>
      </c>
      <c r="AN11" s="14" t="s">
        <v>79</v>
      </c>
      <c r="AO11" s="14"/>
      <c r="AP11" s="14">
        <v>0.22186167086147901</v>
      </c>
      <c r="AQ11" s="14">
        <v>0.26238500872272402</v>
      </c>
      <c r="AR11" s="14">
        <v>0.14203271637135001</v>
      </c>
      <c r="AS11" s="14"/>
      <c r="AT11" s="14">
        <v>0.27017618599978299</v>
      </c>
      <c r="AU11" s="14">
        <v>0.27322294012413101</v>
      </c>
      <c r="AV11" s="14">
        <v>0.233422681471675</v>
      </c>
      <c r="AW11" s="14">
        <v>0.22067439682355</v>
      </c>
      <c r="AX11" s="14">
        <v>0.142656919201782</v>
      </c>
    </row>
    <row r="12" spans="2:50" x14ac:dyDescent="0.25">
      <c r="B12" s="15" t="s">
        <v>68</v>
      </c>
      <c r="C12" s="14">
        <v>4.8808916624131497E-2</v>
      </c>
      <c r="D12" s="14">
        <v>3.2559675028570899E-2</v>
      </c>
      <c r="E12" s="14">
        <v>6.2437136758174597E-2</v>
      </c>
      <c r="F12" s="14"/>
      <c r="G12" s="14">
        <v>0.10381248496144301</v>
      </c>
      <c r="H12" s="14">
        <v>6.0195996152522399E-2</v>
      </c>
      <c r="I12" s="14">
        <v>2.3775404396147799E-2</v>
      </c>
      <c r="J12" s="14">
        <v>4.6976905086769799E-2</v>
      </c>
      <c r="K12" s="14">
        <v>3.6661574842420198E-2</v>
      </c>
      <c r="L12" s="14">
        <v>3.08144794733804E-2</v>
      </c>
      <c r="M12" s="14"/>
      <c r="N12" s="14">
        <v>2.92304052124715E-2</v>
      </c>
      <c r="O12" s="14">
        <v>6.4291608269023096E-2</v>
      </c>
      <c r="P12" s="14">
        <v>4.4189741065078801E-2</v>
      </c>
      <c r="Q12" s="14">
        <v>5.8414531809347102E-2</v>
      </c>
      <c r="R12" s="14"/>
      <c r="S12" s="14">
        <v>3.72649639792898E-2</v>
      </c>
      <c r="T12" s="14">
        <v>5.5108482404856801E-2</v>
      </c>
      <c r="U12" s="14">
        <v>3.7816311144416602E-2</v>
      </c>
      <c r="V12" s="14">
        <v>6.07213689063772E-2</v>
      </c>
      <c r="W12" s="14">
        <v>3.28735141061944E-2</v>
      </c>
      <c r="X12" s="14">
        <v>6.4051984301596795E-2</v>
      </c>
      <c r="Y12" s="14">
        <v>6.1766744837733097E-2</v>
      </c>
      <c r="Z12" s="14">
        <v>2.5580824944876901E-2</v>
      </c>
      <c r="AA12" s="14">
        <v>3.2614254154067303E-2</v>
      </c>
      <c r="AB12" s="14">
        <v>5.89319288410457E-2</v>
      </c>
      <c r="AC12" s="14">
        <v>4.2052893668552097E-2</v>
      </c>
      <c r="AD12" s="14">
        <v>9.2721087435127997E-2</v>
      </c>
      <c r="AE12" s="14"/>
      <c r="AF12" s="14">
        <v>4.8345607005332802E-2</v>
      </c>
      <c r="AG12" s="14">
        <v>2.5023564184095199E-2</v>
      </c>
      <c r="AH12" s="14">
        <v>6.8283489829217198E-2</v>
      </c>
      <c r="AI12" s="14"/>
      <c r="AJ12" s="14" t="s">
        <v>79</v>
      </c>
      <c r="AK12" s="14" t="s">
        <v>79</v>
      </c>
      <c r="AL12" s="14" t="s">
        <v>79</v>
      </c>
      <c r="AM12" s="14" t="s">
        <v>79</v>
      </c>
      <c r="AN12" s="14" t="s">
        <v>79</v>
      </c>
      <c r="AO12" s="14"/>
      <c r="AP12" s="14">
        <v>1.8527266285299299E-2</v>
      </c>
      <c r="AQ12" s="14">
        <v>5.53246706697803E-2</v>
      </c>
      <c r="AR12" s="14">
        <v>5.8893225229998999E-2</v>
      </c>
      <c r="AS12" s="14"/>
      <c r="AT12" s="14">
        <v>4.5828219013153801E-2</v>
      </c>
      <c r="AU12" s="14">
        <v>6.4762737748479002E-2</v>
      </c>
      <c r="AV12" s="14">
        <v>4.0612227892913501E-2</v>
      </c>
      <c r="AW12" s="14">
        <v>3.11968996199701E-2</v>
      </c>
      <c r="AX12" s="14">
        <v>0</v>
      </c>
    </row>
    <row r="13" spans="2:50" x14ac:dyDescent="0.25">
      <c r="B13" s="15" t="s">
        <v>69</v>
      </c>
      <c r="C13" s="14">
        <v>8.4173901071039701E-3</v>
      </c>
      <c r="D13" s="14">
        <v>7.5579080445224399E-3</v>
      </c>
      <c r="E13" s="14">
        <v>9.3624852751009596E-3</v>
      </c>
      <c r="F13" s="14"/>
      <c r="G13" s="14">
        <v>9.4096759291975099E-3</v>
      </c>
      <c r="H13" s="14">
        <v>9.6760269441792304E-3</v>
      </c>
      <c r="I13" s="14">
        <v>1.1548792848448799E-2</v>
      </c>
      <c r="J13" s="14">
        <v>5.5861719641906397E-3</v>
      </c>
      <c r="K13" s="14">
        <v>1.1465036117544901E-2</v>
      </c>
      <c r="L13" s="14">
        <v>4.2567572916009898E-3</v>
      </c>
      <c r="M13" s="14"/>
      <c r="N13" s="14">
        <v>6.4057768033135799E-3</v>
      </c>
      <c r="O13" s="14">
        <v>9.0418088665127801E-3</v>
      </c>
      <c r="P13" s="14">
        <v>1.5018875256806201E-2</v>
      </c>
      <c r="Q13" s="14">
        <v>3.7945428664143402E-3</v>
      </c>
      <c r="R13" s="14"/>
      <c r="S13" s="14">
        <v>6.2734076874692499E-3</v>
      </c>
      <c r="T13" s="14">
        <v>8.2926638005199494E-3</v>
      </c>
      <c r="U13" s="14">
        <v>1.15585043421392E-2</v>
      </c>
      <c r="V13" s="14">
        <v>6.01814707574066E-3</v>
      </c>
      <c r="W13" s="14">
        <v>0</v>
      </c>
      <c r="X13" s="14">
        <v>1.13612637257664E-2</v>
      </c>
      <c r="Y13" s="14">
        <v>1.20235785083083E-2</v>
      </c>
      <c r="Z13" s="14">
        <v>6.06571118105277E-2</v>
      </c>
      <c r="AA13" s="14">
        <v>7.4895754845573301E-3</v>
      </c>
      <c r="AB13" s="14">
        <v>0</v>
      </c>
      <c r="AC13" s="14">
        <v>0</v>
      </c>
      <c r="AD13" s="14">
        <v>0</v>
      </c>
      <c r="AE13" s="14"/>
      <c r="AF13" s="14">
        <v>1.51140872227035E-2</v>
      </c>
      <c r="AG13" s="14">
        <v>7.1806197433322699E-3</v>
      </c>
      <c r="AH13" s="14">
        <v>0</v>
      </c>
      <c r="AI13" s="14"/>
      <c r="AJ13" s="14" t="s">
        <v>79</v>
      </c>
      <c r="AK13" s="14" t="s">
        <v>79</v>
      </c>
      <c r="AL13" s="14" t="s">
        <v>79</v>
      </c>
      <c r="AM13" s="14" t="s">
        <v>79</v>
      </c>
      <c r="AN13" s="14" t="s">
        <v>79</v>
      </c>
      <c r="AO13" s="14"/>
      <c r="AP13" s="14">
        <v>6.2705155009274297E-3</v>
      </c>
      <c r="AQ13" s="14">
        <v>9.1654628615244396E-3</v>
      </c>
      <c r="AR13" s="14">
        <v>0</v>
      </c>
      <c r="AS13" s="14"/>
      <c r="AT13" s="14">
        <v>7.4226070969680997E-3</v>
      </c>
      <c r="AU13" s="14">
        <v>2.5125803452008201E-3</v>
      </c>
      <c r="AV13" s="14">
        <v>1.8644468699555598E-2</v>
      </c>
      <c r="AW13" s="14">
        <v>0</v>
      </c>
      <c r="AX13" s="14">
        <v>0</v>
      </c>
    </row>
    <row r="14" spans="2:50" x14ac:dyDescent="0.25">
      <c r="B14" s="15" t="s">
        <v>70</v>
      </c>
      <c r="C14" s="14">
        <v>3.7446127564854097E-2</v>
      </c>
      <c r="D14" s="14">
        <v>1.7750569573426699E-2</v>
      </c>
      <c r="E14" s="14">
        <v>5.7785685674543202E-2</v>
      </c>
      <c r="F14" s="14"/>
      <c r="G14" s="14">
        <v>3.6996209133264298E-2</v>
      </c>
      <c r="H14" s="14">
        <v>3.1101743249237101E-2</v>
      </c>
      <c r="I14" s="14">
        <v>3.8929223789168799E-2</v>
      </c>
      <c r="J14" s="14">
        <v>4.0703151355902203E-2</v>
      </c>
      <c r="K14" s="14">
        <v>4.7833432034510598E-2</v>
      </c>
      <c r="L14" s="14">
        <v>3.2406519744832003E-2</v>
      </c>
      <c r="M14" s="14"/>
      <c r="N14" s="14">
        <v>1.7486102650924599E-2</v>
      </c>
      <c r="O14" s="14">
        <v>2.6491855177877201E-2</v>
      </c>
      <c r="P14" s="14">
        <v>3.5090685247187697E-2</v>
      </c>
      <c r="Q14" s="14">
        <v>7.4948004048983899E-2</v>
      </c>
      <c r="R14" s="14"/>
      <c r="S14" s="14">
        <v>3.6987888787043503E-2</v>
      </c>
      <c r="T14" s="14">
        <v>2.9959741783489501E-2</v>
      </c>
      <c r="U14" s="14">
        <v>4.2473679461069502E-2</v>
      </c>
      <c r="V14" s="14">
        <v>2.58144221940769E-2</v>
      </c>
      <c r="W14" s="14">
        <v>2.4676604586596901E-2</v>
      </c>
      <c r="X14" s="14">
        <v>2.6347310305305498E-2</v>
      </c>
      <c r="Y14" s="14">
        <v>2.3084905796228201E-2</v>
      </c>
      <c r="Z14" s="14">
        <v>8.1535897835724694E-2</v>
      </c>
      <c r="AA14" s="14">
        <v>4.1736971775265003E-2</v>
      </c>
      <c r="AB14" s="14">
        <v>5.5232391795579198E-2</v>
      </c>
      <c r="AC14" s="14">
        <v>5.1020681639893199E-2</v>
      </c>
      <c r="AD14" s="14">
        <v>4.5355475879654099E-2</v>
      </c>
      <c r="AE14" s="14"/>
      <c r="AF14" s="14">
        <v>3.5707558422208498E-2</v>
      </c>
      <c r="AG14" s="14">
        <v>2.82946375483672E-2</v>
      </c>
      <c r="AH14" s="14">
        <v>5.3090254026059297E-2</v>
      </c>
      <c r="AI14" s="14"/>
      <c r="AJ14" s="14" t="s">
        <v>79</v>
      </c>
      <c r="AK14" s="14" t="s">
        <v>79</v>
      </c>
      <c r="AL14" s="14" t="s">
        <v>79</v>
      </c>
      <c r="AM14" s="14" t="s">
        <v>79</v>
      </c>
      <c r="AN14" s="14" t="s">
        <v>79</v>
      </c>
      <c r="AO14" s="14"/>
      <c r="AP14" s="14">
        <v>1.2484345925951899E-2</v>
      </c>
      <c r="AQ14" s="14">
        <v>3.4282249538469298E-2</v>
      </c>
      <c r="AR14" s="14">
        <v>9.9368684688326495E-3</v>
      </c>
      <c r="AS14" s="14"/>
      <c r="AT14" s="14">
        <v>4.60653447767558E-2</v>
      </c>
      <c r="AU14" s="14">
        <v>5.4009742181758601E-2</v>
      </c>
      <c r="AV14" s="14">
        <v>1.1997564053973699E-2</v>
      </c>
      <c r="AW14" s="14">
        <v>9.9881394177835908E-3</v>
      </c>
      <c r="AX14" s="14">
        <v>0.12954100259912801</v>
      </c>
    </row>
    <row r="15" spans="2:50" x14ac:dyDescent="0.25">
      <c r="B15" s="15" t="s">
        <v>71</v>
      </c>
      <c r="C15" s="18">
        <v>0.63947124853048098</v>
      </c>
      <c r="D15" s="18">
        <v>0.69923882159823902</v>
      </c>
      <c r="E15" s="18">
        <v>0.58049028277894099</v>
      </c>
      <c r="F15" s="18"/>
      <c r="G15" s="18">
        <v>0.53828274506196505</v>
      </c>
      <c r="H15" s="18">
        <v>0.669544270459277</v>
      </c>
      <c r="I15" s="18">
        <v>0.666709840290996</v>
      </c>
      <c r="J15" s="18">
        <v>0.68706173274593296</v>
      </c>
      <c r="K15" s="18">
        <v>0.60644659512912502</v>
      </c>
      <c r="L15" s="18">
        <v>0.64848436013262001</v>
      </c>
      <c r="M15" s="18"/>
      <c r="N15" s="18">
        <v>0.69802905446112595</v>
      </c>
      <c r="O15" s="18">
        <v>0.69309862901401298</v>
      </c>
      <c r="P15" s="18">
        <v>0.62055641450098598</v>
      </c>
      <c r="Q15" s="18">
        <v>0.53101622813247695</v>
      </c>
      <c r="R15" s="18"/>
      <c r="S15" s="18">
        <v>0.657741866214266</v>
      </c>
      <c r="T15" s="18">
        <v>0.64196174694189201</v>
      </c>
      <c r="U15" s="18">
        <v>0.54197989187214002</v>
      </c>
      <c r="V15" s="18">
        <v>0.668635873108679</v>
      </c>
      <c r="W15" s="18">
        <v>0.69037743877531799</v>
      </c>
      <c r="X15" s="18">
        <v>0.65645289594551204</v>
      </c>
      <c r="Y15" s="18">
        <v>0.71292828199948199</v>
      </c>
      <c r="Z15" s="18">
        <v>0.56242004539465995</v>
      </c>
      <c r="AA15" s="18">
        <v>0.65405520325788302</v>
      </c>
      <c r="AB15" s="18">
        <v>0.568253478071433</v>
      </c>
      <c r="AC15" s="18">
        <v>0.57365340137707299</v>
      </c>
      <c r="AD15" s="18">
        <v>0.70793716663613404</v>
      </c>
      <c r="AE15" s="18"/>
      <c r="AF15" s="18">
        <v>0.66244528906699096</v>
      </c>
      <c r="AG15" s="18">
        <v>0.69917455129910799</v>
      </c>
      <c r="AH15" s="18">
        <v>0.51110726310122501</v>
      </c>
      <c r="AI15" s="18"/>
      <c r="AJ15" s="18" t="s">
        <v>79</v>
      </c>
      <c r="AK15" s="18" t="s">
        <v>79</v>
      </c>
      <c r="AL15" s="18" t="s">
        <v>79</v>
      </c>
      <c r="AM15" s="18" t="s">
        <v>79</v>
      </c>
      <c r="AN15" s="18" t="s">
        <v>79</v>
      </c>
      <c r="AO15" s="18"/>
      <c r="AP15" s="18">
        <v>0.74085620142634201</v>
      </c>
      <c r="AQ15" s="18">
        <v>0.63884260820750205</v>
      </c>
      <c r="AR15" s="18">
        <v>0.78913718992981796</v>
      </c>
      <c r="AS15" s="18"/>
      <c r="AT15" s="18">
        <v>0.63050764311333896</v>
      </c>
      <c r="AU15" s="18">
        <v>0.60549199960042999</v>
      </c>
      <c r="AV15" s="18">
        <v>0.69532305788188198</v>
      </c>
      <c r="AW15" s="18">
        <v>0.738140564138696</v>
      </c>
      <c r="AX15" s="18">
        <v>0.72780207819909004</v>
      </c>
    </row>
    <row r="16" spans="2:50" x14ac:dyDescent="0.25">
      <c r="B16" s="15" t="s">
        <v>72</v>
      </c>
      <c r="C16" s="18">
        <v>5.72263067312355E-2</v>
      </c>
      <c r="D16" s="18">
        <v>4.0117583073093398E-2</v>
      </c>
      <c r="E16" s="18">
        <v>7.1799622033275501E-2</v>
      </c>
      <c r="F16" s="18"/>
      <c r="G16" s="18">
        <v>0.11322216089064099</v>
      </c>
      <c r="H16" s="18">
        <v>6.9872023096701597E-2</v>
      </c>
      <c r="I16" s="18">
        <v>3.5324197244596602E-2</v>
      </c>
      <c r="J16" s="18">
        <v>5.2563077050960499E-2</v>
      </c>
      <c r="K16" s="18">
        <v>4.8126610959965101E-2</v>
      </c>
      <c r="L16" s="18">
        <v>3.5071236764981403E-2</v>
      </c>
      <c r="M16" s="18"/>
      <c r="N16" s="18">
        <v>3.5636182015785098E-2</v>
      </c>
      <c r="O16" s="18">
        <v>7.33334171355359E-2</v>
      </c>
      <c r="P16" s="18">
        <v>5.9208616321885101E-2</v>
      </c>
      <c r="Q16" s="18">
        <v>6.2209074675761498E-2</v>
      </c>
      <c r="R16" s="18"/>
      <c r="S16" s="18">
        <v>4.3538371666759099E-2</v>
      </c>
      <c r="T16" s="18">
        <v>6.3401146205376804E-2</v>
      </c>
      <c r="U16" s="18">
        <v>4.9374815486555798E-2</v>
      </c>
      <c r="V16" s="18">
        <v>6.67395159821179E-2</v>
      </c>
      <c r="W16" s="18">
        <v>3.28735141061944E-2</v>
      </c>
      <c r="X16" s="18">
        <v>7.5413248027363197E-2</v>
      </c>
      <c r="Y16" s="18">
        <v>7.3790323346041395E-2</v>
      </c>
      <c r="Z16" s="18">
        <v>8.6237936755404601E-2</v>
      </c>
      <c r="AA16" s="18">
        <v>4.0103829638624702E-2</v>
      </c>
      <c r="AB16" s="18">
        <v>5.89319288410457E-2</v>
      </c>
      <c r="AC16" s="18">
        <v>4.2052893668552097E-2</v>
      </c>
      <c r="AD16" s="18">
        <v>9.2721087435127997E-2</v>
      </c>
      <c r="AE16" s="18"/>
      <c r="AF16" s="18">
        <v>6.3459694228036198E-2</v>
      </c>
      <c r="AG16" s="18">
        <v>3.22041839274275E-2</v>
      </c>
      <c r="AH16" s="18">
        <v>6.8283489829217198E-2</v>
      </c>
      <c r="AI16" s="18"/>
      <c r="AJ16" s="18" t="s">
        <v>79</v>
      </c>
      <c r="AK16" s="18" t="s">
        <v>79</v>
      </c>
      <c r="AL16" s="18" t="s">
        <v>79</v>
      </c>
      <c r="AM16" s="18" t="s">
        <v>79</v>
      </c>
      <c r="AN16" s="18" t="s">
        <v>79</v>
      </c>
      <c r="AO16" s="18"/>
      <c r="AP16" s="18">
        <v>2.47977817862267E-2</v>
      </c>
      <c r="AQ16" s="18">
        <v>6.4490133531304797E-2</v>
      </c>
      <c r="AR16" s="18">
        <v>5.8893225229998999E-2</v>
      </c>
      <c r="AS16" s="18"/>
      <c r="AT16" s="18">
        <v>5.3250826110121899E-2</v>
      </c>
      <c r="AU16" s="18">
        <v>6.7275318093679801E-2</v>
      </c>
      <c r="AV16" s="18">
        <v>5.9256696592469099E-2</v>
      </c>
      <c r="AW16" s="18">
        <v>3.11968996199701E-2</v>
      </c>
      <c r="AX16" s="18">
        <v>0</v>
      </c>
    </row>
    <row r="17" spans="2:50" x14ac:dyDescent="0.25">
      <c r="B17" s="15" t="s">
        <v>73</v>
      </c>
      <c r="C17" s="19">
        <v>0.58224494179924602</v>
      </c>
      <c r="D17" s="19">
        <v>0.65912123852514604</v>
      </c>
      <c r="E17" s="19">
        <v>0.50869066074566505</v>
      </c>
      <c r="F17" s="19"/>
      <c r="G17" s="19">
        <v>0.42506058417132397</v>
      </c>
      <c r="H17" s="19">
        <v>0.59967224736257496</v>
      </c>
      <c r="I17" s="19">
        <v>0.63138564304639899</v>
      </c>
      <c r="J17" s="19">
        <v>0.63449865569497199</v>
      </c>
      <c r="K17" s="19">
        <v>0.55831998416915996</v>
      </c>
      <c r="L17" s="19">
        <v>0.61341312336763798</v>
      </c>
      <c r="M17" s="19"/>
      <c r="N17" s="19">
        <v>0.66239287244534095</v>
      </c>
      <c r="O17" s="19">
        <v>0.619765211878477</v>
      </c>
      <c r="P17" s="19">
        <v>0.56134779817910097</v>
      </c>
      <c r="Q17" s="19">
        <v>0.46880715345671597</v>
      </c>
      <c r="R17" s="19"/>
      <c r="S17" s="19">
        <v>0.614203494547507</v>
      </c>
      <c r="T17" s="19">
        <v>0.57856060073651505</v>
      </c>
      <c r="U17" s="19">
        <v>0.49260507638558498</v>
      </c>
      <c r="V17" s="19">
        <v>0.60189635712656098</v>
      </c>
      <c r="W17" s="19">
        <v>0.657503924669123</v>
      </c>
      <c r="X17" s="19">
        <v>0.58103964791814899</v>
      </c>
      <c r="Y17" s="19">
        <v>0.63913795865344103</v>
      </c>
      <c r="Z17" s="19">
        <v>0.47618210863925597</v>
      </c>
      <c r="AA17" s="19">
        <v>0.613951373619258</v>
      </c>
      <c r="AB17" s="19">
        <v>0.50932154923038697</v>
      </c>
      <c r="AC17" s="19">
        <v>0.53160050770852096</v>
      </c>
      <c r="AD17" s="19">
        <v>0.61521607920100696</v>
      </c>
      <c r="AE17" s="19"/>
      <c r="AF17" s="19">
        <v>0.59898559483895497</v>
      </c>
      <c r="AG17" s="19">
        <v>0.66697036737168003</v>
      </c>
      <c r="AH17" s="19">
        <v>0.442823773272008</v>
      </c>
      <c r="AI17" s="19"/>
      <c r="AJ17" s="19" t="s">
        <v>79</v>
      </c>
      <c r="AK17" s="19" t="s">
        <v>79</v>
      </c>
      <c r="AL17" s="19" t="s">
        <v>79</v>
      </c>
      <c r="AM17" s="19" t="s">
        <v>79</v>
      </c>
      <c r="AN17" s="19" t="s">
        <v>79</v>
      </c>
      <c r="AO17" s="19"/>
      <c r="AP17" s="19">
        <v>0.71605841964011496</v>
      </c>
      <c r="AQ17" s="19">
        <v>0.57435247467619799</v>
      </c>
      <c r="AR17" s="19">
        <v>0.730243964699819</v>
      </c>
      <c r="AS17" s="19"/>
      <c r="AT17" s="19">
        <v>0.57725681700321696</v>
      </c>
      <c r="AU17" s="19">
        <v>0.53821668150674995</v>
      </c>
      <c r="AV17" s="19">
        <v>0.63606636128941296</v>
      </c>
      <c r="AW17" s="19">
        <v>0.70694366451872603</v>
      </c>
      <c r="AX17" s="19">
        <v>0.72780207819909004</v>
      </c>
    </row>
    <row r="18" spans="2:50" x14ac:dyDescent="0.25">
      <c r="B18" s="27" t="s">
        <v>540</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303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65</v>
      </c>
      <c r="C9" s="14">
        <v>0.15284051833899401</v>
      </c>
      <c r="D9" s="14">
        <v>0.184484710749726</v>
      </c>
      <c r="E9" s="14">
        <v>0.12196751631677</v>
      </c>
      <c r="F9" s="14"/>
      <c r="G9" s="14">
        <v>0.18260492323695199</v>
      </c>
      <c r="H9" s="14">
        <v>0.21372082839839199</v>
      </c>
      <c r="I9" s="14">
        <v>0.15716355358780101</v>
      </c>
      <c r="J9" s="14">
        <v>9.9401895876909604E-2</v>
      </c>
      <c r="K9" s="14">
        <v>0.16283554505950801</v>
      </c>
      <c r="L9" s="14">
        <v>0.112722812388246</v>
      </c>
      <c r="M9" s="14"/>
      <c r="N9" s="14">
        <v>0.18157657129624899</v>
      </c>
      <c r="O9" s="14">
        <v>0.16970047766590901</v>
      </c>
      <c r="P9" s="14">
        <v>0.150789441692709</v>
      </c>
      <c r="Q9" s="14">
        <v>0.104638568872557</v>
      </c>
      <c r="R9" s="14"/>
      <c r="S9" s="14">
        <v>0.24904511058312001</v>
      </c>
      <c r="T9" s="14">
        <v>7.7561005037008302E-2</v>
      </c>
      <c r="U9" s="14">
        <v>0.15298006071688899</v>
      </c>
      <c r="V9" s="14">
        <v>0.146525691471593</v>
      </c>
      <c r="W9" s="14">
        <v>9.44711997718303E-2</v>
      </c>
      <c r="X9" s="14">
        <v>0.15863834023366599</v>
      </c>
      <c r="Y9" s="14">
        <v>0.15868502628009701</v>
      </c>
      <c r="Z9" s="14">
        <v>0.207540977017691</v>
      </c>
      <c r="AA9" s="14">
        <v>0.10654618785081101</v>
      </c>
      <c r="AB9" s="14">
        <v>0.15323787203099601</v>
      </c>
      <c r="AC9" s="14">
        <v>0.18899533378313901</v>
      </c>
      <c r="AD9" s="14">
        <v>0.13392871614039401</v>
      </c>
      <c r="AE9" s="14"/>
      <c r="AF9" s="14">
        <v>0.11704112921368399</v>
      </c>
      <c r="AG9" s="14">
        <v>0.196355417171236</v>
      </c>
      <c r="AH9" s="14">
        <v>0.114075597606294</v>
      </c>
      <c r="AI9" s="14"/>
      <c r="AJ9" s="14" t="s">
        <v>79</v>
      </c>
      <c r="AK9" s="14" t="s">
        <v>79</v>
      </c>
      <c r="AL9" s="14" t="s">
        <v>79</v>
      </c>
      <c r="AM9" s="14" t="s">
        <v>79</v>
      </c>
      <c r="AN9" s="14" t="s">
        <v>79</v>
      </c>
      <c r="AO9" s="14"/>
      <c r="AP9" s="14">
        <v>0.16178018366616401</v>
      </c>
      <c r="AQ9" s="14">
        <v>0.18033513001601401</v>
      </c>
      <c r="AR9" s="14">
        <v>0.16806766471263199</v>
      </c>
      <c r="AS9" s="14"/>
      <c r="AT9" s="14">
        <v>0.103628795879684</v>
      </c>
      <c r="AU9" s="14">
        <v>9.28952665290982E-2</v>
      </c>
      <c r="AV9" s="14">
        <v>0.21579573057446999</v>
      </c>
      <c r="AW9" s="14">
        <v>0.28164831574949201</v>
      </c>
      <c r="AX9" s="14">
        <v>0.37799392394549602</v>
      </c>
    </row>
    <row r="10" spans="2:50" x14ac:dyDescent="0.25">
      <c r="B10" s="15" t="s">
        <v>66</v>
      </c>
      <c r="C10" s="14">
        <v>0.40244622428842702</v>
      </c>
      <c r="D10" s="14">
        <v>0.39824246151897502</v>
      </c>
      <c r="E10" s="14">
        <v>0.406487613348468</v>
      </c>
      <c r="F10" s="14"/>
      <c r="G10" s="14">
        <v>0.41885222359513902</v>
      </c>
      <c r="H10" s="14">
        <v>0.44402508574300398</v>
      </c>
      <c r="I10" s="14">
        <v>0.36692403716732302</v>
      </c>
      <c r="J10" s="14">
        <v>0.41670171894902502</v>
      </c>
      <c r="K10" s="14">
        <v>0.337666225895074</v>
      </c>
      <c r="L10" s="14">
        <v>0.41776133037805002</v>
      </c>
      <c r="M10" s="14"/>
      <c r="N10" s="14">
        <v>0.48107945425544202</v>
      </c>
      <c r="O10" s="14">
        <v>0.46757301448906402</v>
      </c>
      <c r="P10" s="14">
        <v>0.32446657386412697</v>
      </c>
      <c r="Q10" s="14">
        <v>0.31235393245264997</v>
      </c>
      <c r="R10" s="14"/>
      <c r="S10" s="14">
        <v>0.44533226099907403</v>
      </c>
      <c r="T10" s="14">
        <v>0.49800464711435199</v>
      </c>
      <c r="U10" s="14">
        <v>0.31246880920262099</v>
      </c>
      <c r="V10" s="14">
        <v>0.35405281776922498</v>
      </c>
      <c r="W10" s="14">
        <v>0.42352156726451501</v>
      </c>
      <c r="X10" s="14">
        <v>0.43004328770709499</v>
      </c>
      <c r="Y10" s="14">
        <v>0.36432507414683801</v>
      </c>
      <c r="Z10" s="14">
        <v>0.231976713306416</v>
      </c>
      <c r="AA10" s="14">
        <v>0.438061606123967</v>
      </c>
      <c r="AB10" s="14">
        <v>0.354346706807873</v>
      </c>
      <c r="AC10" s="14">
        <v>0.38994510630648899</v>
      </c>
      <c r="AD10" s="14">
        <v>0.395047222293057</v>
      </c>
      <c r="AE10" s="14"/>
      <c r="AF10" s="14">
        <v>0.380296280210208</v>
      </c>
      <c r="AG10" s="14">
        <v>0.42412922590520702</v>
      </c>
      <c r="AH10" s="14">
        <v>0.38280728754731802</v>
      </c>
      <c r="AI10" s="14"/>
      <c r="AJ10" s="14" t="s">
        <v>79</v>
      </c>
      <c r="AK10" s="14" t="s">
        <v>79</v>
      </c>
      <c r="AL10" s="14" t="s">
        <v>79</v>
      </c>
      <c r="AM10" s="14" t="s">
        <v>79</v>
      </c>
      <c r="AN10" s="14" t="s">
        <v>79</v>
      </c>
      <c r="AO10" s="14"/>
      <c r="AP10" s="14">
        <v>0.47597768862935003</v>
      </c>
      <c r="AQ10" s="14">
        <v>0.39964028577609101</v>
      </c>
      <c r="AR10" s="14">
        <v>0.47021852495491201</v>
      </c>
      <c r="AS10" s="14"/>
      <c r="AT10" s="14">
        <v>0.35664789431997201</v>
      </c>
      <c r="AU10" s="14">
        <v>0.394073440835502</v>
      </c>
      <c r="AV10" s="14">
        <v>0.46802343750077502</v>
      </c>
      <c r="AW10" s="14">
        <v>0.45315409822373998</v>
      </c>
      <c r="AX10" s="14">
        <v>0.371504734507972</v>
      </c>
    </row>
    <row r="11" spans="2:50" x14ac:dyDescent="0.25">
      <c r="B11" s="15" t="s">
        <v>67</v>
      </c>
      <c r="C11" s="14">
        <v>0.30959246836480497</v>
      </c>
      <c r="D11" s="14">
        <v>0.30635959099875998</v>
      </c>
      <c r="E11" s="14">
        <v>0.310669623825514</v>
      </c>
      <c r="F11" s="14"/>
      <c r="G11" s="14">
        <v>0.30940884427750698</v>
      </c>
      <c r="H11" s="14">
        <v>0.23932780029576201</v>
      </c>
      <c r="I11" s="14">
        <v>0.33020936411894197</v>
      </c>
      <c r="J11" s="14">
        <v>0.28928019501752</v>
      </c>
      <c r="K11" s="14">
        <v>0.335668449908686</v>
      </c>
      <c r="L11" s="14">
        <v>0.34902132417415199</v>
      </c>
      <c r="M11" s="14"/>
      <c r="N11" s="14">
        <v>0.24362840543290601</v>
      </c>
      <c r="O11" s="14">
        <v>0.23018027560229201</v>
      </c>
      <c r="P11" s="14">
        <v>0.353231955532262</v>
      </c>
      <c r="Q11" s="14">
        <v>0.43146735057341501</v>
      </c>
      <c r="R11" s="14"/>
      <c r="S11" s="14">
        <v>0.23125274509865801</v>
      </c>
      <c r="T11" s="14">
        <v>0.310867471118769</v>
      </c>
      <c r="U11" s="14">
        <v>0.35995494534258199</v>
      </c>
      <c r="V11" s="14">
        <v>0.336199633828971</v>
      </c>
      <c r="W11" s="14">
        <v>0.34905110680703</v>
      </c>
      <c r="X11" s="14">
        <v>0.29771441679969501</v>
      </c>
      <c r="Y11" s="14">
        <v>0.33897688014037203</v>
      </c>
      <c r="Z11" s="14">
        <v>0.34219688937422399</v>
      </c>
      <c r="AA11" s="14">
        <v>0.33628287302988702</v>
      </c>
      <c r="AB11" s="14">
        <v>0.27935042615664901</v>
      </c>
      <c r="AC11" s="14">
        <v>0.28011958301321999</v>
      </c>
      <c r="AD11" s="14">
        <v>0.35928407327978201</v>
      </c>
      <c r="AE11" s="14"/>
      <c r="AF11" s="14">
        <v>0.34255215995800098</v>
      </c>
      <c r="AG11" s="14">
        <v>0.26449965758690602</v>
      </c>
      <c r="AH11" s="14">
        <v>0.347703425733982</v>
      </c>
      <c r="AI11" s="14"/>
      <c r="AJ11" s="14" t="s">
        <v>79</v>
      </c>
      <c r="AK11" s="14" t="s">
        <v>79</v>
      </c>
      <c r="AL11" s="14" t="s">
        <v>79</v>
      </c>
      <c r="AM11" s="14" t="s">
        <v>79</v>
      </c>
      <c r="AN11" s="14" t="s">
        <v>79</v>
      </c>
      <c r="AO11" s="14"/>
      <c r="AP11" s="14">
        <v>0.26067177775714301</v>
      </c>
      <c r="AQ11" s="14">
        <v>0.30119979861588198</v>
      </c>
      <c r="AR11" s="14">
        <v>0.29452494864480799</v>
      </c>
      <c r="AS11" s="14"/>
      <c r="AT11" s="14">
        <v>0.35813877024394303</v>
      </c>
      <c r="AU11" s="14">
        <v>0.37771967325730899</v>
      </c>
      <c r="AV11" s="14">
        <v>0.22321232206796901</v>
      </c>
      <c r="AW11" s="14">
        <v>0.20018495909624001</v>
      </c>
      <c r="AX11" s="14">
        <v>0.14062775106238501</v>
      </c>
    </row>
    <row r="12" spans="2:50" x14ac:dyDescent="0.25">
      <c r="B12" s="15" t="s">
        <v>68</v>
      </c>
      <c r="C12" s="14">
        <v>3.6886646279112603E-2</v>
      </c>
      <c r="D12" s="14">
        <v>3.8718160595795303E-2</v>
      </c>
      <c r="E12" s="14">
        <v>3.53374992176404E-2</v>
      </c>
      <c r="F12" s="14"/>
      <c r="G12" s="14">
        <v>2.6802934883098501E-2</v>
      </c>
      <c r="H12" s="14">
        <v>1.9297393193991201E-2</v>
      </c>
      <c r="I12" s="14">
        <v>4.3880938195604E-2</v>
      </c>
      <c r="J12" s="14">
        <v>5.19253877413531E-2</v>
      </c>
      <c r="K12" s="14">
        <v>4.2560456595131302E-2</v>
      </c>
      <c r="L12" s="14">
        <v>3.7348546979543901E-2</v>
      </c>
      <c r="M12" s="14"/>
      <c r="N12" s="14">
        <v>2.8765697568444701E-2</v>
      </c>
      <c r="O12" s="14">
        <v>4.61704489473884E-2</v>
      </c>
      <c r="P12" s="14">
        <v>5.4190109371654499E-2</v>
      </c>
      <c r="Q12" s="14">
        <v>1.9532786415376899E-2</v>
      </c>
      <c r="R12" s="14"/>
      <c r="S12" s="14">
        <v>2.6858733093346299E-2</v>
      </c>
      <c r="T12" s="14">
        <v>4.8122761905906697E-2</v>
      </c>
      <c r="U12" s="14">
        <v>2.75723023783906E-2</v>
      </c>
      <c r="V12" s="14">
        <v>5.44323191928111E-2</v>
      </c>
      <c r="W12" s="14">
        <v>4.9421071657081601E-2</v>
      </c>
      <c r="X12" s="14">
        <v>3.03129634128953E-2</v>
      </c>
      <c r="Y12" s="14">
        <v>1.01275780631103E-2</v>
      </c>
      <c r="Z12" s="14">
        <v>9.5088738232518497E-2</v>
      </c>
      <c r="AA12" s="14">
        <v>1.24069674411E-2</v>
      </c>
      <c r="AB12" s="14">
        <v>5.71921064021347E-2</v>
      </c>
      <c r="AC12" s="14">
        <v>5.2026436316782602E-2</v>
      </c>
      <c r="AD12" s="14">
        <v>0</v>
      </c>
      <c r="AE12" s="14"/>
      <c r="AF12" s="14">
        <v>5.7508086015869597E-2</v>
      </c>
      <c r="AG12" s="14">
        <v>2.96724364019047E-2</v>
      </c>
      <c r="AH12" s="14">
        <v>1.88440013348448E-2</v>
      </c>
      <c r="AI12" s="14"/>
      <c r="AJ12" s="14" t="s">
        <v>79</v>
      </c>
      <c r="AK12" s="14" t="s">
        <v>79</v>
      </c>
      <c r="AL12" s="14" t="s">
        <v>79</v>
      </c>
      <c r="AM12" s="14" t="s">
        <v>79</v>
      </c>
      <c r="AN12" s="14" t="s">
        <v>79</v>
      </c>
      <c r="AO12" s="14"/>
      <c r="AP12" s="14">
        <v>3.5649285358846303E-2</v>
      </c>
      <c r="AQ12" s="14">
        <v>3.30505170728062E-2</v>
      </c>
      <c r="AR12" s="14">
        <v>2.29784711252385E-2</v>
      </c>
      <c r="AS12" s="14"/>
      <c r="AT12" s="14">
        <v>5.7850739710474802E-2</v>
      </c>
      <c r="AU12" s="14">
        <v>2.13720582620061E-2</v>
      </c>
      <c r="AV12" s="14">
        <v>3.0565428400849901E-2</v>
      </c>
      <c r="AW12" s="14">
        <v>1.4936321781918499E-2</v>
      </c>
      <c r="AX12" s="14">
        <v>0</v>
      </c>
    </row>
    <row r="13" spans="2:50" x14ac:dyDescent="0.25">
      <c r="B13" s="15" t="s">
        <v>69</v>
      </c>
      <c r="C13" s="14">
        <v>1.5050479140929799E-2</v>
      </c>
      <c r="D13" s="14">
        <v>1.39775674600507E-2</v>
      </c>
      <c r="E13" s="14">
        <v>1.6268778756539599E-2</v>
      </c>
      <c r="F13" s="14"/>
      <c r="G13" s="14">
        <v>1.47361862450509E-2</v>
      </c>
      <c r="H13" s="14">
        <v>0</v>
      </c>
      <c r="I13" s="14">
        <v>6.4361781416382201E-3</v>
      </c>
      <c r="J13" s="14">
        <v>3.6407721743219101E-2</v>
      </c>
      <c r="K13" s="14">
        <v>1.50821463291878E-2</v>
      </c>
      <c r="L13" s="14">
        <v>1.8328868343399099E-2</v>
      </c>
      <c r="M13" s="14"/>
      <c r="N13" s="14">
        <v>1.0059846234313699E-2</v>
      </c>
      <c r="O13" s="14">
        <v>1.8896036955861201E-2</v>
      </c>
      <c r="P13" s="14">
        <v>9.3486262321377401E-3</v>
      </c>
      <c r="Q13" s="14">
        <v>2.1936549630534801E-2</v>
      </c>
      <c r="R13" s="14"/>
      <c r="S13" s="14">
        <v>1.13754304012572E-2</v>
      </c>
      <c r="T13" s="14">
        <v>6.4139674657539298E-3</v>
      </c>
      <c r="U13" s="14">
        <v>2.0654316147509202E-2</v>
      </c>
      <c r="V13" s="14">
        <v>2.5488563263446999E-2</v>
      </c>
      <c r="W13" s="14">
        <v>2.9077338326524899E-2</v>
      </c>
      <c r="X13" s="14">
        <v>0</v>
      </c>
      <c r="Y13" s="14">
        <v>3.1191055982852701E-2</v>
      </c>
      <c r="Z13" s="14">
        <v>3.7903758405341798E-2</v>
      </c>
      <c r="AA13" s="14">
        <v>1.5482065250511001E-2</v>
      </c>
      <c r="AB13" s="14">
        <v>1.1591386452165399E-2</v>
      </c>
      <c r="AC13" s="14">
        <v>0</v>
      </c>
      <c r="AD13" s="14">
        <v>0</v>
      </c>
      <c r="AE13" s="14"/>
      <c r="AF13" s="14">
        <v>2.7369148306121801E-2</v>
      </c>
      <c r="AG13" s="14">
        <v>6.8285301028392399E-3</v>
      </c>
      <c r="AH13" s="14">
        <v>1.1472849166863501E-2</v>
      </c>
      <c r="AI13" s="14"/>
      <c r="AJ13" s="14" t="s">
        <v>79</v>
      </c>
      <c r="AK13" s="14" t="s">
        <v>79</v>
      </c>
      <c r="AL13" s="14" t="s">
        <v>79</v>
      </c>
      <c r="AM13" s="14" t="s">
        <v>79</v>
      </c>
      <c r="AN13" s="14" t="s">
        <v>79</v>
      </c>
      <c r="AO13" s="14"/>
      <c r="AP13" s="14">
        <v>1.31838919612515E-2</v>
      </c>
      <c r="AQ13" s="14">
        <v>1.2210684418023201E-2</v>
      </c>
      <c r="AR13" s="14">
        <v>0</v>
      </c>
      <c r="AS13" s="14"/>
      <c r="AT13" s="14">
        <v>1.7343032335874298E-2</v>
      </c>
      <c r="AU13" s="14">
        <v>7.4121670756059398E-3</v>
      </c>
      <c r="AV13" s="14">
        <v>1.46103645387296E-2</v>
      </c>
      <c r="AW13" s="14">
        <v>0</v>
      </c>
      <c r="AX13" s="14">
        <v>0</v>
      </c>
    </row>
    <row r="14" spans="2:50" x14ac:dyDescent="0.25">
      <c r="B14" s="15" t="s">
        <v>70</v>
      </c>
      <c r="C14" s="14">
        <v>8.3183663587731493E-2</v>
      </c>
      <c r="D14" s="14">
        <v>5.82175086766933E-2</v>
      </c>
      <c r="E14" s="14">
        <v>0.109268968535068</v>
      </c>
      <c r="F14" s="14"/>
      <c r="G14" s="14">
        <v>4.7594887762252402E-2</v>
      </c>
      <c r="H14" s="14">
        <v>8.3628892368851099E-2</v>
      </c>
      <c r="I14" s="14">
        <v>9.5385928788691496E-2</v>
      </c>
      <c r="J14" s="14">
        <v>0.10628308067197299</v>
      </c>
      <c r="K14" s="14">
        <v>0.106187176212413</v>
      </c>
      <c r="L14" s="14">
        <v>6.4817117736609406E-2</v>
      </c>
      <c r="M14" s="14"/>
      <c r="N14" s="14">
        <v>5.4890025212644897E-2</v>
      </c>
      <c r="O14" s="14">
        <v>6.7479746339485003E-2</v>
      </c>
      <c r="P14" s="14">
        <v>0.10797329330711</v>
      </c>
      <c r="Q14" s="14">
        <v>0.110070812055467</v>
      </c>
      <c r="R14" s="14"/>
      <c r="S14" s="14">
        <v>3.6135719824544298E-2</v>
      </c>
      <c r="T14" s="14">
        <v>5.9030147358209897E-2</v>
      </c>
      <c r="U14" s="14">
        <v>0.12636956621200901</v>
      </c>
      <c r="V14" s="14">
        <v>8.3300974473953099E-2</v>
      </c>
      <c r="W14" s="14">
        <v>5.4457716173018998E-2</v>
      </c>
      <c r="X14" s="14">
        <v>8.3290991846648593E-2</v>
      </c>
      <c r="Y14" s="14">
        <v>9.6694385386730294E-2</v>
      </c>
      <c r="Z14" s="14">
        <v>8.5292923663808806E-2</v>
      </c>
      <c r="AA14" s="14">
        <v>9.1220300303724397E-2</v>
      </c>
      <c r="AB14" s="14">
        <v>0.14428150215018201</v>
      </c>
      <c r="AC14" s="14">
        <v>8.8913540580369196E-2</v>
      </c>
      <c r="AD14" s="14">
        <v>0.111739988286768</v>
      </c>
      <c r="AE14" s="14"/>
      <c r="AF14" s="14">
        <v>7.5233196296115898E-2</v>
      </c>
      <c r="AG14" s="14">
        <v>7.8514732831907602E-2</v>
      </c>
      <c r="AH14" s="14">
        <v>0.12509683861069701</v>
      </c>
      <c r="AI14" s="14"/>
      <c r="AJ14" s="14" t="s">
        <v>79</v>
      </c>
      <c r="AK14" s="14" t="s">
        <v>79</v>
      </c>
      <c r="AL14" s="14" t="s">
        <v>79</v>
      </c>
      <c r="AM14" s="14" t="s">
        <v>79</v>
      </c>
      <c r="AN14" s="14" t="s">
        <v>79</v>
      </c>
      <c r="AO14" s="14"/>
      <c r="AP14" s="14">
        <v>5.2737172627244602E-2</v>
      </c>
      <c r="AQ14" s="14">
        <v>7.3563584101183702E-2</v>
      </c>
      <c r="AR14" s="14">
        <v>4.4210390562409697E-2</v>
      </c>
      <c r="AS14" s="14"/>
      <c r="AT14" s="14">
        <v>0.106390767510052</v>
      </c>
      <c r="AU14" s="14">
        <v>0.10652739404047901</v>
      </c>
      <c r="AV14" s="14">
        <v>4.7792716917206698E-2</v>
      </c>
      <c r="AW14" s="14">
        <v>5.00763051486093E-2</v>
      </c>
      <c r="AX14" s="14">
        <v>0.10987359048414699</v>
      </c>
    </row>
    <row r="15" spans="2:50" x14ac:dyDescent="0.25">
      <c r="B15" s="15" t="s">
        <v>71</v>
      </c>
      <c r="C15" s="18">
        <v>0.55528674262742095</v>
      </c>
      <c r="D15" s="18">
        <v>0.58272717226869997</v>
      </c>
      <c r="E15" s="18">
        <v>0.528455129665238</v>
      </c>
      <c r="F15" s="18"/>
      <c r="G15" s="18">
        <v>0.60145714683209095</v>
      </c>
      <c r="H15" s="18">
        <v>0.65774591414139605</v>
      </c>
      <c r="I15" s="18">
        <v>0.52408759075512401</v>
      </c>
      <c r="J15" s="18">
        <v>0.51610361482593503</v>
      </c>
      <c r="K15" s="18">
        <v>0.50050177095458204</v>
      </c>
      <c r="L15" s="18">
        <v>0.53048414276629596</v>
      </c>
      <c r="M15" s="18"/>
      <c r="N15" s="18">
        <v>0.66265602555169101</v>
      </c>
      <c r="O15" s="18">
        <v>0.63727349215497298</v>
      </c>
      <c r="P15" s="18">
        <v>0.475256015556836</v>
      </c>
      <c r="Q15" s="18">
        <v>0.41699250132520699</v>
      </c>
      <c r="R15" s="18"/>
      <c r="S15" s="18">
        <v>0.69437737158219404</v>
      </c>
      <c r="T15" s="18">
        <v>0.57556565215136102</v>
      </c>
      <c r="U15" s="18">
        <v>0.46544886991950901</v>
      </c>
      <c r="V15" s="18">
        <v>0.50057850924081804</v>
      </c>
      <c r="W15" s="18">
        <v>0.517992767036345</v>
      </c>
      <c r="X15" s="18">
        <v>0.58868162794076095</v>
      </c>
      <c r="Y15" s="18">
        <v>0.52301010042693497</v>
      </c>
      <c r="Z15" s="18">
        <v>0.43951769032410698</v>
      </c>
      <c r="AA15" s="18">
        <v>0.54460779397477799</v>
      </c>
      <c r="AB15" s="18">
        <v>0.50758457883886898</v>
      </c>
      <c r="AC15" s="18">
        <v>0.57894044008962897</v>
      </c>
      <c r="AD15" s="18">
        <v>0.52897593843345003</v>
      </c>
      <c r="AE15" s="18"/>
      <c r="AF15" s="18">
        <v>0.49733740942389199</v>
      </c>
      <c r="AG15" s="18">
        <v>0.62048464307644302</v>
      </c>
      <c r="AH15" s="18">
        <v>0.49688288515361201</v>
      </c>
      <c r="AI15" s="18"/>
      <c r="AJ15" s="18" t="s">
        <v>79</v>
      </c>
      <c r="AK15" s="18" t="s">
        <v>79</v>
      </c>
      <c r="AL15" s="18" t="s">
        <v>79</v>
      </c>
      <c r="AM15" s="18" t="s">
        <v>79</v>
      </c>
      <c r="AN15" s="18" t="s">
        <v>79</v>
      </c>
      <c r="AO15" s="18"/>
      <c r="AP15" s="18">
        <v>0.63775787229551495</v>
      </c>
      <c r="AQ15" s="18">
        <v>0.57997541579210399</v>
      </c>
      <c r="AR15" s="18">
        <v>0.63828618966754402</v>
      </c>
      <c r="AS15" s="18"/>
      <c r="AT15" s="18">
        <v>0.460276690199656</v>
      </c>
      <c r="AU15" s="18">
        <v>0.48696870736460102</v>
      </c>
      <c r="AV15" s="18">
        <v>0.68381916807524501</v>
      </c>
      <c r="AW15" s="18">
        <v>0.73480241397323198</v>
      </c>
      <c r="AX15" s="18">
        <v>0.74949865845346797</v>
      </c>
    </row>
    <row r="16" spans="2:50" x14ac:dyDescent="0.25">
      <c r="B16" s="15" t="s">
        <v>72</v>
      </c>
      <c r="C16" s="18">
        <v>5.1937125420042397E-2</v>
      </c>
      <c r="D16" s="18">
        <v>5.2695728055845999E-2</v>
      </c>
      <c r="E16" s="18">
        <v>5.160627797418E-2</v>
      </c>
      <c r="F16" s="18"/>
      <c r="G16" s="18">
        <v>4.1539121128149399E-2</v>
      </c>
      <c r="H16" s="18">
        <v>1.9297393193991201E-2</v>
      </c>
      <c r="I16" s="18">
        <v>5.0317116337242299E-2</v>
      </c>
      <c r="J16" s="18">
        <v>8.8333109484572195E-2</v>
      </c>
      <c r="K16" s="18">
        <v>5.7642602924319102E-2</v>
      </c>
      <c r="L16" s="18">
        <v>5.5677415322943E-2</v>
      </c>
      <c r="M16" s="18"/>
      <c r="N16" s="18">
        <v>3.8825543802758399E-2</v>
      </c>
      <c r="O16" s="18">
        <v>6.5066485903249704E-2</v>
      </c>
      <c r="P16" s="18">
        <v>6.3538735603792307E-2</v>
      </c>
      <c r="Q16" s="18">
        <v>4.1469336045911701E-2</v>
      </c>
      <c r="R16" s="18"/>
      <c r="S16" s="18">
        <v>3.8234163494603499E-2</v>
      </c>
      <c r="T16" s="18">
        <v>5.4536729371660597E-2</v>
      </c>
      <c r="U16" s="18">
        <v>4.8226618525899698E-2</v>
      </c>
      <c r="V16" s="18">
        <v>7.9920882456258099E-2</v>
      </c>
      <c r="W16" s="18">
        <v>7.8498409983606507E-2</v>
      </c>
      <c r="X16" s="18">
        <v>3.03129634128953E-2</v>
      </c>
      <c r="Y16" s="18">
        <v>4.1318634045962997E-2</v>
      </c>
      <c r="Z16" s="18">
        <v>0.13299249663786</v>
      </c>
      <c r="AA16" s="18">
        <v>2.7889032691610999E-2</v>
      </c>
      <c r="AB16" s="18">
        <v>6.8783492854300105E-2</v>
      </c>
      <c r="AC16" s="18">
        <v>5.2026436316782602E-2</v>
      </c>
      <c r="AD16" s="18">
        <v>0</v>
      </c>
      <c r="AE16" s="18"/>
      <c r="AF16" s="18">
        <v>8.4877234321991304E-2</v>
      </c>
      <c r="AG16" s="18">
        <v>3.6500966504743999E-2</v>
      </c>
      <c r="AH16" s="18">
        <v>3.0316850501708299E-2</v>
      </c>
      <c r="AI16" s="18"/>
      <c r="AJ16" s="18" t="s">
        <v>79</v>
      </c>
      <c r="AK16" s="18" t="s">
        <v>79</v>
      </c>
      <c r="AL16" s="18" t="s">
        <v>79</v>
      </c>
      <c r="AM16" s="18" t="s">
        <v>79</v>
      </c>
      <c r="AN16" s="18" t="s">
        <v>79</v>
      </c>
      <c r="AO16" s="18"/>
      <c r="AP16" s="18">
        <v>4.8833177320097801E-2</v>
      </c>
      <c r="AQ16" s="18">
        <v>4.5261201490829399E-2</v>
      </c>
      <c r="AR16" s="18">
        <v>2.29784711252385E-2</v>
      </c>
      <c r="AS16" s="18"/>
      <c r="AT16" s="18">
        <v>7.5193772046349097E-2</v>
      </c>
      <c r="AU16" s="18">
        <v>2.8784225337612102E-2</v>
      </c>
      <c r="AV16" s="18">
        <v>4.5175792939579497E-2</v>
      </c>
      <c r="AW16" s="18">
        <v>1.4936321781918499E-2</v>
      </c>
      <c r="AX16" s="18">
        <v>0</v>
      </c>
    </row>
    <row r="17" spans="2:50" x14ac:dyDescent="0.25">
      <c r="B17" s="15" t="s">
        <v>73</v>
      </c>
      <c r="C17" s="19">
        <v>0.50334961720737803</v>
      </c>
      <c r="D17" s="19">
        <v>0.53003144421285397</v>
      </c>
      <c r="E17" s="19">
        <v>0.47684885169105801</v>
      </c>
      <c r="F17" s="19"/>
      <c r="G17" s="19">
        <v>0.559918025703942</v>
      </c>
      <c r="H17" s="19">
        <v>0.63844852094740501</v>
      </c>
      <c r="I17" s="19">
        <v>0.473770474417882</v>
      </c>
      <c r="J17" s="19">
        <v>0.42777050534136202</v>
      </c>
      <c r="K17" s="19">
        <v>0.44285916803026298</v>
      </c>
      <c r="L17" s="19">
        <v>0.474806727443353</v>
      </c>
      <c r="M17" s="19"/>
      <c r="N17" s="19">
        <v>0.62383048174893196</v>
      </c>
      <c r="O17" s="19">
        <v>0.57220700625172405</v>
      </c>
      <c r="P17" s="19">
        <v>0.41171727995304402</v>
      </c>
      <c r="Q17" s="19">
        <v>0.37552316527929502</v>
      </c>
      <c r="R17" s="19"/>
      <c r="S17" s="19">
        <v>0.65614320808759097</v>
      </c>
      <c r="T17" s="19">
        <v>0.52102892277970003</v>
      </c>
      <c r="U17" s="19">
        <v>0.41722225139361002</v>
      </c>
      <c r="V17" s="19">
        <v>0.42065762678455998</v>
      </c>
      <c r="W17" s="19">
        <v>0.43949435705273798</v>
      </c>
      <c r="X17" s="19">
        <v>0.55836866452786604</v>
      </c>
      <c r="Y17" s="19">
        <v>0.48169146638097199</v>
      </c>
      <c r="Z17" s="19">
        <v>0.30652519368624598</v>
      </c>
      <c r="AA17" s="19">
        <v>0.51671876128316696</v>
      </c>
      <c r="AB17" s="19">
        <v>0.43880108598456802</v>
      </c>
      <c r="AC17" s="19">
        <v>0.52691400377284603</v>
      </c>
      <c r="AD17" s="19">
        <v>0.52897593843345003</v>
      </c>
      <c r="AE17" s="19"/>
      <c r="AF17" s="19">
        <v>0.41246017510189997</v>
      </c>
      <c r="AG17" s="19">
        <v>0.58398367657169903</v>
      </c>
      <c r="AH17" s="19">
        <v>0.46656603465190399</v>
      </c>
      <c r="AI17" s="19"/>
      <c r="AJ17" s="19" t="s">
        <v>79</v>
      </c>
      <c r="AK17" s="19" t="s">
        <v>79</v>
      </c>
      <c r="AL17" s="19" t="s">
        <v>79</v>
      </c>
      <c r="AM17" s="19" t="s">
        <v>79</v>
      </c>
      <c r="AN17" s="19" t="s">
        <v>79</v>
      </c>
      <c r="AO17" s="19"/>
      <c r="AP17" s="19">
        <v>0.588924694975417</v>
      </c>
      <c r="AQ17" s="19">
        <v>0.53471421430127497</v>
      </c>
      <c r="AR17" s="19">
        <v>0.61530771854230504</v>
      </c>
      <c r="AS17" s="19"/>
      <c r="AT17" s="19">
        <v>0.38508291815330697</v>
      </c>
      <c r="AU17" s="19">
        <v>0.45818448202698803</v>
      </c>
      <c r="AV17" s="19">
        <v>0.63864337513566505</v>
      </c>
      <c r="AW17" s="19">
        <v>0.71986609219131303</v>
      </c>
      <c r="AX17" s="19">
        <v>0.74949865845346797</v>
      </c>
    </row>
    <row r="18" spans="2:50" x14ac:dyDescent="0.25">
      <c r="B18" s="27" t="s">
        <v>540</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X17"/>
  <sheetViews>
    <sheetView showGridLines="0" workbookViewId="0">
      <pane xSplit="2" topLeftCell="L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82</v>
      </c>
      <c r="C9" s="14">
        <v>0.16173785330670401</v>
      </c>
      <c r="D9" s="14">
        <v>0.19832732523418101</v>
      </c>
      <c r="E9" s="14">
        <v>0.12581267520873499</v>
      </c>
      <c r="F9" s="14"/>
      <c r="G9" s="14">
        <v>0.238015355234865</v>
      </c>
      <c r="H9" s="14">
        <v>0.20942316082231299</v>
      </c>
      <c r="I9" s="14">
        <v>0.18742786522475599</v>
      </c>
      <c r="J9" s="14">
        <v>0.15245678683297501</v>
      </c>
      <c r="K9" s="14">
        <v>0.103946442936463</v>
      </c>
      <c r="L9" s="14">
        <v>9.7083889680782395E-2</v>
      </c>
      <c r="M9" s="14"/>
      <c r="N9" s="14">
        <v>0.21589653591097199</v>
      </c>
      <c r="O9" s="14">
        <v>0.12860910142408399</v>
      </c>
      <c r="P9" s="14">
        <v>0.166828563126936</v>
      </c>
      <c r="Q9" s="14">
        <v>0.13161020566866</v>
      </c>
      <c r="R9" s="14"/>
      <c r="S9" s="14">
        <v>0.22303901391035699</v>
      </c>
      <c r="T9" s="14">
        <v>0.12229707269518</v>
      </c>
      <c r="U9" s="14">
        <v>0.17082167921851901</v>
      </c>
      <c r="V9" s="14">
        <v>0.19432886775059299</v>
      </c>
      <c r="W9" s="14">
        <v>0.12573851649471399</v>
      </c>
      <c r="X9" s="14">
        <v>0.14879087317181799</v>
      </c>
      <c r="Y9" s="14">
        <v>0.16651710350069901</v>
      </c>
      <c r="Z9" s="14">
        <v>0.125944028574969</v>
      </c>
      <c r="AA9" s="14">
        <v>0.14013294521544101</v>
      </c>
      <c r="AB9" s="14">
        <v>0.145375057111436</v>
      </c>
      <c r="AC9" s="14">
        <v>0.126508509862821</v>
      </c>
      <c r="AD9" s="14">
        <v>0.26870066722137198</v>
      </c>
      <c r="AE9" s="14"/>
      <c r="AF9" s="14">
        <v>0.14748371928245099</v>
      </c>
      <c r="AG9" s="14">
        <v>0.16107720825352001</v>
      </c>
      <c r="AH9" s="14">
        <v>0.17431905680325499</v>
      </c>
      <c r="AI9" s="14"/>
      <c r="AJ9" s="14" t="s">
        <v>79</v>
      </c>
      <c r="AK9" s="14" t="s">
        <v>79</v>
      </c>
      <c r="AL9" s="14" t="s">
        <v>79</v>
      </c>
      <c r="AM9" s="14" t="s">
        <v>79</v>
      </c>
      <c r="AN9" s="14" t="s">
        <v>79</v>
      </c>
      <c r="AO9" s="14"/>
      <c r="AP9" s="14">
        <v>0.19230037422989099</v>
      </c>
      <c r="AQ9" s="14">
        <v>0.15643885859749901</v>
      </c>
      <c r="AR9" s="14">
        <v>0.19958010481007399</v>
      </c>
      <c r="AS9" s="14"/>
      <c r="AT9" s="14">
        <v>0.12459435261607001</v>
      </c>
      <c r="AU9" s="14">
        <v>0.14406888048778399</v>
      </c>
      <c r="AV9" s="14">
        <v>0.19695581085271899</v>
      </c>
      <c r="AW9" s="14">
        <v>0.292765792813659</v>
      </c>
      <c r="AX9" s="14">
        <v>0.19994421733283499</v>
      </c>
    </row>
    <row r="10" spans="2:50" x14ac:dyDescent="0.25">
      <c r="B10" s="15" t="s">
        <v>83</v>
      </c>
      <c r="C10" s="14">
        <v>0.36063875972767201</v>
      </c>
      <c r="D10" s="14">
        <v>0.36231068586352999</v>
      </c>
      <c r="E10" s="14">
        <v>0.35654323641965902</v>
      </c>
      <c r="F10" s="14"/>
      <c r="G10" s="14">
        <v>0.39572796034503099</v>
      </c>
      <c r="H10" s="14">
        <v>0.37374378502157701</v>
      </c>
      <c r="I10" s="14">
        <v>0.31050929800886201</v>
      </c>
      <c r="J10" s="14">
        <v>0.372199407479405</v>
      </c>
      <c r="K10" s="14">
        <v>0.37017189680937901</v>
      </c>
      <c r="L10" s="14">
        <v>0.35142101733828202</v>
      </c>
      <c r="M10" s="14"/>
      <c r="N10" s="14">
        <v>0.37496457148068402</v>
      </c>
      <c r="O10" s="14">
        <v>0.38997485413968402</v>
      </c>
      <c r="P10" s="14">
        <v>0.36484638813549902</v>
      </c>
      <c r="Q10" s="14">
        <v>0.311982020455707</v>
      </c>
      <c r="R10" s="14"/>
      <c r="S10" s="14">
        <v>0.307068779544866</v>
      </c>
      <c r="T10" s="14">
        <v>0.36708204063789601</v>
      </c>
      <c r="U10" s="14">
        <v>0.36491527077893998</v>
      </c>
      <c r="V10" s="14">
        <v>0.322136845236078</v>
      </c>
      <c r="W10" s="14">
        <v>0.44996605418103502</v>
      </c>
      <c r="X10" s="14">
        <v>0.36114519996876898</v>
      </c>
      <c r="Y10" s="14">
        <v>0.36515631208719401</v>
      </c>
      <c r="Z10" s="14">
        <v>0.27646993804379999</v>
      </c>
      <c r="AA10" s="14">
        <v>0.40118196527821698</v>
      </c>
      <c r="AB10" s="14">
        <v>0.38129223305173299</v>
      </c>
      <c r="AC10" s="14">
        <v>0.38419682117234699</v>
      </c>
      <c r="AD10" s="14">
        <v>0.32721570729042299</v>
      </c>
      <c r="AE10" s="14"/>
      <c r="AF10" s="14">
        <v>0.34261461093708401</v>
      </c>
      <c r="AG10" s="14">
        <v>0.36233722075466102</v>
      </c>
      <c r="AH10" s="14">
        <v>0.37667248453125901</v>
      </c>
      <c r="AI10" s="14"/>
      <c r="AJ10" s="14" t="s">
        <v>79</v>
      </c>
      <c r="AK10" s="14" t="s">
        <v>79</v>
      </c>
      <c r="AL10" s="14" t="s">
        <v>79</v>
      </c>
      <c r="AM10" s="14" t="s">
        <v>79</v>
      </c>
      <c r="AN10" s="14" t="s">
        <v>79</v>
      </c>
      <c r="AO10" s="14"/>
      <c r="AP10" s="14">
        <v>0.31511510866846099</v>
      </c>
      <c r="AQ10" s="14">
        <v>0.37484450899284</v>
      </c>
      <c r="AR10" s="14">
        <v>0.355881691525333</v>
      </c>
      <c r="AS10" s="14"/>
      <c r="AT10" s="14">
        <v>0.32462623349219799</v>
      </c>
      <c r="AU10" s="14">
        <v>0.36383631311141401</v>
      </c>
      <c r="AV10" s="14">
        <v>0.38473006811227001</v>
      </c>
      <c r="AW10" s="14">
        <v>0.341281686878385</v>
      </c>
      <c r="AX10" s="14">
        <v>0.441283330570855</v>
      </c>
    </row>
    <row r="11" spans="2:50" x14ac:dyDescent="0.25">
      <c r="B11" s="15" t="s">
        <v>84</v>
      </c>
      <c r="C11" s="14">
        <v>0.31446941881889201</v>
      </c>
      <c r="D11" s="14">
        <v>0.298121638868518</v>
      </c>
      <c r="E11" s="14">
        <v>0.33190726628716399</v>
      </c>
      <c r="F11" s="14"/>
      <c r="G11" s="14">
        <v>0.25961484234906401</v>
      </c>
      <c r="H11" s="14">
        <v>0.28720797289730599</v>
      </c>
      <c r="I11" s="14">
        <v>0.34274253280688699</v>
      </c>
      <c r="J11" s="14">
        <v>0.29274826120627501</v>
      </c>
      <c r="K11" s="14">
        <v>0.343638685428173</v>
      </c>
      <c r="L11" s="14">
        <v>0.34857963395481201</v>
      </c>
      <c r="M11" s="14"/>
      <c r="N11" s="14">
        <v>0.28536455830729501</v>
      </c>
      <c r="O11" s="14">
        <v>0.34074344641843302</v>
      </c>
      <c r="P11" s="14">
        <v>0.32714893846947601</v>
      </c>
      <c r="Q11" s="14">
        <v>0.30660081484195101</v>
      </c>
      <c r="R11" s="14"/>
      <c r="S11" s="14">
        <v>0.30890359215012902</v>
      </c>
      <c r="T11" s="14">
        <v>0.36297058634539198</v>
      </c>
      <c r="U11" s="14">
        <v>0.31106517524890998</v>
      </c>
      <c r="V11" s="14">
        <v>0.30717829307715</v>
      </c>
      <c r="W11" s="14">
        <v>0.29138924160943502</v>
      </c>
      <c r="X11" s="14">
        <v>0.29853699856673899</v>
      </c>
      <c r="Y11" s="14">
        <v>0.32966087770598701</v>
      </c>
      <c r="Z11" s="14">
        <v>0.48061155113235499</v>
      </c>
      <c r="AA11" s="14">
        <v>0.29406767808469297</v>
      </c>
      <c r="AB11" s="14">
        <v>0.30584085476232897</v>
      </c>
      <c r="AC11" s="14">
        <v>0.23439435103925699</v>
      </c>
      <c r="AD11" s="14">
        <v>0.23654039206927099</v>
      </c>
      <c r="AE11" s="14"/>
      <c r="AF11" s="14">
        <v>0.32226317949338701</v>
      </c>
      <c r="AG11" s="14">
        <v>0.32869262071186101</v>
      </c>
      <c r="AH11" s="14">
        <v>0.26899657760985402</v>
      </c>
      <c r="AI11" s="14"/>
      <c r="AJ11" s="14" t="s">
        <v>79</v>
      </c>
      <c r="AK11" s="14" t="s">
        <v>79</v>
      </c>
      <c r="AL11" s="14" t="s">
        <v>79</v>
      </c>
      <c r="AM11" s="14" t="s">
        <v>79</v>
      </c>
      <c r="AN11" s="14" t="s">
        <v>79</v>
      </c>
      <c r="AO11" s="14"/>
      <c r="AP11" s="14">
        <v>0.31168632283983499</v>
      </c>
      <c r="AQ11" s="14">
        <v>0.317145260958762</v>
      </c>
      <c r="AR11" s="14">
        <v>0.30816327753936701</v>
      </c>
      <c r="AS11" s="14"/>
      <c r="AT11" s="14">
        <v>0.334234155577945</v>
      </c>
      <c r="AU11" s="14">
        <v>0.33244135413471398</v>
      </c>
      <c r="AV11" s="14">
        <v>0.30198045931969397</v>
      </c>
      <c r="AW11" s="14">
        <v>0.25207202220896002</v>
      </c>
      <c r="AX11" s="14">
        <v>0.26110402968753099</v>
      </c>
    </row>
    <row r="12" spans="2:50" ht="45" x14ac:dyDescent="0.25">
      <c r="B12" s="15" t="s">
        <v>85</v>
      </c>
      <c r="C12" s="23">
        <v>0.163153968146732</v>
      </c>
      <c r="D12" s="23">
        <v>0.141240350033772</v>
      </c>
      <c r="E12" s="23">
        <v>0.185736822084443</v>
      </c>
      <c r="F12" s="23"/>
      <c r="G12" s="23">
        <v>0.10664184207103999</v>
      </c>
      <c r="H12" s="23">
        <v>0.12962508125880401</v>
      </c>
      <c r="I12" s="23">
        <v>0.15932030395949601</v>
      </c>
      <c r="J12" s="23">
        <v>0.18259554448134499</v>
      </c>
      <c r="K12" s="23">
        <v>0.182242974825985</v>
      </c>
      <c r="L12" s="23">
        <v>0.20291545902612401</v>
      </c>
      <c r="M12" s="23"/>
      <c r="N12" s="23">
        <v>0.123774334301049</v>
      </c>
      <c r="O12" s="23">
        <v>0.14067259801779899</v>
      </c>
      <c r="P12" s="23">
        <v>0.14117611026808799</v>
      </c>
      <c r="Q12" s="23">
        <v>0.249806959033682</v>
      </c>
      <c r="R12" s="23"/>
      <c r="S12" s="23">
        <v>0.16098861439464801</v>
      </c>
      <c r="T12" s="23">
        <v>0.14765030032153201</v>
      </c>
      <c r="U12" s="23">
        <v>0.153197874753631</v>
      </c>
      <c r="V12" s="23">
        <v>0.17635599393617901</v>
      </c>
      <c r="W12" s="23">
        <v>0.13290618771481699</v>
      </c>
      <c r="X12" s="23">
        <v>0.19152692829267401</v>
      </c>
      <c r="Y12" s="23">
        <v>0.138665706706119</v>
      </c>
      <c r="Z12" s="23">
        <v>0.11697448224887699</v>
      </c>
      <c r="AA12" s="23">
        <v>0.16461741142164901</v>
      </c>
      <c r="AB12" s="23">
        <v>0.16749185507450201</v>
      </c>
      <c r="AC12" s="23">
        <v>0.25490031792557499</v>
      </c>
      <c r="AD12" s="23">
        <v>0.16754323341893401</v>
      </c>
      <c r="AE12" s="23"/>
      <c r="AF12" s="23">
        <v>0.18763849028707799</v>
      </c>
      <c r="AG12" s="23">
        <v>0.147892950279958</v>
      </c>
      <c r="AH12" s="23">
        <v>0.18001188105563101</v>
      </c>
      <c r="AI12" s="23"/>
      <c r="AJ12" s="23" t="s">
        <v>79</v>
      </c>
      <c r="AK12" s="23" t="s">
        <v>79</v>
      </c>
      <c r="AL12" s="23" t="s">
        <v>79</v>
      </c>
      <c r="AM12" s="23" t="s">
        <v>79</v>
      </c>
      <c r="AN12" s="23" t="s">
        <v>79</v>
      </c>
      <c r="AO12" s="23"/>
      <c r="AP12" s="23">
        <v>0.180898194261813</v>
      </c>
      <c r="AQ12" s="23">
        <v>0.15157137145089999</v>
      </c>
      <c r="AR12" s="23">
        <v>0.136374926125225</v>
      </c>
      <c r="AS12" s="23"/>
      <c r="AT12" s="23">
        <v>0.21654525831378699</v>
      </c>
      <c r="AU12" s="23">
        <v>0.15965345226608799</v>
      </c>
      <c r="AV12" s="23">
        <v>0.116333661715318</v>
      </c>
      <c r="AW12" s="23">
        <v>0.113880498098996</v>
      </c>
      <c r="AX12" s="23">
        <v>9.7668422408779196E-2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304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1091</v>
      </c>
      <c r="D7" s="10">
        <v>528</v>
      </c>
      <c r="E7" s="10">
        <v>559</v>
      </c>
      <c r="F7" s="10"/>
      <c r="G7" s="10">
        <v>138</v>
      </c>
      <c r="H7" s="10">
        <v>190</v>
      </c>
      <c r="I7" s="10">
        <v>146</v>
      </c>
      <c r="J7" s="10">
        <v>172</v>
      </c>
      <c r="K7" s="10">
        <v>185</v>
      </c>
      <c r="L7" s="10">
        <v>260</v>
      </c>
      <c r="M7" s="10"/>
      <c r="N7" s="10">
        <v>312</v>
      </c>
      <c r="O7" s="10">
        <v>307</v>
      </c>
      <c r="P7" s="10">
        <v>220</v>
      </c>
      <c r="Q7" s="10">
        <v>250</v>
      </c>
      <c r="R7" s="10"/>
      <c r="S7" s="10">
        <v>160</v>
      </c>
      <c r="T7" s="10">
        <v>149</v>
      </c>
      <c r="U7" s="10">
        <v>85</v>
      </c>
      <c r="V7" s="10">
        <v>127</v>
      </c>
      <c r="W7" s="10">
        <v>74</v>
      </c>
      <c r="X7" s="10">
        <v>76</v>
      </c>
      <c r="Y7" s="10">
        <v>86</v>
      </c>
      <c r="Z7" s="10">
        <v>42</v>
      </c>
      <c r="AA7" s="10">
        <v>132</v>
      </c>
      <c r="AB7" s="10">
        <v>94</v>
      </c>
      <c r="AC7" s="10">
        <v>46</v>
      </c>
      <c r="AD7" s="10">
        <v>20</v>
      </c>
      <c r="AE7" s="10"/>
      <c r="AF7" s="10">
        <v>410</v>
      </c>
      <c r="AG7" s="10">
        <v>455</v>
      </c>
      <c r="AH7" s="10">
        <v>138</v>
      </c>
      <c r="AI7" s="10"/>
      <c r="AJ7" s="10" t="s">
        <v>78</v>
      </c>
      <c r="AK7" s="10" t="s">
        <v>78</v>
      </c>
      <c r="AL7" s="10" t="s">
        <v>78</v>
      </c>
      <c r="AM7" s="10" t="s">
        <v>78</v>
      </c>
      <c r="AN7" s="10" t="s">
        <v>78</v>
      </c>
      <c r="AO7" s="10"/>
      <c r="AP7" s="10">
        <v>253</v>
      </c>
      <c r="AQ7" s="10">
        <v>400</v>
      </c>
      <c r="AR7" s="10">
        <v>83</v>
      </c>
      <c r="AS7" s="10"/>
      <c r="AT7" s="10">
        <v>261</v>
      </c>
      <c r="AU7" s="10">
        <v>262</v>
      </c>
      <c r="AV7" s="10">
        <v>296</v>
      </c>
      <c r="AW7" s="10">
        <v>103</v>
      </c>
      <c r="AX7" s="10">
        <v>14</v>
      </c>
    </row>
    <row r="8" spans="2:50" ht="30" customHeight="1" x14ac:dyDescent="0.25">
      <c r="B8" s="11" t="s">
        <v>19</v>
      </c>
      <c r="C8" s="11">
        <v>1094</v>
      </c>
      <c r="D8" s="11">
        <v>549</v>
      </c>
      <c r="E8" s="11">
        <v>540</v>
      </c>
      <c r="F8" s="11"/>
      <c r="G8" s="11">
        <v>161</v>
      </c>
      <c r="H8" s="11">
        <v>188</v>
      </c>
      <c r="I8" s="11">
        <v>190</v>
      </c>
      <c r="J8" s="11">
        <v>176</v>
      </c>
      <c r="K8" s="11">
        <v>150</v>
      </c>
      <c r="L8" s="11">
        <v>228</v>
      </c>
      <c r="M8" s="11"/>
      <c r="N8" s="11">
        <v>294</v>
      </c>
      <c r="O8" s="11">
        <v>292</v>
      </c>
      <c r="P8" s="11">
        <v>247</v>
      </c>
      <c r="Q8" s="11">
        <v>260</v>
      </c>
      <c r="R8" s="11"/>
      <c r="S8" s="11">
        <v>167</v>
      </c>
      <c r="T8" s="11">
        <v>138</v>
      </c>
      <c r="U8" s="11">
        <v>84</v>
      </c>
      <c r="V8" s="11">
        <v>113</v>
      </c>
      <c r="W8" s="11">
        <v>68</v>
      </c>
      <c r="X8" s="11">
        <v>92</v>
      </c>
      <c r="Y8" s="11">
        <v>82</v>
      </c>
      <c r="Z8" s="11">
        <v>40</v>
      </c>
      <c r="AA8" s="11">
        <v>122</v>
      </c>
      <c r="AB8" s="11">
        <v>98</v>
      </c>
      <c r="AC8" s="11">
        <v>55</v>
      </c>
      <c r="AD8" s="11">
        <v>35</v>
      </c>
      <c r="AE8" s="11"/>
      <c r="AF8" s="11">
        <v>395</v>
      </c>
      <c r="AG8" s="11">
        <v>451</v>
      </c>
      <c r="AH8" s="11">
        <v>150</v>
      </c>
      <c r="AI8" s="11"/>
      <c r="AJ8" s="11" t="s">
        <v>78</v>
      </c>
      <c r="AK8" s="11" t="s">
        <v>78</v>
      </c>
      <c r="AL8" s="11" t="s">
        <v>78</v>
      </c>
      <c r="AM8" s="11" t="s">
        <v>78</v>
      </c>
      <c r="AN8" s="11" t="s">
        <v>78</v>
      </c>
      <c r="AO8" s="11"/>
      <c r="AP8" s="11">
        <v>242</v>
      </c>
      <c r="AQ8" s="11">
        <v>412</v>
      </c>
      <c r="AR8" s="11">
        <v>83</v>
      </c>
      <c r="AS8" s="11"/>
      <c r="AT8" s="11">
        <v>255</v>
      </c>
      <c r="AU8" s="11">
        <v>270</v>
      </c>
      <c r="AV8" s="11">
        <v>300</v>
      </c>
      <c r="AW8" s="11">
        <v>105</v>
      </c>
      <c r="AX8" s="11">
        <v>13</v>
      </c>
    </row>
    <row r="9" spans="2:50" x14ac:dyDescent="0.25">
      <c r="B9" s="15" t="s">
        <v>65</v>
      </c>
      <c r="C9" s="14">
        <v>0.20155887702619099</v>
      </c>
      <c r="D9" s="14">
        <v>0.27244299424852497</v>
      </c>
      <c r="E9" s="14">
        <v>0.13120844831575401</v>
      </c>
      <c r="F9" s="14"/>
      <c r="G9" s="14">
        <v>0.145753749498754</v>
      </c>
      <c r="H9" s="14">
        <v>0.21972179639093101</v>
      </c>
      <c r="I9" s="14">
        <v>0.169976745059984</v>
      </c>
      <c r="J9" s="14">
        <v>0.21455921338151901</v>
      </c>
      <c r="K9" s="14">
        <v>0.21078967151200101</v>
      </c>
      <c r="L9" s="14">
        <v>0.2360837721407</v>
      </c>
      <c r="M9" s="14"/>
      <c r="N9" s="14">
        <v>0.23212864276454601</v>
      </c>
      <c r="O9" s="14">
        <v>0.23678067587387899</v>
      </c>
      <c r="P9" s="14">
        <v>0.17913573120375201</v>
      </c>
      <c r="Q9" s="14">
        <v>0.15043793193594199</v>
      </c>
      <c r="R9" s="14"/>
      <c r="S9" s="14">
        <v>0.26700037826216899</v>
      </c>
      <c r="T9" s="14">
        <v>0.111492287911978</v>
      </c>
      <c r="U9" s="14">
        <v>0.136518720416413</v>
      </c>
      <c r="V9" s="14">
        <v>0.25703878395096702</v>
      </c>
      <c r="W9" s="14">
        <v>0.133794837160332</v>
      </c>
      <c r="X9" s="14">
        <v>0.162395075572664</v>
      </c>
      <c r="Y9" s="14">
        <v>0.19938853457066899</v>
      </c>
      <c r="Z9" s="14">
        <v>0.26192417796066098</v>
      </c>
      <c r="AA9" s="14">
        <v>0.240551105214733</v>
      </c>
      <c r="AB9" s="14">
        <v>0.169446644099982</v>
      </c>
      <c r="AC9" s="14">
        <v>0.303437408820244</v>
      </c>
      <c r="AD9" s="14">
        <v>0.185953983301615</v>
      </c>
      <c r="AE9" s="14"/>
      <c r="AF9" s="14">
        <v>0.20414506109373601</v>
      </c>
      <c r="AG9" s="14">
        <v>0.236575098507043</v>
      </c>
      <c r="AH9" s="14">
        <v>0.14977855952081201</v>
      </c>
      <c r="AI9" s="14"/>
      <c r="AJ9" s="14" t="s">
        <v>79</v>
      </c>
      <c r="AK9" s="14" t="s">
        <v>79</v>
      </c>
      <c r="AL9" s="14" t="s">
        <v>79</v>
      </c>
      <c r="AM9" s="14" t="s">
        <v>79</v>
      </c>
      <c r="AN9" s="14" t="s">
        <v>79</v>
      </c>
      <c r="AO9" s="14"/>
      <c r="AP9" s="14">
        <v>0.242897979015576</v>
      </c>
      <c r="AQ9" s="14">
        <v>0.22442805098357699</v>
      </c>
      <c r="AR9" s="14">
        <v>0.23470562562515401</v>
      </c>
      <c r="AS9" s="14"/>
      <c r="AT9" s="14">
        <v>0.171885004869028</v>
      </c>
      <c r="AU9" s="14">
        <v>0.165946974392016</v>
      </c>
      <c r="AV9" s="14">
        <v>0.214974851594703</v>
      </c>
      <c r="AW9" s="14">
        <v>0.34151299758486803</v>
      </c>
      <c r="AX9" s="14">
        <v>0.36373935945570901</v>
      </c>
    </row>
    <row r="10" spans="2:50" x14ac:dyDescent="0.25">
      <c r="B10" s="15" t="s">
        <v>66</v>
      </c>
      <c r="C10" s="14">
        <v>0.52017827273642203</v>
      </c>
      <c r="D10" s="14">
        <v>0.50192452955383005</v>
      </c>
      <c r="E10" s="14">
        <v>0.53466662782744101</v>
      </c>
      <c r="F10" s="14"/>
      <c r="G10" s="14">
        <v>0.485657398566472</v>
      </c>
      <c r="H10" s="14">
        <v>0.48822693692039998</v>
      </c>
      <c r="I10" s="14">
        <v>0.54724683653386597</v>
      </c>
      <c r="J10" s="14">
        <v>0.49728286175248498</v>
      </c>
      <c r="K10" s="14">
        <v>0.52482187276382197</v>
      </c>
      <c r="L10" s="14">
        <v>0.56300659484642201</v>
      </c>
      <c r="M10" s="14"/>
      <c r="N10" s="14">
        <v>0.57066763081757699</v>
      </c>
      <c r="O10" s="14">
        <v>0.52999594156734497</v>
      </c>
      <c r="P10" s="14">
        <v>0.50767422191338696</v>
      </c>
      <c r="Q10" s="14">
        <v>0.46295492043116998</v>
      </c>
      <c r="R10" s="14"/>
      <c r="S10" s="14">
        <v>0.52254180596199795</v>
      </c>
      <c r="T10" s="14">
        <v>0.55804889073127795</v>
      </c>
      <c r="U10" s="14">
        <v>0.482877816267264</v>
      </c>
      <c r="V10" s="14">
        <v>0.48794102838030901</v>
      </c>
      <c r="W10" s="14">
        <v>0.56524900145350898</v>
      </c>
      <c r="X10" s="14">
        <v>0.60629457221774996</v>
      </c>
      <c r="Y10" s="14">
        <v>0.49463438679333599</v>
      </c>
      <c r="Z10" s="14">
        <v>0.21841903539061799</v>
      </c>
      <c r="AA10" s="14">
        <v>0.488502530400652</v>
      </c>
      <c r="AB10" s="14">
        <v>0.59474503145105695</v>
      </c>
      <c r="AC10" s="14">
        <v>0.432701302409015</v>
      </c>
      <c r="AD10" s="14">
        <v>0.68108878317676103</v>
      </c>
      <c r="AE10" s="14"/>
      <c r="AF10" s="14">
        <v>0.482490512577678</v>
      </c>
      <c r="AG10" s="14">
        <v>0.57877400113658095</v>
      </c>
      <c r="AH10" s="14">
        <v>0.50491089188025196</v>
      </c>
      <c r="AI10" s="14"/>
      <c r="AJ10" s="14" t="s">
        <v>79</v>
      </c>
      <c r="AK10" s="14" t="s">
        <v>79</v>
      </c>
      <c r="AL10" s="14" t="s">
        <v>79</v>
      </c>
      <c r="AM10" s="14" t="s">
        <v>79</v>
      </c>
      <c r="AN10" s="14" t="s">
        <v>79</v>
      </c>
      <c r="AO10" s="14"/>
      <c r="AP10" s="14">
        <v>0.56417180046281901</v>
      </c>
      <c r="AQ10" s="14">
        <v>0.49976049915260401</v>
      </c>
      <c r="AR10" s="14">
        <v>0.58755577267035197</v>
      </c>
      <c r="AS10" s="14"/>
      <c r="AT10" s="14">
        <v>0.48133160665872299</v>
      </c>
      <c r="AU10" s="14">
        <v>0.54659786989136305</v>
      </c>
      <c r="AV10" s="14">
        <v>0.57719055080626003</v>
      </c>
      <c r="AW10" s="14">
        <v>0.48158609134714397</v>
      </c>
      <c r="AX10" s="14">
        <v>0.41325163655900499</v>
      </c>
    </row>
    <row r="11" spans="2:50" x14ac:dyDescent="0.25">
      <c r="B11" s="15" t="s">
        <v>67</v>
      </c>
      <c r="C11" s="14">
        <v>0.203198429175484</v>
      </c>
      <c r="D11" s="14">
        <v>0.170463859483165</v>
      </c>
      <c r="E11" s="14">
        <v>0.238198444224756</v>
      </c>
      <c r="F11" s="14"/>
      <c r="G11" s="14">
        <v>0.29554698594342999</v>
      </c>
      <c r="H11" s="14">
        <v>0.21474026405539501</v>
      </c>
      <c r="I11" s="14">
        <v>0.175017112281005</v>
      </c>
      <c r="J11" s="14">
        <v>0.20938892659173999</v>
      </c>
      <c r="K11" s="14">
        <v>0.187793180720081</v>
      </c>
      <c r="L11" s="14">
        <v>0.157291913391573</v>
      </c>
      <c r="M11" s="14"/>
      <c r="N11" s="14">
        <v>0.159211003539347</v>
      </c>
      <c r="O11" s="14">
        <v>0.16838341090873701</v>
      </c>
      <c r="P11" s="14">
        <v>0.231163440408926</v>
      </c>
      <c r="Q11" s="14">
        <v>0.26399465060265698</v>
      </c>
      <c r="R11" s="14"/>
      <c r="S11" s="14">
        <v>0.17099909309613701</v>
      </c>
      <c r="T11" s="14">
        <v>0.28396451416296598</v>
      </c>
      <c r="U11" s="14">
        <v>0.26032042213501599</v>
      </c>
      <c r="V11" s="14">
        <v>0.21164382598016901</v>
      </c>
      <c r="W11" s="14">
        <v>0.23496019563613499</v>
      </c>
      <c r="X11" s="14">
        <v>0.18130268509609701</v>
      </c>
      <c r="Y11" s="14">
        <v>0.20494807719004299</v>
      </c>
      <c r="Z11" s="14">
        <v>0.37392006174062198</v>
      </c>
      <c r="AA11" s="14">
        <v>0.16149876235291399</v>
      </c>
      <c r="AB11" s="14">
        <v>0.142764143766371</v>
      </c>
      <c r="AC11" s="14">
        <v>0.166891816013433</v>
      </c>
      <c r="AD11" s="14">
        <v>4.4672053039893397E-2</v>
      </c>
      <c r="AE11" s="14"/>
      <c r="AF11" s="14">
        <v>0.224022371748021</v>
      </c>
      <c r="AG11" s="14">
        <v>0.135806027378963</v>
      </c>
      <c r="AH11" s="14">
        <v>0.23040420590327501</v>
      </c>
      <c r="AI11" s="14"/>
      <c r="AJ11" s="14" t="s">
        <v>79</v>
      </c>
      <c r="AK11" s="14" t="s">
        <v>79</v>
      </c>
      <c r="AL11" s="14" t="s">
        <v>79</v>
      </c>
      <c r="AM11" s="14" t="s">
        <v>79</v>
      </c>
      <c r="AN11" s="14" t="s">
        <v>79</v>
      </c>
      <c r="AO11" s="14"/>
      <c r="AP11" s="14">
        <v>0.141391730970782</v>
      </c>
      <c r="AQ11" s="14">
        <v>0.20533219277904899</v>
      </c>
      <c r="AR11" s="14">
        <v>0.16549439304687899</v>
      </c>
      <c r="AS11" s="14"/>
      <c r="AT11" s="14">
        <v>0.25470762835406202</v>
      </c>
      <c r="AU11" s="14">
        <v>0.19363525579424801</v>
      </c>
      <c r="AV11" s="14">
        <v>0.16631484682129</v>
      </c>
      <c r="AW11" s="14">
        <v>0.13692696303121499</v>
      </c>
      <c r="AX11" s="14">
        <v>0.15888956601965701</v>
      </c>
    </row>
    <row r="12" spans="2:50" x14ac:dyDescent="0.25">
      <c r="B12" s="15" t="s">
        <v>68</v>
      </c>
      <c r="C12" s="14">
        <v>2.1317446198697201E-2</v>
      </c>
      <c r="D12" s="14">
        <v>1.8085535085893101E-2</v>
      </c>
      <c r="E12" s="14">
        <v>2.4783670923947999E-2</v>
      </c>
      <c r="F12" s="14"/>
      <c r="G12" s="14">
        <v>2.7937298666852298E-2</v>
      </c>
      <c r="H12" s="14">
        <v>3.1229139664113101E-2</v>
      </c>
      <c r="I12" s="14">
        <v>4.1016643495311998E-2</v>
      </c>
      <c r="J12" s="14">
        <v>1.9116289385084299E-2</v>
      </c>
      <c r="K12" s="14">
        <v>6.0576675939004098E-3</v>
      </c>
      <c r="L12" s="14">
        <v>3.8639186340257898E-3</v>
      </c>
      <c r="M12" s="14"/>
      <c r="N12" s="14">
        <v>1.8926614461998399E-2</v>
      </c>
      <c r="O12" s="14">
        <v>2.2253382049138001E-2</v>
      </c>
      <c r="P12" s="14">
        <v>1.27085062546301E-2</v>
      </c>
      <c r="Q12" s="14">
        <v>3.1347524104777098E-2</v>
      </c>
      <c r="R12" s="14"/>
      <c r="S12" s="14">
        <v>6.8266097370479201E-3</v>
      </c>
      <c r="T12" s="14">
        <v>2.9185983562818499E-2</v>
      </c>
      <c r="U12" s="14">
        <v>3.6357371463756602E-2</v>
      </c>
      <c r="V12" s="14">
        <v>0</v>
      </c>
      <c r="W12" s="14">
        <v>2.9070515705673001E-2</v>
      </c>
      <c r="X12" s="14">
        <v>2.3660356808183802E-2</v>
      </c>
      <c r="Y12" s="14">
        <v>2.66010455617493E-2</v>
      </c>
      <c r="Z12" s="14">
        <v>2.5079733222034099E-2</v>
      </c>
      <c r="AA12" s="14">
        <v>3.13472709529838E-2</v>
      </c>
      <c r="AB12" s="14">
        <v>1.1917666727560399E-2</v>
      </c>
      <c r="AC12" s="14">
        <v>5.0370727994619599E-2</v>
      </c>
      <c r="AD12" s="14">
        <v>0</v>
      </c>
      <c r="AE12" s="14"/>
      <c r="AF12" s="14">
        <v>3.0736795213739398E-2</v>
      </c>
      <c r="AG12" s="14">
        <v>8.7600424504716903E-3</v>
      </c>
      <c r="AH12" s="14">
        <v>3.1090633447583699E-2</v>
      </c>
      <c r="AI12" s="14"/>
      <c r="AJ12" s="14" t="s">
        <v>79</v>
      </c>
      <c r="AK12" s="14" t="s">
        <v>79</v>
      </c>
      <c r="AL12" s="14" t="s">
        <v>79</v>
      </c>
      <c r="AM12" s="14" t="s">
        <v>79</v>
      </c>
      <c r="AN12" s="14" t="s">
        <v>79</v>
      </c>
      <c r="AO12" s="14"/>
      <c r="AP12" s="14">
        <v>1.11125142481159E-2</v>
      </c>
      <c r="AQ12" s="14">
        <v>2.6196409664284302E-2</v>
      </c>
      <c r="AR12" s="14">
        <v>0</v>
      </c>
      <c r="AS12" s="14"/>
      <c r="AT12" s="14">
        <v>2.0398228536738401E-2</v>
      </c>
      <c r="AU12" s="14">
        <v>2.4031765452292801E-2</v>
      </c>
      <c r="AV12" s="14">
        <v>1.2184836564180301E-2</v>
      </c>
      <c r="AW12" s="14">
        <v>3.0279664121689299E-2</v>
      </c>
      <c r="AX12" s="14">
        <v>0</v>
      </c>
    </row>
    <row r="13" spans="2:50" x14ac:dyDescent="0.25">
      <c r="B13" s="15" t="s">
        <v>69</v>
      </c>
      <c r="C13" s="14">
        <v>7.5217282132315098E-3</v>
      </c>
      <c r="D13" s="14">
        <v>4.5017241564365698E-3</v>
      </c>
      <c r="E13" s="14">
        <v>1.0655570308172E-2</v>
      </c>
      <c r="F13" s="14"/>
      <c r="G13" s="14">
        <v>0</v>
      </c>
      <c r="H13" s="14">
        <v>1.46121909432558E-2</v>
      </c>
      <c r="I13" s="14">
        <v>1.19700334756243E-2</v>
      </c>
      <c r="J13" s="14">
        <v>1.26882267135954E-2</v>
      </c>
      <c r="K13" s="14">
        <v>0</v>
      </c>
      <c r="L13" s="14">
        <v>4.2567572916009898E-3</v>
      </c>
      <c r="M13" s="14"/>
      <c r="N13" s="14">
        <v>6.4057768033135799E-3</v>
      </c>
      <c r="O13" s="14">
        <v>1.50086118231653E-2</v>
      </c>
      <c r="P13" s="14">
        <v>3.98998027579408E-3</v>
      </c>
      <c r="Q13" s="14">
        <v>3.7945428664143402E-3</v>
      </c>
      <c r="R13" s="14"/>
      <c r="S13" s="14">
        <v>6.2734076874692499E-3</v>
      </c>
      <c r="T13" s="14">
        <v>0</v>
      </c>
      <c r="U13" s="14">
        <v>1.15585043421392E-2</v>
      </c>
      <c r="V13" s="14">
        <v>1.08469779059921E-2</v>
      </c>
      <c r="W13" s="14">
        <v>0</v>
      </c>
      <c r="X13" s="14">
        <v>0</v>
      </c>
      <c r="Y13" s="14">
        <v>2.4041514662662099E-2</v>
      </c>
      <c r="Z13" s="14">
        <v>0</v>
      </c>
      <c r="AA13" s="14">
        <v>1.4520163077245799E-2</v>
      </c>
      <c r="AB13" s="14">
        <v>0</v>
      </c>
      <c r="AC13" s="14">
        <v>2.26875793864608E-2</v>
      </c>
      <c r="AD13" s="14">
        <v>0</v>
      </c>
      <c r="AE13" s="14"/>
      <c r="AF13" s="14">
        <v>1.6181147321646001E-2</v>
      </c>
      <c r="AG13" s="14">
        <v>4.075716835768E-3</v>
      </c>
      <c r="AH13" s="14">
        <v>0</v>
      </c>
      <c r="AI13" s="14"/>
      <c r="AJ13" s="14" t="s">
        <v>79</v>
      </c>
      <c r="AK13" s="14" t="s">
        <v>79</v>
      </c>
      <c r="AL13" s="14" t="s">
        <v>79</v>
      </c>
      <c r="AM13" s="14" t="s">
        <v>79</v>
      </c>
      <c r="AN13" s="14" t="s">
        <v>79</v>
      </c>
      <c r="AO13" s="14"/>
      <c r="AP13" s="14">
        <v>5.1762773097738402E-3</v>
      </c>
      <c r="AQ13" s="14">
        <v>7.4289559265696397E-3</v>
      </c>
      <c r="AR13" s="14">
        <v>0</v>
      </c>
      <c r="AS13" s="14"/>
      <c r="AT13" s="14">
        <v>3.8568518918814898E-3</v>
      </c>
      <c r="AU13" s="14">
        <v>8.2944236989307592E-3</v>
      </c>
      <c r="AV13" s="14">
        <v>1.2634826787273901E-2</v>
      </c>
      <c r="AW13" s="14">
        <v>0</v>
      </c>
      <c r="AX13" s="14">
        <v>0</v>
      </c>
    </row>
    <row r="14" spans="2:50" x14ac:dyDescent="0.25">
      <c r="B14" s="15" t="s">
        <v>70</v>
      </c>
      <c r="C14" s="14">
        <v>4.6225246649973399E-2</v>
      </c>
      <c r="D14" s="14">
        <v>3.25813574721504E-2</v>
      </c>
      <c r="E14" s="14">
        <v>6.0487238399928901E-2</v>
      </c>
      <c r="F14" s="14"/>
      <c r="G14" s="14">
        <v>4.51045673244918E-2</v>
      </c>
      <c r="H14" s="14">
        <v>3.14696720259054E-2</v>
      </c>
      <c r="I14" s="14">
        <v>5.47726291542079E-2</v>
      </c>
      <c r="J14" s="14">
        <v>4.6964482175576E-2</v>
      </c>
      <c r="K14" s="14">
        <v>7.0537607410195893E-2</v>
      </c>
      <c r="L14" s="14">
        <v>3.5497043695678097E-2</v>
      </c>
      <c r="M14" s="14"/>
      <c r="N14" s="14">
        <v>1.26603316132178E-2</v>
      </c>
      <c r="O14" s="14">
        <v>2.7577977777736198E-2</v>
      </c>
      <c r="P14" s="14">
        <v>6.5328119943511398E-2</v>
      </c>
      <c r="Q14" s="14">
        <v>8.7470430059040302E-2</v>
      </c>
      <c r="R14" s="14"/>
      <c r="S14" s="14">
        <v>2.6358705255178701E-2</v>
      </c>
      <c r="T14" s="14">
        <v>1.730832363096E-2</v>
      </c>
      <c r="U14" s="14">
        <v>7.2367165375411699E-2</v>
      </c>
      <c r="V14" s="14">
        <v>3.25293837825621E-2</v>
      </c>
      <c r="W14" s="14">
        <v>3.6925450044351001E-2</v>
      </c>
      <c r="X14" s="14">
        <v>2.6347310305305498E-2</v>
      </c>
      <c r="Y14" s="14">
        <v>5.0386441221540401E-2</v>
      </c>
      <c r="Z14" s="14">
        <v>0.120656991686065</v>
      </c>
      <c r="AA14" s="14">
        <v>6.3580168001471801E-2</v>
      </c>
      <c r="AB14" s="14">
        <v>8.1126513955029705E-2</v>
      </c>
      <c r="AC14" s="14">
        <v>2.3911165376227599E-2</v>
      </c>
      <c r="AD14" s="14">
        <v>8.8285180481730299E-2</v>
      </c>
      <c r="AE14" s="14"/>
      <c r="AF14" s="14">
        <v>4.24241120451797E-2</v>
      </c>
      <c r="AG14" s="14">
        <v>3.6009113691173801E-2</v>
      </c>
      <c r="AH14" s="14">
        <v>8.3815709248076506E-2</v>
      </c>
      <c r="AI14" s="14"/>
      <c r="AJ14" s="14" t="s">
        <v>79</v>
      </c>
      <c r="AK14" s="14" t="s">
        <v>79</v>
      </c>
      <c r="AL14" s="14" t="s">
        <v>79</v>
      </c>
      <c r="AM14" s="14" t="s">
        <v>79</v>
      </c>
      <c r="AN14" s="14" t="s">
        <v>79</v>
      </c>
      <c r="AO14" s="14"/>
      <c r="AP14" s="14">
        <v>3.5249697992932698E-2</v>
      </c>
      <c r="AQ14" s="14">
        <v>3.6853891493915297E-2</v>
      </c>
      <c r="AR14" s="14">
        <v>1.22442086576147E-2</v>
      </c>
      <c r="AS14" s="14"/>
      <c r="AT14" s="14">
        <v>6.7820679689567107E-2</v>
      </c>
      <c r="AU14" s="14">
        <v>6.1493710771148999E-2</v>
      </c>
      <c r="AV14" s="14">
        <v>1.6700087426292899E-2</v>
      </c>
      <c r="AW14" s="14">
        <v>9.6942839150841297E-3</v>
      </c>
      <c r="AX14" s="14">
        <v>6.4119437965628606E-2</v>
      </c>
    </row>
    <row r="15" spans="2:50" x14ac:dyDescent="0.25">
      <c r="B15" s="15" t="s">
        <v>71</v>
      </c>
      <c r="C15" s="18">
        <v>0.72173714976261405</v>
      </c>
      <c r="D15" s="18">
        <v>0.77436752380235496</v>
      </c>
      <c r="E15" s="18">
        <v>0.66587507614319497</v>
      </c>
      <c r="F15" s="18"/>
      <c r="G15" s="18">
        <v>0.63141114806522602</v>
      </c>
      <c r="H15" s="18">
        <v>0.70794873331133101</v>
      </c>
      <c r="I15" s="18">
        <v>0.71722358159385102</v>
      </c>
      <c r="J15" s="18">
        <v>0.71184207513400399</v>
      </c>
      <c r="K15" s="18">
        <v>0.73561154427582298</v>
      </c>
      <c r="L15" s="18">
        <v>0.79909036698712199</v>
      </c>
      <c r="M15" s="18"/>
      <c r="N15" s="18">
        <v>0.80279627358212302</v>
      </c>
      <c r="O15" s="18">
        <v>0.76677661744122405</v>
      </c>
      <c r="P15" s="18">
        <v>0.68680995311713799</v>
      </c>
      <c r="Q15" s="18">
        <v>0.61339285236711205</v>
      </c>
      <c r="R15" s="18"/>
      <c r="S15" s="18">
        <v>0.789542184224167</v>
      </c>
      <c r="T15" s="18">
        <v>0.66954117864325602</v>
      </c>
      <c r="U15" s="18">
        <v>0.619396536683676</v>
      </c>
      <c r="V15" s="18">
        <v>0.74497981233127697</v>
      </c>
      <c r="W15" s="18">
        <v>0.69904383861384101</v>
      </c>
      <c r="X15" s="18">
        <v>0.76868964779041404</v>
      </c>
      <c r="Y15" s="18">
        <v>0.69402292136400501</v>
      </c>
      <c r="Z15" s="18">
        <v>0.480343213351279</v>
      </c>
      <c r="AA15" s="18">
        <v>0.72905363561538405</v>
      </c>
      <c r="AB15" s="18">
        <v>0.76419167555103895</v>
      </c>
      <c r="AC15" s="18">
        <v>0.736138711229259</v>
      </c>
      <c r="AD15" s="18">
        <v>0.86704276647837597</v>
      </c>
      <c r="AE15" s="18"/>
      <c r="AF15" s="18">
        <v>0.68663557367141403</v>
      </c>
      <c r="AG15" s="18">
        <v>0.81534909964362301</v>
      </c>
      <c r="AH15" s="18">
        <v>0.65468945140106505</v>
      </c>
      <c r="AI15" s="18"/>
      <c r="AJ15" s="18" t="s">
        <v>79</v>
      </c>
      <c r="AK15" s="18" t="s">
        <v>79</v>
      </c>
      <c r="AL15" s="18" t="s">
        <v>79</v>
      </c>
      <c r="AM15" s="18" t="s">
        <v>79</v>
      </c>
      <c r="AN15" s="18" t="s">
        <v>79</v>
      </c>
      <c r="AO15" s="18"/>
      <c r="AP15" s="18">
        <v>0.80706977947839498</v>
      </c>
      <c r="AQ15" s="18">
        <v>0.724188550136182</v>
      </c>
      <c r="AR15" s="18">
        <v>0.82226139829550604</v>
      </c>
      <c r="AS15" s="18"/>
      <c r="AT15" s="18">
        <v>0.65321661152775101</v>
      </c>
      <c r="AU15" s="18">
        <v>0.71254484428338005</v>
      </c>
      <c r="AV15" s="18">
        <v>0.792165402400963</v>
      </c>
      <c r="AW15" s="18">
        <v>0.823099088932012</v>
      </c>
      <c r="AX15" s="18">
        <v>0.776990996014714</v>
      </c>
    </row>
    <row r="16" spans="2:50" x14ac:dyDescent="0.25">
      <c r="B16" s="15" t="s">
        <v>72</v>
      </c>
      <c r="C16" s="18">
        <v>2.8839174411928799E-2</v>
      </c>
      <c r="D16" s="18">
        <v>2.25872592423297E-2</v>
      </c>
      <c r="E16" s="18">
        <v>3.543924123212E-2</v>
      </c>
      <c r="F16" s="18"/>
      <c r="G16" s="18">
        <v>2.7937298666852298E-2</v>
      </c>
      <c r="H16" s="18">
        <v>4.5841330607368898E-2</v>
      </c>
      <c r="I16" s="18">
        <v>5.29866769709363E-2</v>
      </c>
      <c r="J16" s="18">
        <v>3.1804516098679701E-2</v>
      </c>
      <c r="K16" s="18">
        <v>6.0576675939004098E-3</v>
      </c>
      <c r="L16" s="18">
        <v>8.1206759256267705E-3</v>
      </c>
      <c r="M16" s="18"/>
      <c r="N16" s="18">
        <v>2.5332391265312001E-2</v>
      </c>
      <c r="O16" s="18">
        <v>3.7261993872303299E-2</v>
      </c>
      <c r="P16" s="18">
        <v>1.6698486530424099E-2</v>
      </c>
      <c r="Q16" s="18">
        <v>3.5142066971191502E-2</v>
      </c>
      <c r="R16" s="18"/>
      <c r="S16" s="18">
        <v>1.3100017424517199E-2</v>
      </c>
      <c r="T16" s="18">
        <v>2.9185983562818499E-2</v>
      </c>
      <c r="U16" s="18">
        <v>4.7915875805895798E-2</v>
      </c>
      <c r="V16" s="18">
        <v>1.08469779059921E-2</v>
      </c>
      <c r="W16" s="18">
        <v>2.9070515705673001E-2</v>
      </c>
      <c r="X16" s="18">
        <v>2.3660356808183802E-2</v>
      </c>
      <c r="Y16" s="18">
        <v>5.0642560224411402E-2</v>
      </c>
      <c r="Z16" s="18">
        <v>2.5079733222034099E-2</v>
      </c>
      <c r="AA16" s="18">
        <v>4.5867434030229602E-2</v>
      </c>
      <c r="AB16" s="18">
        <v>1.1917666727560399E-2</v>
      </c>
      <c r="AC16" s="18">
        <v>7.3058307381080406E-2</v>
      </c>
      <c r="AD16" s="18">
        <v>0</v>
      </c>
      <c r="AE16" s="18"/>
      <c r="AF16" s="18">
        <v>4.69179425353854E-2</v>
      </c>
      <c r="AG16" s="18">
        <v>1.2835759286239701E-2</v>
      </c>
      <c r="AH16" s="18">
        <v>3.1090633447583699E-2</v>
      </c>
      <c r="AI16" s="18"/>
      <c r="AJ16" s="18" t="s">
        <v>79</v>
      </c>
      <c r="AK16" s="18" t="s">
        <v>79</v>
      </c>
      <c r="AL16" s="18" t="s">
        <v>79</v>
      </c>
      <c r="AM16" s="18" t="s">
        <v>79</v>
      </c>
      <c r="AN16" s="18" t="s">
        <v>79</v>
      </c>
      <c r="AO16" s="18"/>
      <c r="AP16" s="18">
        <v>1.6288791557889801E-2</v>
      </c>
      <c r="AQ16" s="18">
        <v>3.3625365590853898E-2</v>
      </c>
      <c r="AR16" s="18">
        <v>0</v>
      </c>
      <c r="AS16" s="18"/>
      <c r="AT16" s="18">
        <v>2.4255080428619898E-2</v>
      </c>
      <c r="AU16" s="18">
        <v>3.2326189151223601E-2</v>
      </c>
      <c r="AV16" s="18">
        <v>2.4819663351454201E-2</v>
      </c>
      <c r="AW16" s="18">
        <v>3.0279664121689299E-2</v>
      </c>
      <c r="AX16" s="18">
        <v>0</v>
      </c>
    </row>
    <row r="17" spans="2:50" x14ac:dyDescent="0.25">
      <c r="B17" s="15" t="s">
        <v>73</v>
      </c>
      <c r="C17" s="19">
        <v>0.69289797535068498</v>
      </c>
      <c r="D17" s="19">
        <v>0.751780264560025</v>
      </c>
      <c r="E17" s="19">
        <v>0.63043583491107502</v>
      </c>
      <c r="F17" s="19"/>
      <c r="G17" s="19">
        <v>0.60347384939837301</v>
      </c>
      <c r="H17" s="19">
        <v>0.66210740270396196</v>
      </c>
      <c r="I17" s="19">
        <v>0.66423690462291396</v>
      </c>
      <c r="J17" s="19">
        <v>0.68003755903532404</v>
      </c>
      <c r="K17" s="19">
        <v>0.72955387668192295</v>
      </c>
      <c r="L17" s="19">
        <v>0.79096969106149495</v>
      </c>
      <c r="M17" s="19"/>
      <c r="N17" s="19">
        <v>0.77746388231681096</v>
      </c>
      <c r="O17" s="19">
        <v>0.72951462356892005</v>
      </c>
      <c r="P17" s="19">
        <v>0.67011146658671406</v>
      </c>
      <c r="Q17" s="19">
        <v>0.57825078539592001</v>
      </c>
      <c r="R17" s="19"/>
      <c r="S17" s="19">
        <v>0.77644216679964995</v>
      </c>
      <c r="T17" s="19">
        <v>0.64035519508043703</v>
      </c>
      <c r="U17" s="19">
        <v>0.57148066087778104</v>
      </c>
      <c r="V17" s="19">
        <v>0.73413283442528499</v>
      </c>
      <c r="W17" s="19">
        <v>0.66997332290816802</v>
      </c>
      <c r="X17" s="19">
        <v>0.74502929098223003</v>
      </c>
      <c r="Y17" s="19">
        <v>0.64338036113959396</v>
      </c>
      <c r="Z17" s="19">
        <v>0.455263480129245</v>
      </c>
      <c r="AA17" s="19">
        <v>0.68318620158515497</v>
      </c>
      <c r="AB17" s="19">
        <v>0.75227400882347895</v>
      </c>
      <c r="AC17" s="19">
        <v>0.66308040384817901</v>
      </c>
      <c r="AD17" s="19">
        <v>0.86704276647837597</v>
      </c>
      <c r="AE17" s="19"/>
      <c r="AF17" s="19">
        <v>0.63971763113602897</v>
      </c>
      <c r="AG17" s="19">
        <v>0.80251334035738398</v>
      </c>
      <c r="AH17" s="19">
        <v>0.62359881795348104</v>
      </c>
      <c r="AI17" s="19"/>
      <c r="AJ17" s="19" t="s">
        <v>79</v>
      </c>
      <c r="AK17" s="19" t="s">
        <v>79</v>
      </c>
      <c r="AL17" s="19" t="s">
        <v>79</v>
      </c>
      <c r="AM17" s="19" t="s">
        <v>79</v>
      </c>
      <c r="AN17" s="19" t="s">
        <v>79</v>
      </c>
      <c r="AO17" s="19"/>
      <c r="AP17" s="19">
        <v>0.790780987920505</v>
      </c>
      <c r="AQ17" s="19">
        <v>0.69056318454532795</v>
      </c>
      <c r="AR17" s="19">
        <v>0.82226139829550604</v>
      </c>
      <c r="AS17" s="19"/>
      <c r="AT17" s="19">
        <v>0.628961531099131</v>
      </c>
      <c r="AU17" s="19">
        <v>0.68021865513215596</v>
      </c>
      <c r="AV17" s="19">
        <v>0.76734573904950898</v>
      </c>
      <c r="AW17" s="19">
        <v>0.79281942481032297</v>
      </c>
      <c r="AX17" s="19">
        <v>0.776990996014714</v>
      </c>
    </row>
    <row r="18" spans="2:50" x14ac:dyDescent="0.25">
      <c r="B18" s="27" t="s">
        <v>540</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G22"/>
  <sheetViews>
    <sheetView showGridLines="0" topLeftCell="A6" workbookViewId="0">
      <pane xSplit="2" topLeftCell="C1" activePane="topRight" state="frozen"/>
      <selection pane="topRight" activeCell="B16" sqref="B16"/>
    </sheetView>
  </sheetViews>
  <sheetFormatPr defaultColWidth="10.85546875" defaultRowHeight="15" x14ac:dyDescent="0.25"/>
  <cols>
    <col min="2" max="2" width="25.7109375" customWidth="1"/>
    <col min="3" max="7" width="20.7109375" customWidth="1"/>
  </cols>
  <sheetData>
    <row r="2" spans="2:7" ht="39.950000000000003" customHeight="1" x14ac:dyDescent="0.25">
      <c r="D2" s="34" t="s">
        <v>74</v>
      </c>
      <c r="E2" s="30"/>
      <c r="F2" s="30"/>
      <c r="G2" s="30"/>
    </row>
    <row r="6" spans="2:7" ht="50.1" customHeight="1" x14ac:dyDescent="0.25">
      <c r="B6" s="17" t="s">
        <v>14</v>
      </c>
      <c r="C6" s="17" t="s">
        <v>305</v>
      </c>
      <c r="D6" s="17" t="s">
        <v>306</v>
      </c>
      <c r="E6" s="17" t="s">
        <v>307</v>
      </c>
      <c r="F6" s="17" t="s">
        <v>308</v>
      </c>
    </row>
    <row r="7" spans="2:7" x14ac:dyDescent="0.25">
      <c r="B7" s="15" t="s">
        <v>65</v>
      </c>
      <c r="C7" s="14">
        <v>0.19961406943673199</v>
      </c>
      <c r="D7" s="14">
        <v>0.19791766482099099</v>
      </c>
      <c r="E7" s="14">
        <v>0.13458209153271899</v>
      </c>
      <c r="F7" s="14">
        <v>0.20235211552336099</v>
      </c>
    </row>
    <row r="8" spans="2:7" x14ac:dyDescent="0.25">
      <c r="B8" s="15" t="s">
        <v>66</v>
      </c>
      <c r="C8" s="14">
        <v>0.48622218010031298</v>
      </c>
      <c r="D8" s="14">
        <v>0.42987595152337998</v>
      </c>
      <c r="E8" s="14">
        <v>0.34368666787728103</v>
      </c>
      <c r="F8" s="14">
        <v>0.37084783472372601</v>
      </c>
    </row>
    <row r="9" spans="2:7" x14ac:dyDescent="0.25">
      <c r="B9" s="15" t="s">
        <v>67</v>
      </c>
      <c r="C9" s="14">
        <v>0.21999019838308401</v>
      </c>
      <c r="D9" s="14">
        <v>0.24338423557160299</v>
      </c>
      <c r="E9" s="14">
        <v>0.368747661165927</v>
      </c>
      <c r="F9" s="14">
        <v>0.29730317821748098</v>
      </c>
    </row>
    <row r="10" spans="2:7" x14ac:dyDescent="0.25">
      <c r="B10" s="15" t="s">
        <v>68</v>
      </c>
      <c r="C10" s="14">
        <v>2.7018656223137299E-2</v>
      </c>
      <c r="D10" s="14">
        <v>4.6917750295287101E-2</v>
      </c>
      <c r="E10" s="14">
        <v>5.1205256201359399E-2</v>
      </c>
      <c r="F10" s="14">
        <v>6.12296496703136E-2</v>
      </c>
    </row>
    <row r="11" spans="2:7" x14ac:dyDescent="0.25">
      <c r="B11" s="15" t="s">
        <v>69</v>
      </c>
      <c r="C11" s="14">
        <v>7.6609933188461696E-3</v>
      </c>
      <c r="D11" s="14">
        <v>1.62752173047504E-2</v>
      </c>
      <c r="E11" s="14">
        <v>2.2499597679083001E-2</v>
      </c>
      <c r="F11" s="14">
        <v>1.28973186082129E-2</v>
      </c>
    </row>
    <row r="12" spans="2:7" x14ac:dyDescent="0.25">
      <c r="B12" s="15" t="s">
        <v>70</v>
      </c>
      <c r="C12" s="14">
        <v>5.9493902537887902E-2</v>
      </c>
      <c r="D12" s="14">
        <v>6.5629180483987803E-2</v>
      </c>
      <c r="E12" s="14">
        <v>7.9278725543629899E-2</v>
      </c>
      <c r="F12" s="14">
        <v>5.5369903256905703E-2</v>
      </c>
    </row>
    <row r="13" spans="2:7" x14ac:dyDescent="0.25">
      <c r="B13" s="20" t="s">
        <v>71</v>
      </c>
      <c r="C13" s="18">
        <v>0.68583624953704503</v>
      </c>
      <c r="D13" s="18">
        <v>0.62779361634437203</v>
      </c>
      <c r="E13" s="18">
        <v>0.47826875941000002</v>
      </c>
      <c r="F13" s="18">
        <v>0.57319995024708703</v>
      </c>
    </row>
    <row r="14" spans="2:7" x14ac:dyDescent="0.25">
      <c r="B14" s="20" t="s">
        <v>72</v>
      </c>
      <c r="C14" s="18">
        <v>3.4679649541983402E-2</v>
      </c>
      <c r="D14" s="18">
        <v>6.3192967600037397E-2</v>
      </c>
      <c r="E14" s="18">
        <v>7.37048538804424E-2</v>
      </c>
      <c r="F14" s="18">
        <v>7.4126968278526495E-2</v>
      </c>
    </row>
    <row r="15" spans="2:7" x14ac:dyDescent="0.25">
      <c r="B15" s="20" t="s">
        <v>73</v>
      </c>
      <c r="C15" s="19">
        <v>0.65115659999506204</v>
      </c>
      <c r="D15" s="19">
        <v>0.56460064874433402</v>
      </c>
      <c r="E15" s="19">
        <v>0.40456390552955801</v>
      </c>
      <c r="F15" s="19">
        <v>0.49907298196856098</v>
      </c>
    </row>
    <row r="16" spans="2:7" x14ac:dyDescent="0.25">
      <c r="B16" s="27" t="s">
        <v>541</v>
      </c>
      <c r="C16" s="16"/>
      <c r="D16" s="16"/>
      <c r="E16" s="16"/>
      <c r="F16" s="16"/>
    </row>
    <row r="17" spans="2:2" x14ac:dyDescent="0.25">
      <c r="B17" t="s">
        <v>75</v>
      </c>
    </row>
    <row r="18" spans="2:2" x14ac:dyDescent="0.25">
      <c r="B18" t="s">
        <v>76</v>
      </c>
    </row>
    <row r="22" spans="2:2" x14ac:dyDescent="0.2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309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65</v>
      </c>
      <c r="C9" s="14">
        <v>0.13458209153271899</v>
      </c>
      <c r="D9" s="14">
        <v>0.16800829100272199</v>
      </c>
      <c r="E9" s="14">
        <v>0.103035153755052</v>
      </c>
      <c r="F9" s="14"/>
      <c r="G9" s="14">
        <v>0.13881579971302299</v>
      </c>
      <c r="H9" s="14">
        <v>0.218828581048504</v>
      </c>
      <c r="I9" s="14">
        <v>0.108503855180783</v>
      </c>
      <c r="J9" s="14">
        <v>0.14348279008835901</v>
      </c>
      <c r="K9" s="14">
        <v>0.106390060763817</v>
      </c>
      <c r="L9" s="14">
        <v>9.5156651713419096E-2</v>
      </c>
      <c r="M9" s="14"/>
      <c r="N9" s="14">
        <v>0.13117271066827099</v>
      </c>
      <c r="O9" s="14">
        <v>0.17284409382648699</v>
      </c>
      <c r="P9" s="14">
        <v>0.12761772396895801</v>
      </c>
      <c r="Q9" s="14">
        <v>0.104359160750081</v>
      </c>
      <c r="R9" s="14"/>
      <c r="S9" s="14">
        <v>0.139303432641114</v>
      </c>
      <c r="T9" s="14">
        <v>0.14888886594841999</v>
      </c>
      <c r="U9" s="14">
        <v>0.13261686705402201</v>
      </c>
      <c r="V9" s="14">
        <v>0.126233320039739</v>
      </c>
      <c r="W9" s="14">
        <v>0.162939714198713</v>
      </c>
      <c r="X9" s="14">
        <v>8.79335465459396E-2</v>
      </c>
      <c r="Y9" s="14">
        <v>0.128441285348361</v>
      </c>
      <c r="Z9" s="14">
        <v>0.142386360593204</v>
      </c>
      <c r="AA9" s="14">
        <v>0.14905750883475999</v>
      </c>
      <c r="AB9" s="14">
        <v>0.160219703683603</v>
      </c>
      <c r="AC9" s="14">
        <v>7.9977992238835505E-2</v>
      </c>
      <c r="AD9" s="14">
        <v>0.11854099608044399</v>
      </c>
      <c r="AE9" s="14"/>
      <c r="AF9" s="14">
        <v>0.11052178978350199</v>
      </c>
      <c r="AG9" s="14">
        <v>0.157592476340191</v>
      </c>
      <c r="AH9" s="14">
        <v>0.176695097467401</v>
      </c>
      <c r="AI9" s="14"/>
      <c r="AJ9" s="14" t="s">
        <v>79</v>
      </c>
      <c r="AK9" s="14" t="s">
        <v>79</v>
      </c>
      <c r="AL9" s="14" t="s">
        <v>79</v>
      </c>
      <c r="AM9" s="14" t="s">
        <v>79</v>
      </c>
      <c r="AN9" s="14" t="s">
        <v>79</v>
      </c>
      <c r="AO9" s="14"/>
      <c r="AP9" s="14">
        <v>0.16006169224655001</v>
      </c>
      <c r="AQ9" s="14">
        <v>0.14664295061091701</v>
      </c>
      <c r="AR9" s="14">
        <v>0.17350626753603399</v>
      </c>
      <c r="AS9" s="14"/>
      <c r="AT9" s="14">
        <v>9.0262094011102703E-2</v>
      </c>
      <c r="AU9" s="14">
        <v>0.14055802854058899</v>
      </c>
      <c r="AV9" s="14">
        <v>0.17325363482015599</v>
      </c>
      <c r="AW9" s="14">
        <v>0.180113509698479</v>
      </c>
      <c r="AX9" s="14">
        <v>0.25821540749292798</v>
      </c>
    </row>
    <row r="10" spans="2:50" x14ac:dyDescent="0.25">
      <c r="B10" s="15" t="s">
        <v>66</v>
      </c>
      <c r="C10" s="14">
        <v>0.34368666787728103</v>
      </c>
      <c r="D10" s="14">
        <v>0.35485365501657501</v>
      </c>
      <c r="E10" s="14">
        <v>0.33209952687124</v>
      </c>
      <c r="F10" s="14"/>
      <c r="G10" s="14">
        <v>0.39056649225610801</v>
      </c>
      <c r="H10" s="14">
        <v>0.38167399807199798</v>
      </c>
      <c r="I10" s="14">
        <v>0.322576366852595</v>
      </c>
      <c r="J10" s="14">
        <v>0.294141105311085</v>
      </c>
      <c r="K10" s="14">
        <v>0.354531116991606</v>
      </c>
      <c r="L10" s="14">
        <v>0.335217067525307</v>
      </c>
      <c r="M10" s="14"/>
      <c r="N10" s="14">
        <v>0.43268109679956102</v>
      </c>
      <c r="O10" s="14">
        <v>0.36575702986414099</v>
      </c>
      <c r="P10" s="14">
        <v>0.27796761276271598</v>
      </c>
      <c r="Q10" s="14">
        <v>0.28640380086273598</v>
      </c>
      <c r="R10" s="14"/>
      <c r="S10" s="14">
        <v>0.47349202904667198</v>
      </c>
      <c r="T10" s="14">
        <v>0.32114243727394098</v>
      </c>
      <c r="U10" s="14">
        <v>0.31734066723913901</v>
      </c>
      <c r="V10" s="14">
        <v>0.394418305468476</v>
      </c>
      <c r="W10" s="14">
        <v>0.31718625647176701</v>
      </c>
      <c r="X10" s="14">
        <v>0.386382877794819</v>
      </c>
      <c r="Y10" s="14">
        <v>0.29320793687662999</v>
      </c>
      <c r="Z10" s="14">
        <v>0.34202940466069398</v>
      </c>
      <c r="AA10" s="14">
        <v>0.34993502864963499</v>
      </c>
      <c r="AB10" s="14">
        <v>0.27397992923019099</v>
      </c>
      <c r="AC10" s="14">
        <v>0.23872009251326501</v>
      </c>
      <c r="AD10" s="14">
        <v>0.28886912012891802</v>
      </c>
      <c r="AE10" s="14"/>
      <c r="AF10" s="14">
        <v>0.32399667525690401</v>
      </c>
      <c r="AG10" s="14">
        <v>0.34289649611135398</v>
      </c>
      <c r="AH10" s="14">
        <v>0.340044506152472</v>
      </c>
      <c r="AI10" s="14"/>
      <c r="AJ10" s="14" t="s">
        <v>79</v>
      </c>
      <c r="AK10" s="14" t="s">
        <v>79</v>
      </c>
      <c r="AL10" s="14" t="s">
        <v>79</v>
      </c>
      <c r="AM10" s="14" t="s">
        <v>79</v>
      </c>
      <c r="AN10" s="14" t="s">
        <v>79</v>
      </c>
      <c r="AO10" s="14"/>
      <c r="AP10" s="14">
        <v>0.40095705031074402</v>
      </c>
      <c r="AQ10" s="14">
        <v>0.38923211042505201</v>
      </c>
      <c r="AR10" s="14">
        <v>0.39180860235570403</v>
      </c>
      <c r="AS10" s="14"/>
      <c r="AT10" s="14">
        <v>0.29497590686863401</v>
      </c>
      <c r="AU10" s="14">
        <v>0.33258254409162302</v>
      </c>
      <c r="AV10" s="14">
        <v>0.39613708788740298</v>
      </c>
      <c r="AW10" s="14">
        <v>0.42010766719068698</v>
      </c>
      <c r="AX10" s="14">
        <v>0.42209125407042603</v>
      </c>
    </row>
    <row r="11" spans="2:50" x14ac:dyDescent="0.25">
      <c r="B11" s="15" t="s">
        <v>67</v>
      </c>
      <c r="C11" s="14">
        <v>0.368747661165927</v>
      </c>
      <c r="D11" s="14">
        <v>0.35097481320368301</v>
      </c>
      <c r="E11" s="14">
        <v>0.38600607872717102</v>
      </c>
      <c r="F11" s="14"/>
      <c r="G11" s="14">
        <v>0.33161121411169903</v>
      </c>
      <c r="H11" s="14">
        <v>0.28590473012588802</v>
      </c>
      <c r="I11" s="14">
        <v>0.43446636473137101</v>
      </c>
      <c r="J11" s="14">
        <v>0.36748588666478699</v>
      </c>
      <c r="K11" s="14">
        <v>0.39061588269532799</v>
      </c>
      <c r="L11" s="14">
        <v>0.39390190133604602</v>
      </c>
      <c r="M11" s="14"/>
      <c r="N11" s="14">
        <v>0.31760304924265198</v>
      </c>
      <c r="O11" s="14">
        <v>0.30767987389568402</v>
      </c>
      <c r="P11" s="14">
        <v>0.403819872678428</v>
      </c>
      <c r="Q11" s="14">
        <v>0.45087172262242498</v>
      </c>
      <c r="R11" s="14"/>
      <c r="S11" s="14">
        <v>0.27727050725888303</v>
      </c>
      <c r="T11" s="14">
        <v>0.38754482089866099</v>
      </c>
      <c r="U11" s="14">
        <v>0.42458550402302297</v>
      </c>
      <c r="V11" s="14">
        <v>0.393625664182503</v>
      </c>
      <c r="W11" s="14">
        <v>0.33809116819866802</v>
      </c>
      <c r="X11" s="14">
        <v>0.37616187804592099</v>
      </c>
      <c r="Y11" s="14">
        <v>0.34992285057379802</v>
      </c>
      <c r="Z11" s="14">
        <v>0.33077080701913603</v>
      </c>
      <c r="AA11" s="14">
        <v>0.36809375708824199</v>
      </c>
      <c r="AB11" s="14">
        <v>0.36677601315355501</v>
      </c>
      <c r="AC11" s="14">
        <v>0.500226715652899</v>
      </c>
      <c r="AD11" s="14">
        <v>0.40600416103683001</v>
      </c>
      <c r="AE11" s="14"/>
      <c r="AF11" s="14">
        <v>0.412310827240155</v>
      </c>
      <c r="AG11" s="14">
        <v>0.34712804900474598</v>
      </c>
      <c r="AH11" s="14">
        <v>0.294950320328077</v>
      </c>
      <c r="AI11" s="14"/>
      <c r="AJ11" s="14" t="s">
        <v>79</v>
      </c>
      <c r="AK11" s="14" t="s">
        <v>79</v>
      </c>
      <c r="AL11" s="14" t="s">
        <v>79</v>
      </c>
      <c r="AM11" s="14" t="s">
        <v>79</v>
      </c>
      <c r="AN11" s="14" t="s">
        <v>79</v>
      </c>
      <c r="AO11" s="14"/>
      <c r="AP11" s="14">
        <v>0.31017805849779601</v>
      </c>
      <c r="AQ11" s="14">
        <v>0.34388467521175903</v>
      </c>
      <c r="AR11" s="14">
        <v>0.29004772778733301</v>
      </c>
      <c r="AS11" s="14"/>
      <c r="AT11" s="14">
        <v>0.43698496866272601</v>
      </c>
      <c r="AU11" s="14">
        <v>0.35838991098905598</v>
      </c>
      <c r="AV11" s="14">
        <v>0.31842842712345099</v>
      </c>
      <c r="AW11" s="14">
        <v>0.29347355972193401</v>
      </c>
      <c r="AX11" s="14">
        <v>0.253584976990473</v>
      </c>
    </row>
    <row r="12" spans="2:50" x14ac:dyDescent="0.25">
      <c r="B12" s="15" t="s">
        <v>68</v>
      </c>
      <c r="C12" s="14">
        <v>5.1205256201359399E-2</v>
      </c>
      <c r="D12" s="14">
        <v>3.9574145189952503E-2</v>
      </c>
      <c r="E12" s="14">
        <v>6.2321984766982301E-2</v>
      </c>
      <c r="F12" s="14"/>
      <c r="G12" s="14">
        <v>5.9973713693849899E-2</v>
      </c>
      <c r="H12" s="14">
        <v>4.0723804919733597E-2</v>
      </c>
      <c r="I12" s="14">
        <v>4.6003839682373197E-2</v>
      </c>
      <c r="J12" s="14">
        <v>5.4501602844480503E-2</v>
      </c>
      <c r="K12" s="14">
        <v>6.2082744486954E-2</v>
      </c>
      <c r="L12" s="14">
        <v>4.8215708294399702E-2</v>
      </c>
      <c r="M12" s="14"/>
      <c r="N12" s="14">
        <v>2.5942335892137999E-2</v>
      </c>
      <c r="O12" s="14">
        <v>7.1337223355883897E-2</v>
      </c>
      <c r="P12" s="14">
        <v>7.4394132273725905E-2</v>
      </c>
      <c r="Q12" s="14">
        <v>3.9579978049289297E-2</v>
      </c>
      <c r="R12" s="14"/>
      <c r="S12" s="14">
        <v>3.8980848970155801E-2</v>
      </c>
      <c r="T12" s="14">
        <v>4.7539740797746102E-2</v>
      </c>
      <c r="U12" s="14">
        <v>0</v>
      </c>
      <c r="V12" s="14">
        <v>2.0773876731867098E-2</v>
      </c>
      <c r="W12" s="14">
        <v>4.1802248214336798E-2</v>
      </c>
      <c r="X12" s="14">
        <v>1.38291779361054E-2</v>
      </c>
      <c r="Y12" s="14">
        <v>0.13929084598788499</v>
      </c>
      <c r="Z12" s="14">
        <v>4.9146052853202803E-2</v>
      </c>
      <c r="AA12" s="14">
        <v>3.3191207640031799E-2</v>
      </c>
      <c r="AB12" s="14">
        <v>7.1447743541451503E-2</v>
      </c>
      <c r="AC12" s="14">
        <v>8.6383247925227294E-2</v>
      </c>
      <c r="AD12" s="14">
        <v>0.186585722753807</v>
      </c>
      <c r="AE12" s="14"/>
      <c r="AF12" s="14">
        <v>4.68962404678296E-2</v>
      </c>
      <c r="AG12" s="14">
        <v>6.2043657359842699E-2</v>
      </c>
      <c r="AH12" s="14">
        <v>3.9052752406674898E-2</v>
      </c>
      <c r="AI12" s="14"/>
      <c r="AJ12" s="14" t="s">
        <v>79</v>
      </c>
      <c r="AK12" s="14" t="s">
        <v>79</v>
      </c>
      <c r="AL12" s="14" t="s">
        <v>79</v>
      </c>
      <c r="AM12" s="14" t="s">
        <v>79</v>
      </c>
      <c r="AN12" s="14" t="s">
        <v>79</v>
      </c>
      <c r="AO12" s="14"/>
      <c r="AP12" s="14">
        <v>3.2009207789635903E-2</v>
      </c>
      <c r="AQ12" s="14">
        <v>4.68824406651384E-2</v>
      </c>
      <c r="AR12" s="14">
        <v>4.1206264756093403E-2</v>
      </c>
      <c r="AS12" s="14"/>
      <c r="AT12" s="14">
        <v>5.6645553029261803E-2</v>
      </c>
      <c r="AU12" s="14">
        <v>5.5054430776734199E-2</v>
      </c>
      <c r="AV12" s="14">
        <v>5.1354383289822697E-2</v>
      </c>
      <c r="AW12" s="14">
        <v>3.8195801206247999E-2</v>
      </c>
      <c r="AX12" s="14">
        <v>0</v>
      </c>
    </row>
    <row r="13" spans="2:50" x14ac:dyDescent="0.25">
      <c r="B13" s="15" t="s">
        <v>69</v>
      </c>
      <c r="C13" s="14">
        <v>2.2499597679083001E-2</v>
      </c>
      <c r="D13" s="14">
        <v>1.62335491343981E-2</v>
      </c>
      <c r="E13" s="14">
        <v>2.8453352948219799E-2</v>
      </c>
      <c r="F13" s="14"/>
      <c r="G13" s="14">
        <v>1.6773209670163599E-2</v>
      </c>
      <c r="H13" s="14">
        <v>5.6959650524571002E-3</v>
      </c>
      <c r="I13" s="14">
        <v>2.70704961162627E-2</v>
      </c>
      <c r="J13" s="14">
        <v>2.5120134285495001E-2</v>
      </c>
      <c r="K13" s="14">
        <v>2.30672358391966E-2</v>
      </c>
      <c r="L13" s="14">
        <v>3.3570537204181398E-2</v>
      </c>
      <c r="M13" s="14"/>
      <c r="N13" s="14">
        <v>2.0045246843758E-2</v>
      </c>
      <c r="O13" s="14">
        <v>1.4789015988087699E-2</v>
      </c>
      <c r="P13" s="14">
        <v>3.2124178217728998E-2</v>
      </c>
      <c r="Q13" s="14">
        <v>2.4764304549476101E-2</v>
      </c>
      <c r="R13" s="14"/>
      <c r="S13" s="14">
        <v>1.66396848759067E-2</v>
      </c>
      <c r="T13" s="14">
        <v>2.6926756085024501E-2</v>
      </c>
      <c r="U13" s="14">
        <v>2.24842452952853E-2</v>
      </c>
      <c r="V13" s="14">
        <v>2.65232604159517E-2</v>
      </c>
      <c r="W13" s="14">
        <v>1.5212271355374099E-2</v>
      </c>
      <c r="X13" s="14">
        <v>2.2701777809757E-2</v>
      </c>
      <c r="Y13" s="14">
        <v>2.4053820873024798E-2</v>
      </c>
      <c r="Z13" s="14">
        <v>4.5248218142536503E-2</v>
      </c>
      <c r="AA13" s="14">
        <v>1.0748337695962E-2</v>
      </c>
      <c r="AB13" s="14">
        <v>2.20321809335483E-2</v>
      </c>
      <c r="AC13" s="14">
        <v>4.6748589512856001E-2</v>
      </c>
      <c r="AD13" s="14">
        <v>0</v>
      </c>
      <c r="AE13" s="14"/>
      <c r="AF13" s="14">
        <v>3.2124215301716601E-2</v>
      </c>
      <c r="AG13" s="14">
        <v>1.9635212839378101E-2</v>
      </c>
      <c r="AH13" s="14">
        <v>1.9594196203521898E-2</v>
      </c>
      <c r="AI13" s="14"/>
      <c r="AJ13" s="14" t="s">
        <v>79</v>
      </c>
      <c r="AK13" s="14" t="s">
        <v>79</v>
      </c>
      <c r="AL13" s="14" t="s">
        <v>79</v>
      </c>
      <c r="AM13" s="14" t="s">
        <v>79</v>
      </c>
      <c r="AN13" s="14" t="s">
        <v>79</v>
      </c>
      <c r="AO13" s="14"/>
      <c r="AP13" s="14">
        <v>2.7469166660261099E-2</v>
      </c>
      <c r="AQ13" s="14">
        <v>1.4398966196280999E-2</v>
      </c>
      <c r="AR13" s="14">
        <v>2.5603158838861901E-2</v>
      </c>
      <c r="AS13" s="14"/>
      <c r="AT13" s="14">
        <v>2.6325245676401699E-2</v>
      </c>
      <c r="AU13" s="14">
        <v>3.2310064528761999E-2</v>
      </c>
      <c r="AV13" s="14">
        <v>6.77732360165489E-3</v>
      </c>
      <c r="AW13" s="14">
        <v>2.5769490850303899E-2</v>
      </c>
      <c r="AX13" s="14">
        <v>0</v>
      </c>
    </row>
    <row r="14" spans="2:50" x14ac:dyDescent="0.25">
      <c r="B14" s="15" t="s">
        <v>70</v>
      </c>
      <c r="C14" s="14">
        <v>7.9278725543629899E-2</v>
      </c>
      <c r="D14" s="14">
        <v>7.0355546452669906E-2</v>
      </c>
      <c r="E14" s="14">
        <v>8.8083902931334904E-2</v>
      </c>
      <c r="F14" s="14"/>
      <c r="G14" s="14">
        <v>6.2259570555156699E-2</v>
      </c>
      <c r="H14" s="14">
        <v>6.7172920781418205E-2</v>
      </c>
      <c r="I14" s="14">
        <v>6.1379077436615997E-2</v>
      </c>
      <c r="J14" s="14">
        <v>0.11526848080579399</v>
      </c>
      <c r="K14" s="14">
        <v>6.3312959223098195E-2</v>
      </c>
      <c r="L14" s="14">
        <v>9.3938133926647002E-2</v>
      </c>
      <c r="M14" s="14"/>
      <c r="N14" s="14">
        <v>7.25555605536196E-2</v>
      </c>
      <c r="O14" s="14">
        <v>6.7592763069716399E-2</v>
      </c>
      <c r="P14" s="14">
        <v>8.4076480098443096E-2</v>
      </c>
      <c r="Q14" s="14">
        <v>9.4021033165992696E-2</v>
      </c>
      <c r="R14" s="14"/>
      <c r="S14" s="14">
        <v>5.4313497207268899E-2</v>
      </c>
      <c r="T14" s="14">
        <v>6.7957378996206699E-2</v>
      </c>
      <c r="U14" s="14">
        <v>0.102972716388531</v>
      </c>
      <c r="V14" s="14">
        <v>3.8425573161463E-2</v>
      </c>
      <c r="W14" s="14">
        <v>0.124768341561141</v>
      </c>
      <c r="X14" s="14">
        <v>0.112990741867459</v>
      </c>
      <c r="Y14" s="14">
        <v>6.5083260340300306E-2</v>
      </c>
      <c r="Z14" s="14">
        <v>9.0419156731226094E-2</v>
      </c>
      <c r="AA14" s="14">
        <v>8.89741600913697E-2</v>
      </c>
      <c r="AB14" s="14">
        <v>0.10554442945765</v>
      </c>
      <c r="AC14" s="14">
        <v>4.7943362156916698E-2</v>
      </c>
      <c r="AD14" s="14">
        <v>0</v>
      </c>
      <c r="AE14" s="14"/>
      <c r="AF14" s="14">
        <v>7.4150251949893095E-2</v>
      </c>
      <c r="AG14" s="14">
        <v>7.0704108344487898E-2</v>
      </c>
      <c r="AH14" s="14">
        <v>0.12966312744185399</v>
      </c>
      <c r="AI14" s="14"/>
      <c r="AJ14" s="14" t="s">
        <v>79</v>
      </c>
      <c r="AK14" s="14" t="s">
        <v>79</v>
      </c>
      <c r="AL14" s="14" t="s">
        <v>79</v>
      </c>
      <c r="AM14" s="14" t="s">
        <v>79</v>
      </c>
      <c r="AN14" s="14" t="s">
        <v>79</v>
      </c>
      <c r="AO14" s="14"/>
      <c r="AP14" s="14">
        <v>6.9324824495012205E-2</v>
      </c>
      <c r="AQ14" s="14">
        <v>5.8958856890852299E-2</v>
      </c>
      <c r="AR14" s="14">
        <v>7.7827978725973398E-2</v>
      </c>
      <c r="AS14" s="14"/>
      <c r="AT14" s="14">
        <v>9.4806231751873804E-2</v>
      </c>
      <c r="AU14" s="14">
        <v>8.1105021073236902E-2</v>
      </c>
      <c r="AV14" s="14">
        <v>5.40491432775125E-2</v>
      </c>
      <c r="AW14" s="14">
        <v>4.2339971332347098E-2</v>
      </c>
      <c r="AX14" s="14">
        <v>6.6108361446173006E-2</v>
      </c>
    </row>
    <row r="15" spans="2:50" x14ac:dyDescent="0.25">
      <c r="B15" s="15" t="s">
        <v>71</v>
      </c>
      <c r="C15" s="18">
        <v>0.47826875941000002</v>
      </c>
      <c r="D15" s="18">
        <v>0.52286194601929703</v>
      </c>
      <c r="E15" s="18">
        <v>0.43513468062629201</v>
      </c>
      <c r="F15" s="18"/>
      <c r="G15" s="18">
        <v>0.529382291969131</v>
      </c>
      <c r="H15" s="18">
        <v>0.60050257912050298</v>
      </c>
      <c r="I15" s="18">
        <v>0.43108022203337798</v>
      </c>
      <c r="J15" s="18">
        <v>0.43762389539944402</v>
      </c>
      <c r="K15" s="18">
        <v>0.46092117775542302</v>
      </c>
      <c r="L15" s="18">
        <v>0.43037371923872603</v>
      </c>
      <c r="M15" s="18"/>
      <c r="N15" s="18">
        <v>0.56385380746783198</v>
      </c>
      <c r="O15" s="18">
        <v>0.53860112369062796</v>
      </c>
      <c r="P15" s="18">
        <v>0.40558533673167402</v>
      </c>
      <c r="Q15" s="18">
        <v>0.39076296161281698</v>
      </c>
      <c r="R15" s="18"/>
      <c r="S15" s="18">
        <v>0.61279546168778598</v>
      </c>
      <c r="T15" s="18">
        <v>0.47003130322236197</v>
      </c>
      <c r="U15" s="18">
        <v>0.44995753429316099</v>
      </c>
      <c r="V15" s="18">
        <v>0.52065162550821498</v>
      </c>
      <c r="W15" s="18">
        <v>0.48012597067048002</v>
      </c>
      <c r="X15" s="18">
        <v>0.47431642434075799</v>
      </c>
      <c r="Y15" s="18">
        <v>0.42164922222499102</v>
      </c>
      <c r="Z15" s="18">
        <v>0.48441576525389801</v>
      </c>
      <c r="AA15" s="18">
        <v>0.49899253748439498</v>
      </c>
      <c r="AB15" s="18">
        <v>0.43419963291379499</v>
      </c>
      <c r="AC15" s="18">
        <v>0.31869808475210099</v>
      </c>
      <c r="AD15" s="18">
        <v>0.40741011620936202</v>
      </c>
      <c r="AE15" s="18"/>
      <c r="AF15" s="18">
        <v>0.43451846504040598</v>
      </c>
      <c r="AG15" s="18">
        <v>0.500488972451545</v>
      </c>
      <c r="AH15" s="18">
        <v>0.51673960361987303</v>
      </c>
      <c r="AI15" s="18"/>
      <c r="AJ15" s="18" t="s">
        <v>79</v>
      </c>
      <c r="AK15" s="18" t="s">
        <v>79</v>
      </c>
      <c r="AL15" s="18" t="s">
        <v>79</v>
      </c>
      <c r="AM15" s="18" t="s">
        <v>79</v>
      </c>
      <c r="AN15" s="18" t="s">
        <v>79</v>
      </c>
      <c r="AO15" s="18"/>
      <c r="AP15" s="18">
        <v>0.561018742557294</v>
      </c>
      <c r="AQ15" s="18">
        <v>0.53587506103596905</v>
      </c>
      <c r="AR15" s="18">
        <v>0.56531486989173796</v>
      </c>
      <c r="AS15" s="18"/>
      <c r="AT15" s="18">
        <v>0.38523800087973697</v>
      </c>
      <c r="AU15" s="18">
        <v>0.47314057263221099</v>
      </c>
      <c r="AV15" s="18">
        <v>0.56939072270755897</v>
      </c>
      <c r="AW15" s="18">
        <v>0.60022117688916699</v>
      </c>
      <c r="AX15" s="18">
        <v>0.68030666156335395</v>
      </c>
    </row>
    <row r="16" spans="2:50" x14ac:dyDescent="0.25">
      <c r="B16" s="15" t="s">
        <v>72</v>
      </c>
      <c r="C16" s="18">
        <v>7.37048538804424E-2</v>
      </c>
      <c r="D16" s="18">
        <v>5.58076943243506E-2</v>
      </c>
      <c r="E16" s="18">
        <v>9.0775337715202103E-2</v>
      </c>
      <c r="F16" s="18"/>
      <c r="G16" s="18">
        <v>7.6746923364013606E-2</v>
      </c>
      <c r="H16" s="18">
        <v>4.6419769972190703E-2</v>
      </c>
      <c r="I16" s="18">
        <v>7.3074335798635898E-2</v>
      </c>
      <c r="J16" s="18">
        <v>7.9621737129975403E-2</v>
      </c>
      <c r="K16" s="18">
        <v>8.5149980326150704E-2</v>
      </c>
      <c r="L16" s="18">
        <v>8.1786245498581198E-2</v>
      </c>
      <c r="M16" s="18"/>
      <c r="N16" s="18">
        <v>4.5987582735896003E-2</v>
      </c>
      <c r="O16" s="18">
        <v>8.6126239343971595E-2</v>
      </c>
      <c r="P16" s="18">
        <v>0.10651831049145501</v>
      </c>
      <c r="Q16" s="18">
        <v>6.4344282598765401E-2</v>
      </c>
      <c r="R16" s="18"/>
      <c r="S16" s="18">
        <v>5.5620533846062498E-2</v>
      </c>
      <c r="T16" s="18">
        <v>7.44664968827706E-2</v>
      </c>
      <c r="U16" s="18">
        <v>2.24842452952853E-2</v>
      </c>
      <c r="V16" s="18">
        <v>4.7297137147818802E-2</v>
      </c>
      <c r="W16" s="18">
        <v>5.7014519569710799E-2</v>
      </c>
      <c r="X16" s="18">
        <v>3.6530955745862403E-2</v>
      </c>
      <c r="Y16" s="18">
        <v>0.16334466686091001</v>
      </c>
      <c r="Z16" s="18">
        <v>9.4394270995739299E-2</v>
      </c>
      <c r="AA16" s="18">
        <v>4.3939545335993799E-2</v>
      </c>
      <c r="AB16" s="18">
        <v>9.3479924474999795E-2</v>
      </c>
      <c r="AC16" s="18">
        <v>0.13313183743808299</v>
      </c>
      <c r="AD16" s="18">
        <v>0.186585722753807</v>
      </c>
      <c r="AE16" s="18"/>
      <c r="AF16" s="18">
        <v>7.9020455769546194E-2</v>
      </c>
      <c r="AG16" s="18">
        <v>8.1678870199220793E-2</v>
      </c>
      <c r="AH16" s="18">
        <v>5.86469486101968E-2</v>
      </c>
      <c r="AI16" s="18"/>
      <c r="AJ16" s="18" t="s">
        <v>79</v>
      </c>
      <c r="AK16" s="18" t="s">
        <v>79</v>
      </c>
      <c r="AL16" s="18" t="s">
        <v>79</v>
      </c>
      <c r="AM16" s="18" t="s">
        <v>79</v>
      </c>
      <c r="AN16" s="18" t="s">
        <v>79</v>
      </c>
      <c r="AO16" s="18"/>
      <c r="AP16" s="18">
        <v>5.9478374449897002E-2</v>
      </c>
      <c r="AQ16" s="18">
        <v>6.1281406861419398E-2</v>
      </c>
      <c r="AR16" s="18">
        <v>6.6809423594955397E-2</v>
      </c>
      <c r="AS16" s="18"/>
      <c r="AT16" s="18">
        <v>8.2970798705663498E-2</v>
      </c>
      <c r="AU16" s="18">
        <v>8.7364495305496101E-2</v>
      </c>
      <c r="AV16" s="18">
        <v>5.8131706891477598E-2</v>
      </c>
      <c r="AW16" s="18">
        <v>6.3965292056551798E-2</v>
      </c>
      <c r="AX16" s="18">
        <v>0</v>
      </c>
    </row>
    <row r="17" spans="2:50" x14ac:dyDescent="0.25">
      <c r="B17" s="15" t="s">
        <v>73</v>
      </c>
      <c r="C17" s="19">
        <v>0.40456390552955801</v>
      </c>
      <c r="D17" s="19">
        <v>0.46705425169494602</v>
      </c>
      <c r="E17" s="19">
        <v>0.34435934291108899</v>
      </c>
      <c r="F17" s="19"/>
      <c r="G17" s="19">
        <v>0.45263536860511699</v>
      </c>
      <c r="H17" s="19">
        <v>0.55408280914831198</v>
      </c>
      <c r="I17" s="19">
        <v>0.358005886234742</v>
      </c>
      <c r="J17" s="19">
        <v>0.35800215826946802</v>
      </c>
      <c r="K17" s="19">
        <v>0.37577119742927201</v>
      </c>
      <c r="L17" s="19">
        <v>0.34858747374014498</v>
      </c>
      <c r="M17" s="19"/>
      <c r="N17" s="19">
        <v>0.517866224731936</v>
      </c>
      <c r="O17" s="19">
        <v>0.452474884346657</v>
      </c>
      <c r="P17" s="19">
        <v>0.29906702624021902</v>
      </c>
      <c r="Q17" s="19">
        <v>0.32641867901405203</v>
      </c>
      <c r="R17" s="19"/>
      <c r="S17" s="19">
        <v>0.55717492784172296</v>
      </c>
      <c r="T17" s="19">
        <v>0.39556480633959101</v>
      </c>
      <c r="U17" s="19">
        <v>0.42747328899787601</v>
      </c>
      <c r="V17" s="19">
        <v>0.47335448836039701</v>
      </c>
      <c r="W17" s="19">
        <v>0.42311145110076898</v>
      </c>
      <c r="X17" s="19">
        <v>0.43778546859489598</v>
      </c>
      <c r="Y17" s="19">
        <v>0.25830455536408098</v>
      </c>
      <c r="Z17" s="19">
        <v>0.39002149425815902</v>
      </c>
      <c r="AA17" s="19">
        <v>0.455052992148401</v>
      </c>
      <c r="AB17" s="19">
        <v>0.34071970843879501</v>
      </c>
      <c r="AC17" s="19">
        <v>0.185566247314017</v>
      </c>
      <c r="AD17" s="19">
        <v>0.22082439345555499</v>
      </c>
      <c r="AE17" s="19"/>
      <c r="AF17" s="19">
        <v>0.35549800927086</v>
      </c>
      <c r="AG17" s="19">
        <v>0.41881010225232401</v>
      </c>
      <c r="AH17" s="19">
        <v>0.458092655009676</v>
      </c>
      <c r="AI17" s="19"/>
      <c r="AJ17" s="19" t="s">
        <v>79</v>
      </c>
      <c r="AK17" s="19" t="s">
        <v>79</v>
      </c>
      <c r="AL17" s="19" t="s">
        <v>79</v>
      </c>
      <c r="AM17" s="19" t="s">
        <v>79</v>
      </c>
      <c r="AN17" s="19" t="s">
        <v>79</v>
      </c>
      <c r="AO17" s="19"/>
      <c r="AP17" s="19">
        <v>0.50154036810739699</v>
      </c>
      <c r="AQ17" s="19">
        <v>0.47459365417454902</v>
      </c>
      <c r="AR17" s="19">
        <v>0.49850544629678301</v>
      </c>
      <c r="AS17" s="19"/>
      <c r="AT17" s="19">
        <v>0.30226720217407299</v>
      </c>
      <c r="AU17" s="19">
        <v>0.38577607732671498</v>
      </c>
      <c r="AV17" s="19">
        <v>0.51125901581608102</v>
      </c>
      <c r="AW17" s="19">
        <v>0.53625588483261499</v>
      </c>
      <c r="AX17" s="19">
        <v>0.68030666156335395</v>
      </c>
    </row>
    <row r="18" spans="2:50" x14ac:dyDescent="0.25">
      <c r="B18" s="27" t="s">
        <v>541</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310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65</v>
      </c>
      <c r="C9" s="14">
        <v>0.19791766482099099</v>
      </c>
      <c r="D9" s="14">
        <v>0.267646575901137</v>
      </c>
      <c r="E9" s="14">
        <v>0.13133445914872899</v>
      </c>
      <c r="F9" s="14"/>
      <c r="G9" s="14">
        <v>0.15312831238515101</v>
      </c>
      <c r="H9" s="14">
        <v>0.22122181429208401</v>
      </c>
      <c r="I9" s="14">
        <v>0.176679432252907</v>
      </c>
      <c r="J9" s="14">
        <v>0.20557714483098699</v>
      </c>
      <c r="K9" s="14">
        <v>0.18144627442853001</v>
      </c>
      <c r="L9" s="14">
        <v>0.228103078903927</v>
      </c>
      <c r="M9" s="14"/>
      <c r="N9" s="14">
        <v>0.229124165670407</v>
      </c>
      <c r="O9" s="14">
        <v>0.22198469554009001</v>
      </c>
      <c r="P9" s="14">
        <v>0.21043756789592299</v>
      </c>
      <c r="Q9" s="14">
        <v>0.133998844179328</v>
      </c>
      <c r="R9" s="14"/>
      <c r="S9" s="14">
        <v>0.229911695698547</v>
      </c>
      <c r="T9" s="14">
        <v>0.150436104664328</v>
      </c>
      <c r="U9" s="14">
        <v>0.26029918297575799</v>
      </c>
      <c r="V9" s="14">
        <v>0.22346431677481399</v>
      </c>
      <c r="W9" s="14">
        <v>0.23198032962371301</v>
      </c>
      <c r="X9" s="14">
        <v>0.23643022130819699</v>
      </c>
      <c r="Y9" s="14">
        <v>0.16781066539676701</v>
      </c>
      <c r="Z9" s="14">
        <v>0.14819006395548101</v>
      </c>
      <c r="AA9" s="14">
        <v>0.21594047598845201</v>
      </c>
      <c r="AB9" s="14">
        <v>0.16985637867374601</v>
      </c>
      <c r="AC9" s="14">
        <v>0.160515057523133</v>
      </c>
      <c r="AD9" s="14">
        <v>5.89967269401881E-2</v>
      </c>
      <c r="AE9" s="14"/>
      <c r="AF9" s="14">
        <v>0.181557291838087</v>
      </c>
      <c r="AG9" s="14">
        <v>0.23818599437369201</v>
      </c>
      <c r="AH9" s="14">
        <v>0.17717396433433399</v>
      </c>
      <c r="AI9" s="14"/>
      <c r="AJ9" s="14" t="s">
        <v>79</v>
      </c>
      <c r="AK9" s="14" t="s">
        <v>79</v>
      </c>
      <c r="AL9" s="14" t="s">
        <v>79</v>
      </c>
      <c r="AM9" s="14" t="s">
        <v>79</v>
      </c>
      <c r="AN9" s="14" t="s">
        <v>79</v>
      </c>
      <c r="AO9" s="14"/>
      <c r="AP9" s="14">
        <v>0.23394673530943899</v>
      </c>
      <c r="AQ9" s="14">
        <v>0.21370005354160199</v>
      </c>
      <c r="AR9" s="14">
        <v>0.189748434254633</v>
      </c>
      <c r="AS9" s="14"/>
      <c r="AT9" s="14">
        <v>0.15890745500873599</v>
      </c>
      <c r="AU9" s="14">
        <v>0.18360160542822601</v>
      </c>
      <c r="AV9" s="14">
        <v>0.21903362269247301</v>
      </c>
      <c r="AW9" s="14">
        <v>0.28313012159509299</v>
      </c>
      <c r="AX9" s="14">
        <v>0.46280172167539302</v>
      </c>
    </row>
    <row r="10" spans="2:50" x14ac:dyDescent="0.25">
      <c r="B10" s="15" t="s">
        <v>66</v>
      </c>
      <c r="C10" s="14">
        <v>0.42987595152337998</v>
      </c>
      <c r="D10" s="14">
        <v>0.434403755616456</v>
      </c>
      <c r="E10" s="14">
        <v>0.426910824087189</v>
      </c>
      <c r="F10" s="14"/>
      <c r="G10" s="14">
        <v>0.48404217519904402</v>
      </c>
      <c r="H10" s="14">
        <v>0.45396970577825202</v>
      </c>
      <c r="I10" s="14">
        <v>0.41546856525839998</v>
      </c>
      <c r="J10" s="14">
        <v>0.41587212276503699</v>
      </c>
      <c r="K10" s="14">
        <v>0.433682122807521</v>
      </c>
      <c r="L10" s="14">
        <v>0.39728999013392202</v>
      </c>
      <c r="M10" s="14"/>
      <c r="N10" s="14">
        <v>0.46115969536539497</v>
      </c>
      <c r="O10" s="14">
        <v>0.42391270726880298</v>
      </c>
      <c r="P10" s="14">
        <v>0.34888984605201101</v>
      </c>
      <c r="Q10" s="14">
        <v>0.46871208438657302</v>
      </c>
      <c r="R10" s="14"/>
      <c r="S10" s="14">
        <v>0.426729163568068</v>
      </c>
      <c r="T10" s="14">
        <v>0.47282898881401902</v>
      </c>
      <c r="U10" s="14">
        <v>0.33988704709114798</v>
      </c>
      <c r="V10" s="14">
        <v>0.446572614307924</v>
      </c>
      <c r="W10" s="14">
        <v>0.39345901023329799</v>
      </c>
      <c r="X10" s="14">
        <v>0.33196716856422998</v>
      </c>
      <c r="Y10" s="14">
        <v>0.45540912768716402</v>
      </c>
      <c r="Z10" s="14">
        <v>0.57451348884509901</v>
      </c>
      <c r="AA10" s="14">
        <v>0.432558016521643</v>
      </c>
      <c r="AB10" s="14">
        <v>0.451308970539332</v>
      </c>
      <c r="AC10" s="14">
        <v>0.40919693059765699</v>
      </c>
      <c r="AD10" s="14">
        <v>0.55128156887958202</v>
      </c>
      <c r="AE10" s="14"/>
      <c r="AF10" s="14">
        <v>0.404124677673948</v>
      </c>
      <c r="AG10" s="14">
        <v>0.42914035851261101</v>
      </c>
      <c r="AH10" s="14">
        <v>0.45978026723354398</v>
      </c>
      <c r="AI10" s="14"/>
      <c r="AJ10" s="14" t="s">
        <v>79</v>
      </c>
      <c r="AK10" s="14" t="s">
        <v>79</v>
      </c>
      <c r="AL10" s="14" t="s">
        <v>79</v>
      </c>
      <c r="AM10" s="14" t="s">
        <v>79</v>
      </c>
      <c r="AN10" s="14" t="s">
        <v>79</v>
      </c>
      <c r="AO10" s="14"/>
      <c r="AP10" s="14">
        <v>0.40372500436537501</v>
      </c>
      <c r="AQ10" s="14">
        <v>0.50268928799595602</v>
      </c>
      <c r="AR10" s="14">
        <v>0.52904918124034594</v>
      </c>
      <c r="AS10" s="14"/>
      <c r="AT10" s="14">
        <v>0.40025371030862</v>
      </c>
      <c r="AU10" s="14">
        <v>0.43080213364667203</v>
      </c>
      <c r="AV10" s="14">
        <v>0.458828624944424</v>
      </c>
      <c r="AW10" s="14">
        <v>0.38186055075104902</v>
      </c>
      <c r="AX10" s="14">
        <v>0.33920583246080099</v>
      </c>
    </row>
    <row r="11" spans="2:50" x14ac:dyDescent="0.25">
      <c r="B11" s="15" t="s">
        <v>67</v>
      </c>
      <c r="C11" s="14">
        <v>0.24338423557160299</v>
      </c>
      <c r="D11" s="14">
        <v>0.18687317135989501</v>
      </c>
      <c r="E11" s="14">
        <v>0.295621063665374</v>
      </c>
      <c r="F11" s="14"/>
      <c r="G11" s="14">
        <v>0.21942357592668199</v>
      </c>
      <c r="H11" s="14">
        <v>0.21028825927422101</v>
      </c>
      <c r="I11" s="14">
        <v>0.26318731253009098</v>
      </c>
      <c r="J11" s="14">
        <v>0.225450683610185</v>
      </c>
      <c r="K11" s="14">
        <v>0.28327279429510299</v>
      </c>
      <c r="L11" s="14">
        <v>0.25792248522991001</v>
      </c>
      <c r="M11" s="14"/>
      <c r="N11" s="14">
        <v>0.230191599172624</v>
      </c>
      <c r="O11" s="14">
        <v>0.24386756587842801</v>
      </c>
      <c r="P11" s="14">
        <v>0.27086655682776301</v>
      </c>
      <c r="Q11" s="14">
        <v>0.23221423677244901</v>
      </c>
      <c r="R11" s="14"/>
      <c r="S11" s="14">
        <v>0.17911548230434199</v>
      </c>
      <c r="T11" s="14">
        <v>0.26255086276970901</v>
      </c>
      <c r="U11" s="14">
        <v>0.247278413124594</v>
      </c>
      <c r="V11" s="14">
        <v>0.27507871480422502</v>
      </c>
      <c r="W11" s="14">
        <v>0.19951948989969201</v>
      </c>
      <c r="X11" s="14">
        <v>0.293593672234577</v>
      </c>
      <c r="Y11" s="14">
        <v>0.26574523613476903</v>
      </c>
      <c r="Z11" s="14">
        <v>0.19372412372287301</v>
      </c>
      <c r="AA11" s="14">
        <v>0.24202096185237901</v>
      </c>
      <c r="AB11" s="14">
        <v>0.27971645086514102</v>
      </c>
      <c r="AC11" s="14">
        <v>0.219710936509773</v>
      </c>
      <c r="AD11" s="14">
        <v>0.23222605051273701</v>
      </c>
      <c r="AE11" s="14"/>
      <c r="AF11" s="14">
        <v>0.28076451430419003</v>
      </c>
      <c r="AG11" s="14">
        <v>0.21295151387950501</v>
      </c>
      <c r="AH11" s="14">
        <v>0.24214567908166101</v>
      </c>
      <c r="AI11" s="14"/>
      <c r="AJ11" s="14" t="s">
        <v>79</v>
      </c>
      <c r="AK11" s="14" t="s">
        <v>79</v>
      </c>
      <c r="AL11" s="14" t="s">
        <v>79</v>
      </c>
      <c r="AM11" s="14" t="s">
        <v>79</v>
      </c>
      <c r="AN11" s="14" t="s">
        <v>79</v>
      </c>
      <c r="AO11" s="14"/>
      <c r="AP11" s="14">
        <v>0.26370080900868198</v>
      </c>
      <c r="AQ11" s="14">
        <v>0.19232219141571</v>
      </c>
      <c r="AR11" s="14">
        <v>0.18021699041042299</v>
      </c>
      <c r="AS11" s="14"/>
      <c r="AT11" s="14">
        <v>0.28284502350059099</v>
      </c>
      <c r="AU11" s="14">
        <v>0.24587173646192401</v>
      </c>
      <c r="AV11" s="14">
        <v>0.21660224690252999</v>
      </c>
      <c r="AW11" s="14">
        <v>0.23468270254360199</v>
      </c>
      <c r="AX11" s="14">
        <v>0.19799244586380599</v>
      </c>
    </row>
    <row r="12" spans="2:50" x14ac:dyDescent="0.25">
      <c r="B12" s="15" t="s">
        <v>68</v>
      </c>
      <c r="C12" s="14">
        <v>4.6917750295287101E-2</v>
      </c>
      <c r="D12" s="14">
        <v>5.0038442226118501E-2</v>
      </c>
      <c r="E12" s="14">
        <v>4.4354597062852698E-2</v>
      </c>
      <c r="F12" s="14"/>
      <c r="G12" s="14">
        <v>7.7815921169548705E-2</v>
      </c>
      <c r="H12" s="14">
        <v>4.62281534338757E-2</v>
      </c>
      <c r="I12" s="14">
        <v>3.9886257724168303E-2</v>
      </c>
      <c r="J12" s="14">
        <v>5.4927065528805503E-2</v>
      </c>
      <c r="K12" s="14">
        <v>5.64429332705235E-2</v>
      </c>
      <c r="L12" s="14">
        <v>2.0489648861846701E-2</v>
      </c>
      <c r="M12" s="14"/>
      <c r="N12" s="14">
        <v>2.7740785893180599E-2</v>
      </c>
      <c r="O12" s="14">
        <v>3.1567633353051003E-2</v>
      </c>
      <c r="P12" s="14">
        <v>6.8427774939877603E-2</v>
      </c>
      <c r="Q12" s="14">
        <v>6.4256055174966797E-2</v>
      </c>
      <c r="R12" s="14"/>
      <c r="S12" s="14">
        <v>4.6387321662810302E-2</v>
      </c>
      <c r="T12" s="14">
        <v>5.79150007696487E-2</v>
      </c>
      <c r="U12" s="14">
        <v>5.4581531989247201E-2</v>
      </c>
      <c r="V12" s="14">
        <v>2.9799456317353899E-2</v>
      </c>
      <c r="W12" s="14">
        <v>8.1450360330383595E-2</v>
      </c>
      <c r="X12" s="14">
        <v>1.1490450606366699E-2</v>
      </c>
      <c r="Y12" s="14">
        <v>4.7510114444142701E-2</v>
      </c>
      <c r="Z12" s="14">
        <v>3.4948992978955901E-2</v>
      </c>
      <c r="AA12" s="14">
        <v>5.4033847584615102E-2</v>
      </c>
      <c r="AB12" s="14">
        <v>1.08444470829481E-2</v>
      </c>
      <c r="AC12" s="14">
        <v>8.8354154120091094E-2</v>
      </c>
      <c r="AD12" s="14">
        <v>7.6277284607110196E-2</v>
      </c>
      <c r="AE12" s="14"/>
      <c r="AF12" s="14">
        <v>6.1240320748276698E-2</v>
      </c>
      <c r="AG12" s="14">
        <v>2.98532724926159E-2</v>
      </c>
      <c r="AH12" s="14">
        <v>2.3180325782870399E-2</v>
      </c>
      <c r="AI12" s="14"/>
      <c r="AJ12" s="14" t="s">
        <v>79</v>
      </c>
      <c r="AK12" s="14" t="s">
        <v>79</v>
      </c>
      <c r="AL12" s="14" t="s">
        <v>79</v>
      </c>
      <c r="AM12" s="14" t="s">
        <v>79</v>
      </c>
      <c r="AN12" s="14" t="s">
        <v>79</v>
      </c>
      <c r="AO12" s="14"/>
      <c r="AP12" s="14">
        <v>3.6575129827045097E-2</v>
      </c>
      <c r="AQ12" s="14">
        <v>3.6123314475530403E-2</v>
      </c>
      <c r="AR12" s="14">
        <v>3.10279341727519E-2</v>
      </c>
      <c r="AS12" s="14"/>
      <c r="AT12" s="14">
        <v>5.4703120810862003E-2</v>
      </c>
      <c r="AU12" s="14">
        <v>4.7749424120726698E-2</v>
      </c>
      <c r="AV12" s="14">
        <v>5.6883714339798497E-2</v>
      </c>
      <c r="AW12" s="14">
        <v>1.2057058018217499E-2</v>
      </c>
      <c r="AX12" s="14">
        <v>0</v>
      </c>
    </row>
    <row r="13" spans="2:50" x14ac:dyDescent="0.25">
      <c r="B13" s="15" t="s">
        <v>69</v>
      </c>
      <c r="C13" s="14">
        <v>1.62752173047504E-2</v>
      </c>
      <c r="D13" s="14">
        <v>1.43853965721564E-2</v>
      </c>
      <c r="E13" s="14">
        <v>1.8136484381766599E-2</v>
      </c>
      <c r="F13" s="14"/>
      <c r="G13" s="14">
        <v>6.0559562865604797E-3</v>
      </c>
      <c r="H13" s="14">
        <v>1.20251657921012E-2</v>
      </c>
      <c r="I13" s="14">
        <v>2.3531795276516099E-2</v>
      </c>
      <c r="J13" s="14">
        <v>3.0551513784610101E-2</v>
      </c>
      <c r="K13" s="14">
        <v>1.19320473306881E-2</v>
      </c>
      <c r="L13" s="14">
        <v>1.1092438135714901E-2</v>
      </c>
      <c r="M13" s="14"/>
      <c r="N13" s="14">
        <v>1.42022230245572E-2</v>
      </c>
      <c r="O13" s="14">
        <v>4.1288538896761496E-3</v>
      </c>
      <c r="P13" s="14">
        <v>3.2664528265479602E-2</v>
      </c>
      <c r="Q13" s="14">
        <v>1.68747820780034E-2</v>
      </c>
      <c r="R13" s="14"/>
      <c r="S13" s="14">
        <v>2.3331817978823399E-2</v>
      </c>
      <c r="T13" s="14">
        <v>0</v>
      </c>
      <c r="U13" s="14">
        <v>2.29650503481134E-2</v>
      </c>
      <c r="V13" s="14">
        <v>0</v>
      </c>
      <c r="W13" s="14">
        <v>1.29472913729394E-2</v>
      </c>
      <c r="X13" s="14">
        <v>0</v>
      </c>
      <c r="Y13" s="14">
        <v>2.7256693252159798E-2</v>
      </c>
      <c r="Z13" s="14">
        <v>2.7773721653058601E-2</v>
      </c>
      <c r="AA13" s="14">
        <v>1.0748337695962E-2</v>
      </c>
      <c r="AB13" s="14">
        <v>2.4116944828228699E-2</v>
      </c>
      <c r="AC13" s="14">
        <v>2.4402218562127102E-2</v>
      </c>
      <c r="AD13" s="14">
        <v>8.1218369060382697E-2</v>
      </c>
      <c r="AE13" s="14"/>
      <c r="AF13" s="14">
        <v>1.4795267691699801E-2</v>
      </c>
      <c r="AG13" s="14">
        <v>2.1052033651005199E-2</v>
      </c>
      <c r="AH13" s="14">
        <v>1.6538353906663202E-2</v>
      </c>
      <c r="AI13" s="14"/>
      <c r="AJ13" s="14" t="s">
        <v>79</v>
      </c>
      <c r="AK13" s="14" t="s">
        <v>79</v>
      </c>
      <c r="AL13" s="14" t="s">
        <v>79</v>
      </c>
      <c r="AM13" s="14" t="s">
        <v>79</v>
      </c>
      <c r="AN13" s="14" t="s">
        <v>79</v>
      </c>
      <c r="AO13" s="14"/>
      <c r="AP13" s="14">
        <v>9.6083725769024204E-3</v>
      </c>
      <c r="AQ13" s="14">
        <v>1.05005728943949E-2</v>
      </c>
      <c r="AR13" s="14">
        <v>1.01783305833416E-2</v>
      </c>
      <c r="AS13" s="14"/>
      <c r="AT13" s="14">
        <v>2.7879780495614299E-2</v>
      </c>
      <c r="AU13" s="14">
        <v>2.1361166124815398E-2</v>
      </c>
      <c r="AV13" s="14">
        <v>6.62617419050317E-3</v>
      </c>
      <c r="AW13" s="14">
        <v>1.19823409148785E-2</v>
      </c>
      <c r="AX13" s="14">
        <v>0</v>
      </c>
    </row>
    <row r="14" spans="2:50" x14ac:dyDescent="0.25">
      <c r="B14" s="15" t="s">
        <v>70</v>
      </c>
      <c r="C14" s="14">
        <v>6.5629180483987803E-2</v>
      </c>
      <c r="D14" s="14">
        <v>4.6652658324237803E-2</v>
      </c>
      <c r="E14" s="14">
        <v>8.3642571654088296E-2</v>
      </c>
      <c r="F14" s="14"/>
      <c r="G14" s="14">
        <v>5.9534059033013197E-2</v>
      </c>
      <c r="H14" s="14">
        <v>5.6266901429465999E-2</v>
      </c>
      <c r="I14" s="14">
        <v>8.1246636957917395E-2</v>
      </c>
      <c r="J14" s="14">
        <v>6.7621469480375299E-2</v>
      </c>
      <c r="K14" s="14">
        <v>3.3223827867633698E-2</v>
      </c>
      <c r="L14" s="14">
        <v>8.5102358734678807E-2</v>
      </c>
      <c r="M14" s="14"/>
      <c r="N14" s="14">
        <v>3.7581530873835499E-2</v>
      </c>
      <c r="O14" s="14">
        <v>7.4538544069952001E-2</v>
      </c>
      <c r="P14" s="14">
        <v>6.8713726018946597E-2</v>
      </c>
      <c r="Q14" s="14">
        <v>8.3943997408679305E-2</v>
      </c>
      <c r="R14" s="14"/>
      <c r="S14" s="14">
        <v>9.4524518787409695E-2</v>
      </c>
      <c r="T14" s="14">
        <v>5.6269042982295202E-2</v>
      </c>
      <c r="U14" s="14">
        <v>7.4988774471139302E-2</v>
      </c>
      <c r="V14" s="14">
        <v>2.50848977956835E-2</v>
      </c>
      <c r="W14" s="14">
        <v>8.0643518539974507E-2</v>
      </c>
      <c r="X14" s="14">
        <v>0.12651848728662901</v>
      </c>
      <c r="Y14" s="14">
        <v>3.62681630849985E-2</v>
      </c>
      <c r="Z14" s="14">
        <v>2.0849608844532599E-2</v>
      </c>
      <c r="AA14" s="14">
        <v>4.46983603569494E-2</v>
      </c>
      <c r="AB14" s="14">
        <v>6.4156808010603694E-2</v>
      </c>
      <c r="AC14" s="14">
        <v>9.7820702687218694E-2</v>
      </c>
      <c r="AD14" s="14">
        <v>0</v>
      </c>
      <c r="AE14" s="14"/>
      <c r="AF14" s="14">
        <v>5.7517927743798297E-2</v>
      </c>
      <c r="AG14" s="14">
        <v>6.8816827090570201E-2</v>
      </c>
      <c r="AH14" s="14">
        <v>8.11814096609276E-2</v>
      </c>
      <c r="AI14" s="14"/>
      <c r="AJ14" s="14" t="s">
        <v>79</v>
      </c>
      <c r="AK14" s="14" t="s">
        <v>79</v>
      </c>
      <c r="AL14" s="14" t="s">
        <v>79</v>
      </c>
      <c r="AM14" s="14" t="s">
        <v>79</v>
      </c>
      <c r="AN14" s="14" t="s">
        <v>79</v>
      </c>
      <c r="AO14" s="14"/>
      <c r="AP14" s="14">
        <v>5.24439489125565E-2</v>
      </c>
      <c r="AQ14" s="14">
        <v>4.4664579676806301E-2</v>
      </c>
      <c r="AR14" s="14">
        <v>5.9779129338504502E-2</v>
      </c>
      <c r="AS14" s="14"/>
      <c r="AT14" s="14">
        <v>7.5410909875576596E-2</v>
      </c>
      <c r="AU14" s="14">
        <v>7.0613934217635399E-2</v>
      </c>
      <c r="AV14" s="14">
        <v>4.2025616930270397E-2</v>
      </c>
      <c r="AW14" s="14">
        <v>7.6287226177160994E-2</v>
      </c>
      <c r="AX14" s="14">
        <v>0</v>
      </c>
    </row>
    <row r="15" spans="2:50" x14ac:dyDescent="0.25">
      <c r="B15" s="15" t="s">
        <v>71</v>
      </c>
      <c r="C15" s="18">
        <v>0.62779361634437203</v>
      </c>
      <c r="D15" s="18">
        <v>0.702050331517593</v>
      </c>
      <c r="E15" s="18">
        <v>0.55824528323591804</v>
      </c>
      <c r="F15" s="18"/>
      <c r="G15" s="18">
        <v>0.63717048758419503</v>
      </c>
      <c r="H15" s="18">
        <v>0.675191520070336</v>
      </c>
      <c r="I15" s="18">
        <v>0.59214799751130698</v>
      </c>
      <c r="J15" s="18">
        <v>0.62144926759602404</v>
      </c>
      <c r="K15" s="18">
        <v>0.61512839723605195</v>
      </c>
      <c r="L15" s="18">
        <v>0.62539306903784897</v>
      </c>
      <c r="M15" s="18"/>
      <c r="N15" s="18">
        <v>0.69028386103580197</v>
      </c>
      <c r="O15" s="18">
        <v>0.64589740280889296</v>
      </c>
      <c r="P15" s="18">
        <v>0.55932741394793295</v>
      </c>
      <c r="Q15" s="18">
        <v>0.60271092856590103</v>
      </c>
      <c r="R15" s="18"/>
      <c r="S15" s="18">
        <v>0.65664085926661497</v>
      </c>
      <c r="T15" s="18">
        <v>0.62326509347834702</v>
      </c>
      <c r="U15" s="18">
        <v>0.60018623006690597</v>
      </c>
      <c r="V15" s="18">
        <v>0.67003693108273799</v>
      </c>
      <c r="W15" s="18">
        <v>0.62543933985701095</v>
      </c>
      <c r="X15" s="18">
        <v>0.56839738987242705</v>
      </c>
      <c r="Y15" s="18">
        <v>0.62321979308393005</v>
      </c>
      <c r="Z15" s="18">
        <v>0.72270355280057996</v>
      </c>
      <c r="AA15" s="18">
        <v>0.64849849251009495</v>
      </c>
      <c r="AB15" s="18">
        <v>0.62116534921307798</v>
      </c>
      <c r="AC15" s="18">
        <v>0.56971198812079105</v>
      </c>
      <c r="AD15" s="18">
        <v>0.61027829581977</v>
      </c>
      <c r="AE15" s="18"/>
      <c r="AF15" s="18">
        <v>0.58568196951203499</v>
      </c>
      <c r="AG15" s="18">
        <v>0.66732635288630304</v>
      </c>
      <c r="AH15" s="18">
        <v>0.636954231567878</v>
      </c>
      <c r="AI15" s="18"/>
      <c r="AJ15" s="18" t="s">
        <v>79</v>
      </c>
      <c r="AK15" s="18" t="s">
        <v>79</v>
      </c>
      <c r="AL15" s="18" t="s">
        <v>79</v>
      </c>
      <c r="AM15" s="18" t="s">
        <v>79</v>
      </c>
      <c r="AN15" s="18" t="s">
        <v>79</v>
      </c>
      <c r="AO15" s="18"/>
      <c r="AP15" s="18">
        <v>0.63767173967481405</v>
      </c>
      <c r="AQ15" s="18">
        <v>0.71638934153755796</v>
      </c>
      <c r="AR15" s="18">
        <v>0.718797615494979</v>
      </c>
      <c r="AS15" s="18"/>
      <c r="AT15" s="18">
        <v>0.55916116531735605</v>
      </c>
      <c r="AU15" s="18">
        <v>0.61440373907489898</v>
      </c>
      <c r="AV15" s="18">
        <v>0.67786224763689795</v>
      </c>
      <c r="AW15" s="18">
        <v>0.66499067234614095</v>
      </c>
      <c r="AX15" s="18">
        <v>0.80200755413619396</v>
      </c>
    </row>
    <row r="16" spans="2:50" x14ac:dyDescent="0.25">
      <c r="B16" s="15" t="s">
        <v>72</v>
      </c>
      <c r="C16" s="18">
        <v>6.3192967600037397E-2</v>
      </c>
      <c r="D16" s="18">
        <v>6.4423838798274902E-2</v>
      </c>
      <c r="E16" s="18">
        <v>6.2491081444619297E-2</v>
      </c>
      <c r="F16" s="18"/>
      <c r="G16" s="18">
        <v>8.3871877456109203E-2</v>
      </c>
      <c r="H16" s="18">
        <v>5.8253319225976999E-2</v>
      </c>
      <c r="I16" s="18">
        <v>6.3418053000684399E-2</v>
      </c>
      <c r="J16" s="18">
        <v>8.5478579313415598E-2</v>
      </c>
      <c r="K16" s="18">
        <v>6.8374980601211596E-2</v>
      </c>
      <c r="L16" s="18">
        <v>3.1582086997561598E-2</v>
      </c>
      <c r="M16" s="18"/>
      <c r="N16" s="18">
        <v>4.1943008917737799E-2</v>
      </c>
      <c r="O16" s="18">
        <v>3.5696487242727101E-2</v>
      </c>
      <c r="P16" s="18">
        <v>0.101092303205357</v>
      </c>
      <c r="Q16" s="18">
        <v>8.1130837252970198E-2</v>
      </c>
      <c r="R16" s="18"/>
      <c r="S16" s="18">
        <v>6.9719139641633704E-2</v>
      </c>
      <c r="T16" s="18">
        <v>5.79150007696487E-2</v>
      </c>
      <c r="U16" s="18">
        <v>7.7546582337360601E-2</v>
      </c>
      <c r="V16" s="18">
        <v>2.9799456317353899E-2</v>
      </c>
      <c r="W16" s="18">
        <v>9.4397651703322996E-2</v>
      </c>
      <c r="X16" s="18">
        <v>1.1490450606366699E-2</v>
      </c>
      <c r="Y16" s="18">
        <v>7.4766807696302506E-2</v>
      </c>
      <c r="Z16" s="18">
        <v>6.2722714632014398E-2</v>
      </c>
      <c r="AA16" s="18">
        <v>6.4782185280576998E-2</v>
      </c>
      <c r="AB16" s="18">
        <v>3.4961391911176698E-2</v>
      </c>
      <c r="AC16" s="18">
        <v>0.112756372682218</v>
      </c>
      <c r="AD16" s="18">
        <v>0.15749565366749299</v>
      </c>
      <c r="AE16" s="18"/>
      <c r="AF16" s="18">
        <v>7.6035588439976501E-2</v>
      </c>
      <c r="AG16" s="18">
        <v>5.0905306143621099E-2</v>
      </c>
      <c r="AH16" s="18">
        <v>3.97186796895335E-2</v>
      </c>
      <c r="AI16" s="18"/>
      <c r="AJ16" s="18" t="s">
        <v>79</v>
      </c>
      <c r="AK16" s="18" t="s">
        <v>79</v>
      </c>
      <c r="AL16" s="18" t="s">
        <v>79</v>
      </c>
      <c r="AM16" s="18" t="s">
        <v>79</v>
      </c>
      <c r="AN16" s="18" t="s">
        <v>79</v>
      </c>
      <c r="AO16" s="18"/>
      <c r="AP16" s="18">
        <v>4.6183502403947502E-2</v>
      </c>
      <c r="AQ16" s="18">
        <v>4.6623887369925301E-2</v>
      </c>
      <c r="AR16" s="18">
        <v>4.1206264756093403E-2</v>
      </c>
      <c r="AS16" s="18"/>
      <c r="AT16" s="18">
        <v>8.2582901306476303E-2</v>
      </c>
      <c r="AU16" s="18">
        <v>6.91105902455421E-2</v>
      </c>
      <c r="AV16" s="18">
        <v>6.3509888530301706E-2</v>
      </c>
      <c r="AW16" s="18">
        <v>2.40393989330961E-2</v>
      </c>
      <c r="AX16" s="18">
        <v>0</v>
      </c>
    </row>
    <row r="17" spans="2:50" x14ac:dyDescent="0.25">
      <c r="B17" s="15" t="s">
        <v>73</v>
      </c>
      <c r="C17" s="19">
        <v>0.56460064874433402</v>
      </c>
      <c r="D17" s="19">
        <v>0.63762649271931804</v>
      </c>
      <c r="E17" s="19">
        <v>0.49575420179129898</v>
      </c>
      <c r="F17" s="19"/>
      <c r="G17" s="19">
        <v>0.55329861012808601</v>
      </c>
      <c r="H17" s="19">
        <v>0.61693820084435902</v>
      </c>
      <c r="I17" s="19">
        <v>0.52872994451062205</v>
      </c>
      <c r="J17" s="19">
        <v>0.53597068828260797</v>
      </c>
      <c r="K17" s="19">
        <v>0.54675341663484001</v>
      </c>
      <c r="L17" s="19">
        <v>0.59381098204028804</v>
      </c>
      <c r="M17" s="19"/>
      <c r="N17" s="19">
        <v>0.64834085211806403</v>
      </c>
      <c r="O17" s="19">
        <v>0.61020091556616596</v>
      </c>
      <c r="P17" s="19">
        <v>0.458235110742576</v>
      </c>
      <c r="Q17" s="19">
        <v>0.52158009131293104</v>
      </c>
      <c r="R17" s="19"/>
      <c r="S17" s="19">
        <v>0.58692171962498096</v>
      </c>
      <c r="T17" s="19">
        <v>0.56535009270869796</v>
      </c>
      <c r="U17" s="19">
        <v>0.52263964772954496</v>
      </c>
      <c r="V17" s="19">
        <v>0.64023747476538395</v>
      </c>
      <c r="W17" s="19">
        <v>0.53104168815368802</v>
      </c>
      <c r="X17" s="19">
        <v>0.55690693926606005</v>
      </c>
      <c r="Y17" s="19">
        <v>0.54845298538762799</v>
      </c>
      <c r="Z17" s="19">
        <v>0.65998083816856501</v>
      </c>
      <c r="AA17" s="19">
        <v>0.58371630722951795</v>
      </c>
      <c r="AB17" s="19">
        <v>0.586203957301902</v>
      </c>
      <c r="AC17" s="19">
        <v>0.45695561543857199</v>
      </c>
      <c r="AD17" s="19">
        <v>0.45278264215227698</v>
      </c>
      <c r="AE17" s="19"/>
      <c r="AF17" s="19">
        <v>0.50964638107205895</v>
      </c>
      <c r="AG17" s="19">
        <v>0.61642104674268205</v>
      </c>
      <c r="AH17" s="19">
        <v>0.59723555187834498</v>
      </c>
      <c r="AI17" s="19"/>
      <c r="AJ17" s="19" t="s">
        <v>79</v>
      </c>
      <c r="AK17" s="19" t="s">
        <v>79</v>
      </c>
      <c r="AL17" s="19" t="s">
        <v>79</v>
      </c>
      <c r="AM17" s="19" t="s">
        <v>79</v>
      </c>
      <c r="AN17" s="19" t="s">
        <v>79</v>
      </c>
      <c r="AO17" s="19"/>
      <c r="AP17" s="19">
        <v>0.59148823727086597</v>
      </c>
      <c r="AQ17" s="19">
        <v>0.669765454167633</v>
      </c>
      <c r="AR17" s="19">
        <v>0.67759135073888499</v>
      </c>
      <c r="AS17" s="19"/>
      <c r="AT17" s="19">
        <v>0.47657826401087999</v>
      </c>
      <c r="AU17" s="19">
        <v>0.54529314882935698</v>
      </c>
      <c r="AV17" s="19">
        <v>0.61435235910659602</v>
      </c>
      <c r="AW17" s="19">
        <v>0.64095127341304503</v>
      </c>
      <c r="AX17" s="19">
        <v>0.80200755413619396</v>
      </c>
    </row>
    <row r="18" spans="2:50" x14ac:dyDescent="0.25">
      <c r="B18" s="27" t="s">
        <v>541</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X22"/>
  <sheetViews>
    <sheetView showGridLines="0" topLeftCell="A8"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311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65</v>
      </c>
      <c r="C9" s="14">
        <v>0.19961406943673199</v>
      </c>
      <c r="D9" s="14">
        <v>0.26620680579960099</v>
      </c>
      <c r="E9" s="14">
        <v>0.137827061688542</v>
      </c>
      <c r="F9" s="14"/>
      <c r="G9" s="14">
        <v>0.15703740982315301</v>
      </c>
      <c r="H9" s="14">
        <v>0.19302338461365301</v>
      </c>
      <c r="I9" s="14">
        <v>0.137205341740849</v>
      </c>
      <c r="J9" s="14">
        <v>0.222818098684679</v>
      </c>
      <c r="K9" s="14">
        <v>0.200175394428172</v>
      </c>
      <c r="L9" s="14">
        <v>0.260512089381853</v>
      </c>
      <c r="M9" s="14"/>
      <c r="N9" s="14">
        <v>0.229729469052496</v>
      </c>
      <c r="O9" s="14">
        <v>0.21510371799084099</v>
      </c>
      <c r="P9" s="14">
        <v>0.22439755841228001</v>
      </c>
      <c r="Q9" s="14">
        <v>0.135111159369702</v>
      </c>
      <c r="R9" s="14"/>
      <c r="S9" s="14">
        <v>0.232368115629661</v>
      </c>
      <c r="T9" s="14">
        <v>0.179712955994214</v>
      </c>
      <c r="U9" s="14">
        <v>0.220487287096479</v>
      </c>
      <c r="V9" s="14">
        <v>0.21474409761307001</v>
      </c>
      <c r="W9" s="14">
        <v>0.231409489083338</v>
      </c>
      <c r="X9" s="14">
        <v>0.19285439703063401</v>
      </c>
      <c r="Y9" s="14">
        <v>0.169100561436719</v>
      </c>
      <c r="Z9" s="14">
        <v>0.166200235213711</v>
      </c>
      <c r="AA9" s="14">
        <v>0.183931529654801</v>
      </c>
      <c r="AB9" s="14">
        <v>0.22223447352339301</v>
      </c>
      <c r="AC9" s="14">
        <v>0.185122797857075</v>
      </c>
      <c r="AD9" s="14">
        <v>0.140215096000571</v>
      </c>
      <c r="AE9" s="14"/>
      <c r="AF9" s="14">
        <v>0.18895918009214099</v>
      </c>
      <c r="AG9" s="14">
        <v>0.23001258138696101</v>
      </c>
      <c r="AH9" s="14">
        <v>0.17253189641953101</v>
      </c>
      <c r="AI9" s="14"/>
      <c r="AJ9" s="14" t="s">
        <v>79</v>
      </c>
      <c r="AK9" s="14" t="s">
        <v>79</v>
      </c>
      <c r="AL9" s="14" t="s">
        <v>79</v>
      </c>
      <c r="AM9" s="14" t="s">
        <v>79</v>
      </c>
      <c r="AN9" s="14" t="s">
        <v>79</v>
      </c>
      <c r="AO9" s="14"/>
      <c r="AP9" s="14">
        <v>0.23582703603765401</v>
      </c>
      <c r="AQ9" s="14">
        <v>0.20058201228920999</v>
      </c>
      <c r="AR9" s="14">
        <v>0.30817073390940097</v>
      </c>
      <c r="AS9" s="14"/>
      <c r="AT9" s="14">
        <v>0.16851952410709201</v>
      </c>
      <c r="AU9" s="14">
        <v>0.17237674656638</v>
      </c>
      <c r="AV9" s="14">
        <v>0.241380227390217</v>
      </c>
      <c r="AW9" s="14">
        <v>0.22484353138623001</v>
      </c>
      <c r="AX9" s="14">
        <v>0.42618822199919498</v>
      </c>
    </row>
    <row r="10" spans="2:50" x14ac:dyDescent="0.25">
      <c r="B10" s="15" t="s">
        <v>66</v>
      </c>
      <c r="C10" s="14">
        <v>0.48622218010031298</v>
      </c>
      <c r="D10" s="14">
        <v>0.47139095929511998</v>
      </c>
      <c r="E10" s="14">
        <v>0.497940011382555</v>
      </c>
      <c r="F10" s="14"/>
      <c r="G10" s="14">
        <v>0.54966986556304398</v>
      </c>
      <c r="H10" s="14">
        <v>0.49186745268840198</v>
      </c>
      <c r="I10" s="14">
        <v>0.53421304676167203</v>
      </c>
      <c r="J10" s="14">
        <v>0.43525518779567302</v>
      </c>
      <c r="K10" s="14">
        <v>0.498452518507225</v>
      </c>
      <c r="L10" s="14">
        <v>0.43960628618757902</v>
      </c>
      <c r="M10" s="14"/>
      <c r="N10" s="14">
        <v>0.53751930331273501</v>
      </c>
      <c r="O10" s="14">
        <v>0.50981433279200705</v>
      </c>
      <c r="P10" s="14">
        <v>0.41907629422381498</v>
      </c>
      <c r="Q10" s="14">
        <v>0.461691417192302</v>
      </c>
      <c r="R10" s="14"/>
      <c r="S10" s="14">
        <v>0.48881431739777598</v>
      </c>
      <c r="T10" s="14">
        <v>0.50933557130475304</v>
      </c>
      <c r="U10" s="14">
        <v>0.50786861690932095</v>
      </c>
      <c r="V10" s="14">
        <v>0.54715794986203303</v>
      </c>
      <c r="W10" s="14">
        <v>0.44844769398885198</v>
      </c>
      <c r="X10" s="14">
        <v>0.37336651408232802</v>
      </c>
      <c r="Y10" s="14">
        <v>0.572243261068066</v>
      </c>
      <c r="Z10" s="14">
        <v>0.55849950220064304</v>
      </c>
      <c r="AA10" s="14">
        <v>0.49940714789216201</v>
      </c>
      <c r="AB10" s="14">
        <v>0.403356615853664</v>
      </c>
      <c r="AC10" s="14">
        <v>0.48562152460137797</v>
      </c>
      <c r="AD10" s="14">
        <v>0.47006319981919897</v>
      </c>
      <c r="AE10" s="14"/>
      <c r="AF10" s="14">
        <v>0.49331698835210602</v>
      </c>
      <c r="AG10" s="14">
        <v>0.480323375731316</v>
      </c>
      <c r="AH10" s="14">
        <v>0.452838527820763</v>
      </c>
      <c r="AI10" s="14"/>
      <c r="AJ10" s="14" t="s">
        <v>79</v>
      </c>
      <c r="AK10" s="14" t="s">
        <v>79</v>
      </c>
      <c r="AL10" s="14" t="s">
        <v>79</v>
      </c>
      <c r="AM10" s="14" t="s">
        <v>79</v>
      </c>
      <c r="AN10" s="14" t="s">
        <v>79</v>
      </c>
      <c r="AO10" s="14"/>
      <c r="AP10" s="14">
        <v>0.50862482578997203</v>
      </c>
      <c r="AQ10" s="14">
        <v>0.52870728940829603</v>
      </c>
      <c r="AR10" s="14">
        <v>0.44119651279953198</v>
      </c>
      <c r="AS10" s="14"/>
      <c r="AT10" s="14">
        <v>0.43586768154105798</v>
      </c>
      <c r="AU10" s="14">
        <v>0.52674194127866003</v>
      </c>
      <c r="AV10" s="14">
        <v>0.51463329576523997</v>
      </c>
      <c r="AW10" s="14">
        <v>0.54647602556540997</v>
      </c>
      <c r="AX10" s="14">
        <v>0.47684932685536502</v>
      </c>
    </row>
    <row r="11" spans="2:50" x14ac:dyDescent="0.25">
      <c r="B11" s="15" t="s">
        <v>67</v>
      </c>
      <c r="C11" s="14">
        <v>0.21999019838308401</v>
      </c>
      <c r="D11" s="14">
        <v>0.185732097853884</v>
      </c>
      <c r="E11" s="14">
        <v>0.25321166234609499</v>
      </c>
      <c r="F11" s="14"/>
      <c r="G11" s="14">
        <v>0.220750485835668</v>
      </c>
      <c r="H11" s="14">
        <v>0.20038013385635201</v>
      </c>
      <c r="I11" s="14">
        <v>0.21886196979297301</v>
      </c>
      <c r="J11" s="14">
        <v>0.23757663760849199</v>
      </c>
      <c r="K11" s="14">
        <v>0.24456498906714599</v>
      </c>
      <c r="L11" s="14">
        <v>0.204655487032431</v>
      </c>
      <c r="M11" s="14"/>
      <c r="N11" s="14">
        <v>0.161519507485539</v>
      </c>
      <c r="O11" s="14">
        <v>0.20897524504404799</v>
      </c>
      <c r="P11" s="14">
        <v>0.234812185320561</v>
      </c>
      <c r="Q11" s="14">
        <v>0.28021621611195602</v>
      </c>
      <c r="R11" s="14"/>
      <c r="S11" s="14">
        <v>0.16612827841082001</v>
      </c>
      <c r="T11" s="14">
        <v>0.26163816137443002</v>
      </c>
      <c r="U11" s="14">
        <v>0.17243619957468201</v>
      </c>
      <c r="V11" s="14">
        <v>0.19439694742792499</v>
      </c>
      <c r="W11" s="14">
        <v>0.223972768345815</v>
      </c>
      <c r="X11" s="14">
        <v>0.26908236318547801</v>
      </c>
      <c r="Y11" s="14">
        <v>0.153446923730538</v>
      </c>
      <c r="Z11" s="14">
        <v>0.16896840311109801</v>
      </c>
      <c r="AA11" s="14">
        <v>0.242362705427005</v>
      </c>
      <c r="AB11" s="14">
        <v>0.29017448238176002</v>
      </c>
      <c r="AC11" s="14">
        <v>0.23629972926287199</v>
      </c>
      <c r="AD11" s="14">
        <v>0.23222605051273701</v>
      </c>
      <c r="AE11" s="14"/>
      <c r="AF11" s="14">
        <v>0.222577739000554</v>
      </c>
      <c r="AG11" s="14">
        <v>0.20304016029893901</v>
      </c>
      <c r="AH11" s="14">
        <v>0.24436691466029301</v>
      </c>
      <c r="AI11" s="14"/>
      <c r="AJ11" s="14" t="s">
        <v>79</v>
      </c>
      <c r="AK11" s="14" t="s">
        <v>79</v>
      </c>
      <c r="AL11" s="14" t="s">
        <v>79</v>
      </c>
      <c r="AM11" s="14" t="s">
        <v>79</v>
      </c>
      <c r="AN11" s="14" t="s">
        <v>79</v>
      </c>
      <c r="AO11" s="14"/>
      <c r="AP11" s="14">
        <v>0.18730689898439701</v>
      </c>
      <c r="AQ11" s="14">
        <v>0.191172632184994</v>
      </c>
      <c r="AR11" s="14">
        <v>0.194019425248463</v>
      </c>
      <c r="AS11" s="14"/>
      <c r="AT11" s="14">
        <v>0.30170217443333103</v>
      </c>
      <c r="AU11" s="14">
        <v>0.18426320980409799</v>
      </c>
      <c r="AV11" s="14">
        <v>0.168019146028797</v>
      </c>
      <c r="AW11" s="14">
        <v>0.151864102107303</v>
      </c>
      <c r="AX11" s="14">
        <v>9.6962451145440304E-2</v>
      </c>
    </row>
    <row r="12" spans="2:50" x14ac:dyDescent="0.25">
      <c r="B12" s="15" t="s">
        <v>68</v>
      </c>
      <c r="C12" s="14">
        <v>2.7018656223137299E-2</v>
      </c>
      <c r="D12" s="14">
        <v>2.98365727790171E-2</v>
      </c>
      <c r="E12" s="14">
        <v>2.4598037834916799E-2</v>
      </c>
      <c r="F12" s="14"/>
      <c r="G12" s="14">
        <v>2.02629230814023E-2</v>
      </c>
      <c r="H12" s="14">
        <v>3.36520317727197E-2</v>
      </c>
      <c r="I12" s="14">
        <v>3.6988101605370097E-2</v>
      </c>
      <c r="J12" s="14">
        <v>3.6183900001250699E-2</v>
      </c>
      <c r="K12" s="14">
        <v>2.37977416146232E-2</v>
      </c>
      <c r="L12" s="14">
        <v>1.22456305938787E-2</v>
      </c>
      <c r="M12" s="14"/>
      <c r="N12" s="14">
        <v>3.0867675607916301E-2</v>
      </c>
      <c r="O12" s="14">
        <v>1.9959731643810701E-2</v>
      </c>
      <c r="P12" s="14">
        <v>3.2271932777592903E-2</v>
      </c>
      <c r="Q12" s="14">
        <v>2.5734612203603301E-2</v>
      </c>
      <c r="R12" s="14"/>
      <c r="S12" s="14">
        <v>4.2410310826608802E-2</v>
      </c>
      <c r="T12" s="14">
        <v>7.91316477408654E-3</v>
      </c>
      <c r="U12" s="14">
        <v>0</v>
      </c>
      <c r="V12" s="14">
        <v>9.2063514221273606E-3</v>
      </c>
      <c r="W12" s="14">
        <v>1.1608388989196999E-2</v>
      </c>
      <c r="X12" s="14">
        <v>1.0276567276868299E-2</v>
      </c>
      <c r="Y12" s="14">
        <v>6.7879728112606993E-2</v>
      </c>
      <c r="Z12" s="14">
        <v>3.4948992978955901E-2</v>
      </c>
      <c r="AA12" s="14">
        <v>2.8209623404625801E-2</v>
      </c>
      <c r="AB12" s="14">
        <v>1.08444470829481E-2</v>
      </c>
      <c r="AC12" s="14">
        <v>4.4244923974818301E-2</v>
      </c>
      <c r="AD12" s="14">
        <v>0.15749565366749299</v>
      </c>
      <c r="AE12" s="14"/>
      <c r="AF12" s="14">
        <v>2.6530302702037899E-2</v>
      </c>
      <c r="AG12" s="14">
        <v>3.2288483372606702E-2</v>
      </c>
      <c r="AH12" s="14">
        <v>1.71417726108835E-2</v>
      </c>
      <c r="AI12" s="14"/>
      <c r="AJ12" s="14" t="s">
        <v>79</v>
      </c>
      <c r="AK12" s="14" t="s">
        <v>79</v>
      </c>
      <c r="AL12" s="14" t="s">
        <v>79</v>
      </c>
      <c r="AM12" s="14" t="s">
        <v>79</v>
      </c>
      <c r="AN12" s="14" t="s">
        <v>79</v>
      </c>
      <c r="AO12" s="14"/>
      <c r="AP12" s="14">
        <v>2.3448944008013499E-2</v>
      </c>
      <c r="AQ12" s="14">
        <v>2.1774463823772801E-2</v>
      </c>
      <c r="AR12" s="14">
        <v>2.25171735381085E-2</v>
      </c>
      <c r="AS12" s="14"/>
      <c r="AT12" s="14">
        <v>2.98966575265741E-2</v>
      </c>
      <c r="AU12" s="14">
        <v>2.2197685638430598E-2</v>
      </c>
      <c r="AV12" s="14">
        <v>3.62464196702992E-2</v>
      </c>
      <c r="AW12" s="14">
        <v>1.19594812683701E-2</v>
      </c>
      <c r="AX12" s="14">
        <v>0</v>
      </c>
    </row>
    <row r="13" spans="2:50" x14ac:dyDescent="0.25">
      <c r="B13" s="15" t="s">
        <v>69</v>
      </c>
      <c r="C13" s="14">
        <v>7.6609933188461696E-3</v>
      </c>
      <c r="D13" s="14">
        <v>2.4499524498533399E-3</v>
      </c>
      <c r="E13" s="14">
        <v>1.2535892037501601E-2</v>
      </c>
      <c r="F13" s="14"/>
      <c r="G13" s="14">
        <v>8.7751867377433707E-3</v>
      </c>
      <c r="H13" s="14">
        <v>1.20251657921012E-2</v>
      </c>
      <c r="I13" s="14">
        <v>6.9304644327523E-3</v>
      </c>
      <c r="J13" s="14">
        <v>1.22364424653203E-2</v>
      </c>
      <c r="K13" s="14">
        <v>0</v>
      </c>
      <c r="L13" s="14">
        <v>5.2691557342565499E-3</v>
      </c>
      <c r="M13" s="14"/>
      <c r="N13" s="14">
        <v>3.7891138327235002E-3</v>
      </c>
      <c r="O13" s="14">
        <v>8.6766961984811406E-3</v>
      </c>
      <c r="P13" s="14">
        <v>1.5532998286895999E-2</v>
      </c>
      <c r="Q13" s="14">
        <v>4.3647863216712398E-3</v>
      </c>
      <c r="R13" s="14"/>
      <c r="S13" s="14">
        <v>1.7028331177345299E-2</v>
      </c>
      <c r="T13" s="14">
        <v>0</v>
      </c>
      <c r="U13" s="14">
        <v>1.2277684191710899E-2</v>
      </c>
      <c r="V13" s="14">
        <v>0</v>
      </c>
      <c r="W13" s="14">
        <v>0</v>
      </c>
      <c r="X13" s="14">
        <v>1.1899223163705199E-2</v>
      </c>
      <c r="Y13" s="14">
        <v>0</v>
      </c>
      <c r="Z13" s="14">
        <v>0</v>
      </c>
      <c r="AA13" s="14">
        <v>1.0748337695962E-2</v>
      </c>
      <c r="AB13" s="14">
        <v>2.4116944828228699E-2</v>
      </c>
      <c r="AC13" s="14">
        <v>0</v>
      </c>
      <c r="AD13" s="14">
        <v>0</v>
      </c>
      <c r="AE13" s="14"/>
      <c r="AF13" s="14">
        <v>9.1509356347684208E-3</v>
      </c>
      <c r="AG13" s="14">
        <v>4.8731410504256698E-3</v>
      </c>
      <c r="AH13" s="14">
        <v>9.3487298372959791E-3</v>
      </c>
      <c r="AI13" s="14"/>
      <c r="AJ13" s="14" t="s">
        <v>79</v>
      </c>
      <c r="AK13" s="14" t="s">
        <v>79</v>
      </c>
      <c r="AL13" s="14" t="s">
        <v>79</v>
      </c>
      <c r="AM13" s="14" t="s">
        <v>79</v>
      </c>
      <c r="AN13" s="14" t="s">
        <v>79</v>
      </c>
      <c r="AO13" s="14"/>
      <c r="AP13" s="14">
        <v>0</v>
      </c>
      <c r="AQ13" s="14">
        <v>6.1633261945690798E-3</v>
      </c>
      <c r="AR13" s="14">
        <v>0</v>
      </c>
      <c r="AS13" s="14"/>
      <c r="AT13" s="14">
        <v>4.3094801569896297E-3</v>
      </c>
      <c r="AU13" s="14">
        <v>1.42180419084458E-2</v>
      </c>
      <c r="AV13" s="14">
        <v>3.7008063981402999E-3</v>
      </c>
      <c r="AW13" s="14">
        <v>2.5180627516268501E-2</v>
      </c>
      <c r="AX13" s="14">
        <v>0</v>
      </c>
    </row>
    <row r="14" spans="2:50" x14ac:dyDescent="0.25">
      <c r="B14" s="15" t="s">
        <v>70</v>
      </c>
      <c r="C14" s="14">
        <v>5.9493902537887902E-2</v>
      </c>
      <c r="D14" s="14">
        <v>4.43836118225251E-2</v>
      </c>
      <c r="E14" s="14">
        <v>7.3887334710390495E-2</v>
      </c>
      <c r="F14" s="14"/>
      <c r="G14" s="14">
        <v>4.35041289589903E-2</v>
      </c>
      <c r="H14" s="14">
        <v>6.9051831276771794E-2</v>
      </c>
      <c r="I14" s="14">
        <v>6.5801075666383393E-2</v>
      </c>
      <c r="J14" s="14">
        <v>5.5929733444585801E-2</v>
      </c>
      <c r="K14" s="14">
        <v>3.3009356382834303E-2</v>
      </c>
      <c r="L14" s="14">
        <v>7.7711351070001905E-2</v>
      </c>
      <c r="M14" s="14"/>
      <c r="N14" s="14">
        <v>3.6574930708589998E-2</v>
      </c>
      <c r="O14" s="14">
        <v>3.7470276330811798E-2</v>
      </c>
      <c r="P14" s="14">
        <v>7.39090309788554E-2</v>
      </c>
      <c r="Q14" s="14">
        <v>9.2881808800764798E-2</v>
      </c>
      <c r="R14" s="14"/>
      <c r="S14" s="14">
        <v>5.3250646557789001E-2</v>
      </c>
      <c r="T14" s="14">
        <v>4.1400146552516399E-2</v>
      </c>
      <c r="U14" s="14">
        <v>8.6930212227806503E-2</v>
      </c>
      <c r="V14" s="14">
        <v>3.4494653674844999E-2</v>
      </c>
      <c r="W14" s="14">
        <v>8.4561659592797406E-2</v>
      </c>
      <c r="X14" s="14">
        <v>0.142520935260986</v>
      </c>
      <c r="Y14" s="14">
        <v>3.7329525652070303E-2</v>
      </c>
      <c r="Z14" s="14">
        <v>7.1382866495592806E-2</v>
      </c>
      <c r="AA14" s="14">
        <v>3.5340655925444303E-2</v>
      </c>
      <c r="AB14" s="14">
        <v>4.9273036330006799E-2</v>
      </c>
      <c r="AC14" s="14">
        <v>4.8711024303856501E-2</v>
      </c>
      <c r="AD14" s="14">
        <v>0</v>
      </c>
      <c r="AE14" s="14"/>
      <c r="AF14" s="14">
        <v>5.9464854218393599E-2</v>
      </c>
      <c r="AG14" s="14">
        <v>4.9462258159751998E-2</v>
      </c>
      <c r="AH14" s="14">
        <v>0.103772158651233</v>
      </c>
      <c r="AI14" s="14"/>
      <c r="AJ14" s="14" t="s">
        <v>79</v>
      </c>
      <c r="AK14" s="14" t="s">
        <v>79</v>
      </c>
      <c r="AL14" s="14" t="s">
        <v>79</v>
      </c>
      <c r="AM14" s="14" t="s">
        <v>79</v>
      </c>
      <c r="AN14" s="14" t="s">
        <v>79</v>
      </c>
      <c r="AO14" s="14"/>
      <c r="AP14" s="14">
        <v>4.47922951799644E-2</v>
      </c>
      <c r="AQ14" s="14">
        <v>5.16002760991583E-2</v>
      </c>
      <c r="AR14" s="14">
        <v>3.4096154504495102E-2</v>
      </c>
      <c r="AS14" s="14"/>
      <c r="AT14" s="14">
        <v>5.9704482234954399E-2</v>
      </c>
      <c r="AU14" s="14">
        <v>8.0202374803986301E-2</v>
      </c>
      <c r="AV14" s="14">
        <v>3.6020104747306401E-2</v>
      </c>
      <c r="AW14" s="14">
        <v>3.9676232156418301E-2</v>
      </c>
      <c r="AX14" s="14">
        <v>0</v>
      </c>
    </row>
    <row r="15" spans="2:50" x14ac:dyDescent="0.25">
      <c r="B15" s="15" t="s">
        <v>71</v>
      </c>
      <c r="C15" s="18">
        <v>0.68583624953704503</v>
      </c>
      <c r="D15" s="18">
        <v>0.73759776509472097</v>
      </c>
      <c r="E15" s="18">
        <v>0.63576707307109603</v>
      </c>
      <c r="F15" s="18"/>
      <c r="G15" s="18">
        <v>0.70670727538619604</v>
      </c>
      <c r="H15" s="18">
        <v>0.68489083730205502</v>
      </c>
      <c r="I15" s="18">
        <v>0.671418388502521</v>
      </c>
      <c r="J15" s="18">
        <v>0.65807328648035102</v>
      </c>
      <c r="K15" s="18">
        <v>0.69862791293539706</v>
      </c>
      <c r="L15" s="18">
        <v>0.70011837556943202</v>
      </c>
      <c r="M15" s="18"/>
      <c r="N15" s="18">
        <v>0.76724877236523104</v>
      </c>
      <c r="O15" s="18">
        <v>0.72491805078284799</v>
      </c>
      <c r="P15" s="18">
        <v>0.64347385263609502</v>
      </c>
      <c r="Q15" s="18">
        <v>0.59680257656200397</v>
      </c>
      <c r="R15" s="18"/>
      <c r="S15" s="18">
        <v>0.72118243302743701</v>
      </c>
      <c r="T15" s="18">
        <v>0.68904852729896704</v>
      </c>
      <c r="U15" s="18">
        <v>0.72835590400579997</v>
      </c>
      <c r="V15" s="18">
        <v>0.76190204747510204</v>
      </c>
      <c r="W15" s="18">
        <v>0.67985718307219001</v>
      </c>
      <c r="X15" s="18">
        <v>0.56622091111296202</v>
      </c>
      <c r="Y15" s="18">
        <v>0.74134382250478503</v>
      </c>
      <c r="Z15" s="18">
        <v>0.72469973741435301</v>
      </c>
      <c r="AA15" s="18">
        <v>0.68333867754696298</v>
      </c>
      <c r="AB15" s="18">
        <v>0.62559108937705699</v>
      </c>
      <c r="AC15" s="18">
        <v>0.67074432245845395</v>
      </c>
      <c r="AD15" s="18">
        <v>0.61027829581977</v>
      </c>
      <c r="AE15" s="18"/>
      <c r="AF15" s="18">
        <v>0.68227616844424699</v>
      </c>
      <c r="AG15" s="18">
        <v>0.71033595711827602</v>
      </c>
      <c r="AH15" s="18">
        <v>0.62537042424029499</v>
      </c>
      <c r="AI15" s="18"/>
      <c r="AJ15" s="18" t="s">
        <v>79</v>
      </c>
      <c r="AK15" s="18" t="s">
        <v>79</v>
      </c>
      <c r="AL15" s="18" t="s">
        <v>79</v>
      </c>
      <c r="AM15" s="18" t="s">
        <v>79</v>
      </c>
      <c r="AN15" s="18" t="s">
        <v>79</v>
      </c>
      <c r="AO15" s="18"/>
      <c r="AP15" s="18">
        <v>0.74445186182762502</v>
      </c>
      <c r="AQ15" s="18">
        <v>0.72928930169750605</v>
      </c>
      <c r="AR15" s="18">
        <v>0.74936724670893295</v>
      </c>
      <c r="AS15" s="18"/>
      <c r="AT15" s="18">
        <v>0.60438720564815096</v>
      </c>
      <c r="AU15" s="18">
        <v>0.69911868784503906</v>
      </c>
      <c r="AV15" s="18">
        <v>0.756013523155457</v>
      </c>
      <c r="AW15" s="18">
        <v>0.77131955695164001</v>
      </c>
      <c r="AX15" s="18">
        <v>0.90303754885456</v>
      </c>
    </row>
    <row r="16" spans="2:50" x14ac:dyDescent="0.25">
      <c r="B16" s="15" t="s">
        <v>72</v>
      </c>
      <c r="C16" s="18">
        <v>3.4679649541983402E-2</v>
      </c>
      <c r="D16" s="18">
        <v>3.2286525228870398E-2</v>
      </c>
      <c r="E16" s="18">
        <v>3.7133929872418397E-2</v>
      </c>
      <c r="F16" s="18"/>
      <c r="G16" s="18">
        <v>2.9038109819145699E-2</v>
      </c>
      <c r="H16" s="18">
        <v>4.5677197564820901E-2</v>
      </c>
      <c r="I16" s="18">
        <v>4.39185660381224E-2</v>
      </c>
      <c r="J16" s="18">
        <v>4.8420342466571002E-2</v>
      </c>
      <c r="K16" s="18">
        <v>2.37977416146232E-2</v>
      </c>
      <c r="L16" s="18">
        <v>1.7514786328135301E-2</v>
      </c>
      <c r="M16" s="18"/>
      <c r="N16" s="18">
        <v>3.4656789440639803E-2</v>
      </c>
      <c r="O16" s="18">
        <v>2.8636427842291898E-2</v>
      </c>
      <c r="P16" s="18">
        <v>4.7804931064488902E-2</v>
      </c>
      <c r="Q16" s="18">
        <v>3.0099398525274601E-2</v>
      </c>
      <c r="R16" s="18"/>
      <c r="S16" s="18">
        <v>5.9438642003954101E-2</v>
      </c>
      <c r="T16" s="18">
        <v>7.91316477408654E-3</v>
      </c>
      <c r="U16" s="18">
        <v>1.2277684191710899E-2</v>
      </c>
      <c r="V16" s="18">
        <v>9.2063514221273606E-3</v>
      </c>
      <c r="W16" s="18">
        <v>1.1608388989196999E-2</v>
      </c>
      <c r="X16" s="18">
        <v>2.2175790440573499E-2</v>
      </c>
      <c r="Y16" s="18">
        <v>6.7879728112606993E-2</v>
      </c>
      <c r="Z16" s="18">
        <v>3.4948992978955901E-2</v>
      </c>
      <c r="AA16" s="18">
        <v>3.8957961100587801E-2</v>
      </c>
      <c r="AB16" s="18">
        <v>3.4961391911176698E-2</v>
      </c>
      <c r="AC16" s="18">
        <v>4.4244923974818301E-2</v>
      </c>
      <c r="AD16" s="18">
        <v>0.15749565366749299</v>
      </c>
      <c r="AE16" s="18"/>
      <c r="AF16" s="18">
        <v>3.5681238336806302E-2</v>
      </c>
      <c r="AG16" s="18">
        <v>3.7161624423032398E-2</v>
      </c>
      <c r="AH16" s="18">
        <v>2.6490502448179399E-2</v>
      </c>
      <c r="AI16" s="18"/>
      <c r="AJ16" s="18" t="s">
        <v>79</v>
      </c>
      <c r="AK16" s="18" t="s">
        <v>79</v>
      </c>
      <c r="AL16" s="18" t="s">
        <v>79</v>
      </c>
      <c r="AM16" s="18" t="s">
        <v>79</v>
      </c>
      <c r="AN16" s="18" t="s">
        <v>79</v>
      </c>
      <c r="AO16" s="18"/>
      <c r="AP16" s="18">
        <v>2.3448944008013499E-2</v>
      </c>
      <c r="AQ16" s="18">
        <v>2.7937790018341901E-2</v>
      </c>
      <c r="AR16" s="18">
        <v>2.25171735381085E-2</v>
      </c>
      <c r="AS16" s="18"/>
      <c r="AT16" s="18">
        <v>3.42061376835638E-2</v>
      </c>
      <c r="AU16" s="18">
        <v>3.64157275468764E-2</v>
      </c>
      <c r="AV16" s="18">
        <v>3.9947226068439499E-2</v>
      </c>
      <c r="AW16" s="18">
        <v>3.7140108784638699E-2</v>
      </c>
      <c r="AX16" s="18">
        <v>0</v>
      </c>
    </row>
    <row r="17" spans="2:50" x14ac:dyDescent="0.25">
      <c r="B17" s="15" t="s">
        <v>73</v>
      </c>
      <c r="C17" s="19">
        <v>0.65115659999506204</v>
      </c>
      <c r="D17" s="19">
        <v>0.70531123986585098</v>
      </c>
      <c r="E17" s="19">
        <v>0.598633143198678</v>
      </c>
      <c r="F17" s="19"/>
      <c r="G17" s="19">
        <v>0.67766916556705004</v>
      </c>
      <c r="H17" s="19">
        <v>0.639213639737235</v>
      </c>
      <c r="I17" s="19">
        <v>0.62749982246439895</v>
      </c>
      <c r="J17" s="19">
        <v>0.60965294401378001</v>
      </c>
      <c r="K17" s="19">
        <v>0.67483017132077305</v>
      </c>
      <c r="L17" s="19">
        <v>0.68260358924129705</v>
      </c>
      <c r="M17" s="19"/>
      <c r="N17" s="19">
        <v>0.73259198292459105</v>
      </c>
      <c r="O17" s="19">
        <v>0.69628162294055596</v>
      </c>
      <c r="P17" s="19">
        <v>0.595668921571606</v>
      </c>
      <c r="Q17" s="19">
        <v>0.56670317803672998</v>
      </c>
      <c r="R17" s="19"/>
      <c r="S17" s="19">
        <v>0.66174379102348302</v>
      </c>
      <c r="T17" s="19">
        <v>0.68113536252488005</v>
      </c>
      <c r="U17" s="19">
        <v>0.71607821981408903</v>
      </c>
      <c r="V17" s="19">
        <v>0.75269569605297504</v>
      </c>
      <c r="W17" s="19">
        <v>0.66824879408299298</v>
      </c>
      <c r="X17" s="19">
        <v>0.54404512067238897</v>
      </c>
      <c r="Y17" s="19">
        <v>0.67346409439217803</v>
      </c>
      <c r="Z17" s="19">
        <v>0.68975074443539797</v>
      </c>
      <c r="AA17" s="19">
        <v>0.64438071644637496</v>
      </c>
      <c r="AB17" s="19">
        <v>0.59062969746588001</v>
      </c>
      <c r="AC17" s="19">
        <v>0.62649939848363501</v>
      </c>
      <c r="AD17" s="19">
        <v>0.45278264215227698</v>
      </c>
      <c r="AE17" s="19"/>
      <c r="AF17" s="19">
        <v>0.64659493010743996</v>
      </c>
      <c r="AG17" s="19">
        <v>0.67317433269524396</v>
      </c>
      <c r="AH17" s="19">
        <v>0.59887992179211502</v>
      </c>
      <c r="AI17" s="19"/>
      <c r="AJ17" s="19" t="s">
        <v>79</v>
      </c>
      <c r="AK17" s="19" t="s">
        <v>79</v>
      </c>
      <c r="AL17" s="19" t="s">
        <v>79</v>
      </c>
      <c r="AM17" s="19" t="s">
        <v>79</v>
      </c>
      <c r="AN17" s="19" t="s">
        <v>79</v>
      </c>
      <c r="AO17" s="19"/>
      <c r="AP17" s="19">
        <v>0.72100291781961201</v>
      </c>
      <c r="AQ17" s="19">
        <v>0.70135151167916399</v>
      </c>
      <c r="AR17" s="19">
        <v>0.72685007317082495</v>
      </c>
      <c r="AS17" s="19"/>
      <c r="AT17" s="19">
        <v>0.57018106796458701</v>
      </c>
      <c r="AU17" s="19">
        <v>0.662702960298163</v>
      </c>
      <c r="AV17" s="19">
        <v>0.71606629708701697</v>
      </c>
      <c r="AW17" s="19">
        <v>0.73417944816700098</v>
      </c>
      <c r="AX17" s="19">
        <v>0.90303754885456</v>
      </c>
    </row>
    <row r="18" spans="2:50" x14ac:dyDescent="0.25">
      <c r="B18" s="27" t="s">
        <v>541</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X22"/>
  <sheetViews>
    <sheetView showGridLines="0" topLeftCell="A6" workbookViewId="0">
      <pane xSplit="2" topLeftCell="C1" activePane="topRight" state="frozen"/>
      <selection pane="topRight" activeCell="B18" sqref="B18"/>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312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65</v>
      </c>
      <c r="C9" s="14">
        <v>0.20235211552336099</v>
      </c>
      <c r="D9" s="14">
        <v>0.25659495752323302</v>
      </c>
      <c r="E9" s="14">
        <v>0.14838059551233501</v>
      </c>
      <c r="F9" s="14"/>
      <c r="G9" s="14">
        <v>0.16958821582366199</v>
      </c>
      <c r="H9" s="14">
        <v>0.21375381119258799</v>
      </c>
      <c r="I9" s="14">
        <v>0.155640397800684</v>
      </c>
      <c r="J9" s="14">
        <v>0.246209845224999</v>
      </c>
      <c r="K9" s="14">
        <v>0.207605476851774</v>
      </c>
      <c r="L9" s="14">
        <v>0.209121428403541</v>
      </c>
      <c r="M9" s="14"/>
      <c r="N9" s="14">
        <v>0.232746751617843</v>
      </c>
      <c r="O9" s="14">
        <v>0.260415519380644</v>
      </c>
      <c r="P9" s="14">
        <v>0.17048284664558799</v>
      </c>
      <c r="Q9" s="14">
        <v>0.14270264870493701</v>
      </c>
      <c r="R9" s="14"/>
      <c r="S9" s="14">
        <v>0.20684932655521401</v>
      </c>
      <c r="T9" s="14">
        <v>0.18780075358109199</v>
      </c>
      <c r="U9" s="14">
        <v>0.26220415905143801</v>
      </c>
      <c r="V9" s="14">
        <v>0.20721366390755599</v>
      </c>
      <c r="W9" s="14">
        <v>0.30749542524530599</v>
      </c>
      <c r="X9" s="14">
        <v>0.15582386203787499</v>
      </c>
      <c r="Y9" s="14">
        <v>0.194602549145698</v>
      </c>
      <c r="Z9" s="14">
        <v>0.26530462048334402</v>
      </c>
      <c r="AA9" s="14">
        <v>0.19574709918170299</v>
      </c>
      <c r="AB9" s="14">
        <v>0.171164241468311</v>
      </c>
      <c r="AC9" s="14">
        <v>0.162407797583458</v>
      </c>
      <c r="AD9" s="14">
        <v>4.9457632443851603E-2</v>
      </c>
      <c r="AE9" s="14"/>
      <c r="AF9" s="14">
        <v>0.22994316896376901</v>
      </c>
      <c r="AG9" s="14">
        <v>0.20584053690322099</v>
      </c>
      <c r="AH9" s="14">
        <v>0.16979591068006999</v>
      </c>
      <c r="AI9" s="14"/>
      <c r="AJ9" s="14" t="s">
        <v>79</v>
      </c>
      <c r="AK9" s="14" t="s">
        <v>79</v>
      </c>
      <c r="AL9" s="14" t="s">
        <v>79</v>
      </c>
      <c r="AM9" s="14" t="s">
        <v>79</v>
      </c>
      <c r="AN9" s="14" t="s">
        <v>79</v>
      </c>
      <c r="AO9" s="14"/>
      <c r="AP9" s="14">
        <v>0.27724173721093998</v>
      </c>
      <c r="AQ9" s="14">
        <v>0.216232400303943</v>
      </c>
      <c r="AR9" s="14">
        <v>0.18357497133282599</v>
      </c>
      <c r="AS9" s="14"/>
      <c r="AT9" s="14">
        <v>0.15536331756800101</v>
      </c>
      <c r="AU9" s="14">
        <v>0.18980633530055999</v>
      </c>
      <c r="AV9" s="14">
        <v>0.24696102482778401</v>
      </c>
      <c r="AW9" s="14">
        <v>0.234621132828745</v>
      </c>
      <c r="AX9" s="14">
        <v>0.38473900292085</v>
      </c>
    </row>
    <row r="10" spans="2:50" x14ac:dyDescent="0.25">
      <c r="B10" s="15" t="s">
        <v>66</v>
      </c>
      <c r="C10" s="14">
        <v>0.37084783472372601</v>
      </c>
      <c r="D10" s="14">
        <v>0.37161548900511898</v>
      </c>
      <c r="E10" s="14">
        <v>0.37270245485819198</v>
      </c>
      <c r="F10" s="14"/>
      <c r="G10" s="14">
        <v>0.40930140870658999</v>
      </c>
      <c r="H10" s="14">
        <v>0.409862761915327</v>
      </c>
      <c r="I10" s="14">
        <v>0.41349163401113798</v>
      </c>
      <c r="J10" s="14">
        <v>0.35210277750884</v>
      </c>
      <c r="K10" s="14">
        <v>0.33865186407960501</v>
      </c>
      <c r="L10" s="14">
        <v>0.31930732381601801</v>
      </c>
      <c r="M10" s="14"/>
      <c r="N10" s="14">
        <v>0.40308259976861399</v>
      </c>
      <c r="O10" s="14">
        <v>0.34067998509599001</v>
      </c>
      <c r="P10" s="14">
        <v>0.38675136451143299</v>
      </c>
      <c r="Q10" s="14">
        <v>0.352405871567811</v>
      </c>
      <c r="R10" s="14"/>
      <c r="S10" s="14">
        <v>0.40218568840810098</v>
      </c>
      <c r="T10" s="14">
        <v>0.413339289006181</v>
      </c>
      <c r="U10" s="14">
        <v>0.31652565418602102</v>
      </c>
      <c r="V10" s="14">
        <v>0.42717998011792602</v>
      </c>
      <c r="W10" s="14">
        <v>0.264349018238202</v>
      </c>
      <c r="X10" s="14">
        <v>0.38423615410033002</v>
      </c>
      <c r="Y10" s="14">
        <v>0.35451218896764802</v>
      </c>
      <c r="Z10" s="14">
        <v>0.44134930462655803</v>
      </c>
      <c r="AA10" s="14">
        <v>0.34923622085777001</v>
      </c>
      <c r="AB10" s="14">
        <v>0.35305784688185099</v>
      </c>
      <c r="AC10" s="14">
        <v>0.334739253386515</v>
      </c>
      <c r="AD10" s="14">
        <v>0.43629259566311601</v>
      </c>
      <c r="AE10" s="14"/>
      <c r="AF10" s="14">
        <v>0.35081962453375998</v>
      </c>
      <c r="AG10" s="14">
        <v>0.37250541485116001</v>
      </c>
      <c r="AH10" s="14">
        <v>0.418305878019954</v>
      </c>
      <c r="AI10" s="14"/>
      <c r="AJ10" s="14" t="s">
        <v>79</v>
      </c>
      <c r="AK10" s="14" t="s">
        <v>79</v>
      </c>
      <c r="AL10" s="14" t="s">
        <v>79</v>
      </c>
      <c r="AM10" s="14" t="s">
        <v>79</v>
      </c>
      <c r="AN10" s="14" t="s">
        <v>79</v>
      </c>
      <c r="AO10" s="14"/>
      <c r="AP10" s="14">
        <v>0.38614016680124003</v>
      </c>
      <c r="AQ10" s="14">
        <v>0.412815697377857</v>
      </c>
      <c r="AR10" s="14">
        <v>0.38776901145757298</v>
      </c>
      <c r="AS10" s="14"/>
      <c r="AT10" s="14">
        <v>0.33937825173445202</v>
      </c>
      <c r="AU10" s="14">
        <v>0.36735096288907898</v>
      </c>
      <c r="AV10" s="14">
        <v>0.40147527535733402</v>
      </c>
      <c r="AW10" s="14">
        <v>0.42613224943016498</v>
      </c>
      <c r="AX10" s="14">
        <v>0.361676020088677</v>
      </c>
    </row>
    <row r="11" spans="2:50" x14ac:dyDescent="0.25">
      <c r="B11" s="15" t="s">
        <v>67</v>
      </c>
      <c r="C11" s="14">
        <v>0.29730317821748098</v>
      </c>
      <c r="D11" s="14">
        <v>0.26317328222420999</v>
      </c>
      <c r="E11" s="14">
        <v>0.32920305612588202</v>
      </c>
      <c r="F11" s="14"/>
      <c r="G11" s="14">
        <v>0.28373641221898599</v>
      </c>
      <c r="H11" s="14">
        <v>0.25370402486291999</v>
      </c>
      <c r="I11" s="14">
        <v>0.297047538976424</v>
      </c>
      <c r="J11" s="14">
        <v>0.24353091721207601</v>
      </c>
      <c r="K11" s="14">
        <v>0.33033040604990999</v>
      </c>
      <c r="L11" s="14">
        <v>0.36522209975201098</v>
      </c>
      <c r="M11" s="14"/>
      <c r="N11" s="14">
        <v>0.27665907803453599</v>
      </c>
      <c r="O11" s="14">
        <v>0.27849964326874699</v>
      </c>
      <c r="P11" s="14">
        <v>0.29638601804169701</v>
      </c>
      <c r="Q11" s="14">
        <v>0.33625477612139798</v>
      </c>
      <c r="R11" s="14"/>
      <c r="S11" s="14">
        <v>0.22230722342831999</v>
      </c>
      <c r="T11" s="14">
        <v>0.26443648685775001</v>
      </c>
      <c r="U11" s="14">
        <v>0.31830895676210003</v>
      </c>
      <c r="V11" s="14">
        <v>0.32972622823655401</v>
      </c>
      <c r="W11" s="14">
        <v>0.30161451840201198</v>
      </c>
      <c r="X11" s="14">
        <v>0.27691107301437401</v>
      </c>
      <c r="Y11" s="14">
        <v>0.34503618464622499</v>
      </c>
      <c r="Z11" s="14">
        <v>0.16193870855127299</v>
      </c>
      <c r="AA11" s="14">
        <v>0.35671510912988802</v>
      </c>
      <c r="AB11" s="14">
        <v>0.33673312504999597</v>
      </c>
      <c r="AC11" s="14">
        <v>0.34267974006060098</v>
      </c>
      <c r="AD11" s="14">
        <v>0.32450703567654798</v>
      </c>
      <c r="AE11" s="14"/>
      <c r="AF11" s="14">
        <v>0.30326965126205402</v>
      </c>
      <c r="AG11" s="14">
        <v>0.29998885086688198</v>
      </c>
      <c r="AH11" s="14">
        <v>0.21290913092654401</v>
      </c>
      <c r="AI11" s="14"/>
      <c r="AJ11" s="14" t="s">
        <v>79</v>
      </c>
      <c r="AK11" s="14" t="s">
        <v>79</v>
      </c>
      <c r="AL11" s="14" t="s">
        <v>79</v>
      </c>
      <c r="AM11" s="14" t="s">
        <v>79</v>
      </c>
      <c r="AN11" s="14" t="s">
        <v>79</v>
      </c>
      <c r="AO11" s="14"/>
      <c r="AP11" s="14">
        <v>0.23384218957223099</v>
      </c>
      <c r="AQ11" s="14">
        <v>0.26750960374257399</v>
      </c>
      <c r="AR11" s="14">
        <v>0.32859658277355502</v>
      </c>
      <c r="AS11" s="14"/>
      <c r="AT11" s="14">
        <v>0.359266761937173</v>
      </c>
      <c r="AU11" s="14">
        <v>0.301116827799283</v>
      </c>
      <c r="AV11" s="14">
        <v>0.25012188403692898</v>
      </c>
      <c r="AW11" s="14">
        <v>0.235876065642347</v>
      </c>
      <c r="AX11" s="14">
        <v>0.19082481085981801</v>
      </c>
    </row>
    <row r="12" spans="2:50" x14ac:dyDescent="0.25">
      <c r="B12" s="15" t="s">
        <v>68</v>
      </c>
      <c r="C12" s="14">
        <v>6.12296496703136E-2</v>
      </c>
      <c r="D12" s="14">
        <v>5.9573576519430897E-2</v>
      </c>
      <c r="E12" s="14">
        <v>6.3185549121251905E-2</v>
      </c>
      <c r="F12" s="14"/>
      <c r="G12" s="14">
        <v>7.2819907305702397E-2</v>
      </c>
      <c r="H12" s="14">
        <v>6.2193306294538599E-2</v>
      </c>
      <c r="I12" s="14">
        <v>7.1685451366352695E-2</v>
      </c>
      <c r="J12" s="14">
        <v>8.2787470751204406E-2</v>
      </c>
      <c r="K12" s="14">
        <v>5.4754674237055503E-2</v>
      </c>
      <c r="L12" s="14">
        <v>3.0910715396603401E-2</v>
      </c>
      <c r="M12" s="14"/>
      <c r="N12" s="14">
        <v>4.6412685434700902E-2</v>
      </c>
      <c r="O12" s="14">
        <v>7.7000044054894204E-2</v>
      </c>
      <c r="P12" s="14">
        <v>5.37692886528153E-2</v>
      </c>
      <c r="Q12" s="14">
        <v>6.7861054547378105E-2</v>
      </c>
      <c r="R12" s="14"/>
      <c r="S12" s="14">
        <v>8.0513993240936901E-2</v>
      </c>
      <c r="T12" s="14">
        <v>8.0632624983452597E-2</v>
      </c>
      <c r="U12" s="14">
        <v>2.3010917516344299E-2</v>
      </c>
      <c r="V12" s="14">
        <v>9.6971890598959304E-3</v>
      </c>
      <c r="W12" s="14">
        <v>3.0370989532486299E-2</v>
      </c>
      <c r="X12" s="14">
        <v>7.6365283155042096E-2</v>
      </c>
      <c r="Y12" s="14">
        <v>8.19726125659552E-2</v>
      </c>
      <c r="Z12" s="14">
        <v>6.5309539351756901E-2</v>
      </c>
      <c r="AA12" s="14">
        <v>4.2288778577793902E-2</v>
      </c>
      <c r="AB12" s="14">
        <v>2.7858493095785499E-2</v>
      </c>
      <c r="AC12" s="14">
        <v>0.11146218466556899</v>
      </c>
      <c r="AD12" s="14">
        <v>0.18974273621648399</v>
      </c>
      <c r="AE12" s="14"/>
      <c r="AF12" s="14">
        <v>4.6214909008056297E-2</v>
      </c>
      <c r="AG12" s="14">
        <v>6.6404237741510899E-2</v>
      </c>
      <c r="AH12" s="14">
        <v>9.0568338182232505E-2</v>
      </c>
      <c r="AI12" s="14"/>
      <c r="AJ12" s="14" t="s">
        <v>79</v>
      </c>
      <c r="AK12" s="14" t="s">
        <v>79</v>
      </c>
      <c r="AL12" s="14" t="s">
        <v>79</v>
      </c>
      <c r="AM12" s="14" t="s">
        <v>79</v>
      </c>
      <c r="AN12" s="14" t="s">
        <v>79</v>
      </c>
      <c r="AO12" s="14"/>
      <c r="AP12" s="14">
        <v>6.3780898789111098E-2</v>
      </c>
      <c r="AQ12" s="14">
        <v>5.0191969971451103E-2</v>
      </c>
      <c r="AR12" s="14">
        <v>5.45891715646687E-2</v>
      </c>
      <c r="AS12" s="14"/>
      <c r="AT12" s="14">
        <v>6.1298620246120199E-2</v>
      </c>
      <c r="AU12" s="14">
        <v>7.0066110666713796E-2</v>
      </c>
      <c r="AV12" s="14">
        <v>5.7418211020941502E-2</v>
      </c>
      <c r="AW12" s="14">
        <v>5.2895834179615901E-2</v>
      </c>
      <c r="AX12" s="14">
        <v>6.2760166130654702E-2</v>
      </c>
    </row>
    <row r="13" spans="2:50" x14ac:dyDescent="0.25">
      <c r="B13" s="15" t="s">
        <v>69</v>
      </c>
      <c r="C13" s="14">
        <v>1.28973186082129E-2</v>
      </c>
      <c r="D13" s="14">
        <v>5.6639055406026203E-3</v>
      </c>
      <c r="E13" s="14">
        <v>1.9679787779229199E-2</v>
      </c>
      <c r="F13" s="14"/>
      <c r="G13" s="14">
        <v>7.1796235310311197E-3</v>
      </c>
      <c r="H13" s="14">
        <v>5.9793213739527101E-3</v>
      </c>
      <c r="I13" s="14">
        <v>1.42952147963664E-2</v>
      </c>
      <c r="J13" s="14">
        <v>1.8474800222427201E-2</v>
      </c>
      <c r="K13" s="14">
        <v>2.3613187894407101E-2</v>
      </c>
      <c r="L13" s="14">
        <v>8.9308649308737602E-3</v>
      </c>
      <c r="M13" s="14"/>
      <c r="N13" s="14">
        <v>1.4098520466510899E-2</v>
      </c>
      <c r="O13" s="14">
        <v>0</v>
      </c>
      <c r="P13" s="14">
        <v>2.6541144407789399E-2</v>
      </c>
      <c r="Q13" s="14">
        <v>1.303988303202E-2</v>
      </c>
      <c r="R13" s="14"/>
      <c r="S13" s="14">
        <v>2.3188945038432999E-2</v>
      </c>
      <c r="T13" s="14">
        <v>0</v>
      </c>
      <c r="U13" s="14">
        <v>1.2277684191710899E-2</v>
      </c>
      <c r="V13" s="14">
        <v>0</v>
      </c>
      <c r="W13" s="14">
        <v>9.4968033185491504E-3</v>
      </c>
      <c r="X13" s="14">
        <v>1.08929703834372E-2</v>
      </c>
      <c r="Y13" s="14">
        <v>9.4402543466432995E-3</v>
      </c>
      <c r="Z13" s="14">
        <v>4.5248218142536503E-2</v>
      </c>
      <c r="AA13" s="14">
        <v>1.93186567148739E-2</v>
      </c>
      <c r="AB13" s="14">
        <v>2.5034398832045699E-2</v>
      </c>
      <c r="AC13" s="14">
        <v>0</v>
      </c>
      <c r="AD13" s="14">
        <v>0</v>
      </c>
      <c r="AE13" s="14"/>
      <c r="AF13" s="14">
        <v>1.93153878342389E-2</v>
      </c>
      <c r="AG13" s="14">
        <v>6.9837588250975698E-3</v>
      </c>
      <c r="AH13" s="14">
        <v>1.6124103863665199E-2</v>
      </c>
      <c r="AI13" s="14"/>
      <c r="AJ13" s="14" t="s">
        <v>79</v>
      </c>
      <c r="AK13" s="14" t="s">
        <v>79</v>
      </c>
      <c r="AL13" s="14" t="s">
        <v>79</v>
      </c>
      <c r="AM13" s="14" t="s">
        <v>79</v>
      </c>
      <c r="AN13" s="14" t="s">
        <v>79</v>
      </c>
      <c r="AO13" s="14"/>
      <c r="AP13" s="14">
        <v>8.2461984573903701E-3</v>
      </c>
      <c r="AQ13" s="14">
        <v>1.19910834487743E-2</v>
      </c>
      <c r="AR13" s="14">
        <v>1.01783305833416E-2</v>
      </c>
      <c r="AS13" s="14"/>
      <c r="AT13" s="14">
        <v>1.56644366598464E-2</v>
      </c>
      <c r="AU13" s="14">
        <v>1.42180419084458E-2</v>
      </c>
      <c r="AV13" s="14">
        <v>9.4077639584303607E-3</v>
      </c>
      <c r="AW13" s="14">
        <v>1.0798485762708801E-2</v>
      </c>
      <c r="AX13" s="14">
        <v>0</v>
      </c>
    </row>
    <row r="14" spans="2:50" x14ac:dyDescent="0.25">
      <c r="B14" s="15" t="s">
        <v>70</v>
      </c>
      <c r="C14" s="14">
        <v>5.5369903256905703E-2</v>
      </c>
      <c r="D14" s="14">
        <v>4.3378789187404503E-2</v>
      </c>
      <c r="E14" s="14">
        <v>6.6848556603108705E-2</v>
      </c>
      <c r="F14" s="14"/>
      <c r="G14" s="14">
        <v>5.7374432414028703E-2</v>
      </c>
      <c r="H14" s="14">
        <v>5.4506774360674998E-2</v>
      </c>
      <c r="I14" s="14">
        <v>4.7839763049034097E-2</v>
      </c>
      <c r="J14" s="14">
        <v>5.68941890804531E-2</v>
      </c>
      <c r="K14" s="14">
        <v>4.50443908872485E-2</v>
      </c>
      <c r="L14" s="14">
        <v>6.6507567700952605E-2</v>
      </c>
      <c r="M14" s="14"/>
      <c r="N14" s="14">
        <v>2.7000364677795399E-2</v>
      </c>
      <c r="O14" s="14">
        <v>4.3404808199726003E-2</v>
      </c>
      <c r="P14" s="14">
        <v>6.6069337740677594E-2</v>
      </c>
      <c r="Q14" s="14">
        <v>8.7735766026455997E-2</v>
      </c>
      <c r="R14" s="14"/>
      <c r="S14" s="14">
        <v>6.4954823328995298E-2</v>
      </c>
      <c r="T14" s="14">
        <v>5.3790845571525199E-2</v>
      </c>
      <c r="U14" s="14">
        <v>6.7672628292385906E-2</v>
      </c>
      <c r="V14" s="14">
        <v>2.6182938678068202E-2</v>
      </c>
      <c r="W14" s="14">
        <v>8.6673245263445303E-2</v>
      </c>
      <c r="X14" s="14">
        <v>9.5770657308941395E-2</v>
      </c>
      <c r="Y14" s="14">
        <v>1.4436210327831199E-2</v>
      </c>
      <c r="Z14" s="14">
        <v>2.0849608844532599E-2</v>
      </c>
      <c r="AA14" s="14">
        <v>3.6694135537970601E-2</v>
      </c>
      <c r="AB14" s="14">
        <v>8.6151894672011606E-2</v>
      </c>
      <c r="AC14" s="14">
        <v>4.8711024303856501E-2</v>
      </c>
      <c r="AD14" s="14">
        <v>0</v>
      </c>
      <c r="AE14" s="14"/>
      <c r="AF14" s="14">
        <v>5.0437258398121E-2</v>
      </c>
      <c r="AG14" s="14">
        <v>4.8277200812129002E-2</v>
      </c>
      <c r="AH14" s="14">
        <v>9.2296638327534403E-2</v>
      </c>
      <c r="AI14" s="14"/>
      <c r="AJ14" s="14" t="s">
        <v>79</v>
      </c>
      <c r="AK14" s="14" t="s">
        <v>79</v>
      </c>
      <c r="AL14" s="14" t="s">
        <v>79</v>
      </c>
      <c r="AM14" s="14" t="s">
        <v>79</v>
      </c>
      <c r="AN14" s="14" t="s">
        <v>79</v>
      </c>
      <c r="AO14" s="14"/>
      <c r="AP14" s="14">
        <v>3.0748809169087499E-2</v>
      </c>
      <c r="AQ14" s="14">
        <v>4.12592451554009E-2</v>
      </c>
      <c r="AR14" s="14">
        <v>3.5291932288035503E-2</v>
      </c>
      <c r="AS14" s="14"/>
      <c r="AT14" s="14">
        <v>6.9028611854407104E-2</v>
      </c>
      <c r="AU14" s="14">
        <v>5.7441721435918601E-2</v>
      </c>
      <c r="AV14" s="14">
        <v>3.46158407985813E-2</v>
      </c>
      <c r="AW14" s="14">
        <v>3.9676232156418301E-2</v>
      </c>
      <c r="AX14" s="14">
        <v>0</v>
      </c>
    </row>
    <row r="15" spans="2:50" x14ac:dyDescent="0.25">
      <c r="B15" s="15" t="s">
        <v>71</v>
      </c>
      <c r="C15" s="18">
        <v>0.57319995024708703</v>
      </c>
      <c r="D15" s="18">
        <v>0.62821044652835201</v>
      </c>
      <c r="E15" s="18">
        <v>0.52108305037052804</v>
      </c>
      <c r="F15" s="18"/>
      <c r="G15" s="18">
        <v>0.57888962453025194</v>
      </c>
      <c r="H15" s="18">
        <v>0.62361657310791396</v>
      </c>
      <c r="I15" s="18">
        <v>0.56913203181182204</v>
      </c>
      <c r="J15" s="18">
        <v>0.59831262273383901</v>
      </c>
      <c r="K15" s="18">
        <v>0.54625734093137901</v>
      </c>
      <c r="L15" s="18">
        <v>0.52842875221955898</v>
      </c>
      <c r="M15" s="18"/>
      <c r="N15" s="18">
        <v>0.63582935138645702</v>
      </c>
      <c r="O15" s="18">
        <v>0.60109550447663296</v>
      </c>
      <c r="P15" s="18">
        <v>0.55723421115702099</v>
      </c>
      <c r="Q15" s="18">
        <v>0.49510852027274799</v>
      </c>
      <c r="R15" s="18"/>
      <c r="S15" s="18">
        <v>0.60903501496331502</v>
      </c>
      <c r="T15" s="18">
        <v>0.60114004258727205</v>
      </c>
      <c r="U15" s="18">
        <v>0.57872981323745898</v>
      </c>
      <c r="V15" s="18">
        <v>0.63439364402548204</v>
      </c>
      <c r="W15" s="18">
        <v>0.57184444348350705</v>
      </c>
      <c r="X15" s="18">
        <v>0.54006001613820498</v>
      </c>
      <c r="Y15" s="18">
        <v>0.54911473811334499</v>
      </c>
      <c r="Z15" s="18">
        <v>0.70665392510990099</v>
      </c>
      <c r="AA15" s="18">
        <v>0.54498332003947303</v>
      </c>
      <c r="AB15" s="18">
        <v>0.52422208835016204</v>
      </c>
      <c r="AC15" s="18">
        <v>0.49714705096997303</v>
      </c>
      <c r="AD15" s="18">
        <v>0.485750228106968</v>
      </c>
      <c r="AE15" s="18"/>
      <c r="AF15" s="18">
        <v>0.58076279349752902</v>
      </c>
      <c r="AG15" s="18">
        <v>0.57834595175438097</v>
      </c>
      <c r="AH15" s="18">
        <v>0.58810178870002405</v>
      </c>
      <c r="AI15" s="18"/>
      <c r="AJ15" s="18" t="s">
        <v>79</v>
      </c>
      <c r="AK15" s="18" t="s">
        <v>79</v>
      </c>
      <c r="AL15" s="18" t="s">
        <v>79</v>
      </c>
      <c r="AM15" s="18" t="s">
        <v>79</v>
      </c>
      <c r="AN15" s="18" t="s">
        <v>79</v>
      </c>
      <c r="AO15" s="18"/>
      <c r="AP15" s="18">
        <v>0.66338190401218</v>
      </c>
      <c r="AQ15" s="18">
        <v>0.62904809768179903</v>
      </c>
      <c r="AR15" s="18">
        <v>0.5713439827904</v>
      </c>
      <c r="AS15" s="18"/>
      <c r="AT15" s="18">
        <v>0.494741569302453</v>
      </c>
      <c r="AU15" s="18">
        <v>0.55715729818963899</v>
      </c>
      <c r="AV15" s="18">
        <v>0.648436300185118</v>
      </c>
      <c r="AW15" s="18">
        <v>0.66075338225891</v>
      </c>
      <c r="AX15" s="18">
        <v>0.746415023009527</v>
      </c>
    </row>
    <row r="16" spans="2:50" x14ac:dyDescent="0.25">
      <c r="B16" s="15" t="s">
        <v>72</v>
      </c>
      <c r="C16" s="18">
        <v>7.4126968278526495E-2</v>
      </c>
      <c r="D16" s="18">
        <v>6.5237482060033505E-2</v>
      </c>
      <c r="E16" s="18">
        <v>8.2865336900481104E-2</v>
      </c>
      <c r="F16" s="18"/>
      <c r="G16" s="18">
        <v>7.9999530836733501E-2</v>
      </c>
      <c r="H16" s="18">
        <v>6.8172627668491304E-2</v>
      </c>
      <c r="I16" s="18">
        <v>8.5980666162719099E-2</v>
      </c>
      <c r="J16" s="18">
        <v>0.101262270973632</v>
      </c>
      <c r="K16" s="18">
        <v>7.8367862131462601E-2</v>
      </c>
      <c r="L16" s="18">
        <v>3.98415803274772E-2</v>
      </c>
      <c r="M16" s="18"/>
      <c r="N16" s="18">
        <v>6.0511205901211798E-2</v>
      </c>
      <c r="O16" s="18">
        <v>7.7000044054894204E-2</v>
      </c>
      <c r="P16" s="18">
        <v>8.0310433060604702E-2</v>
      </c>
      <c r="Q16" s="18">
        <v>8.0900937579398105E-2</v>
      </c>
      <c r="R16" s="18"/>
      <c r="S16" s="18">
        <v>0.10370293827936999</v>
      </c>
      <c r="T16" s="18">
        <v>8.0632624983452597E-2</v>
      </c>
      <c r="U16" s="18">
        <v>3.5288601708055201E-2</v>
      </c>
      <c r="V16" s="18">
        <v>9.6971890598959304E-3</v>
      </c>
      <c r="W16" s="18">
        <v>3.9867792851035401E-2</v>
      </c>
      <c r="X16" s="18">
        <v>8.7258253538479297E-2</v>
      </c>
      <c r="Y16" s="18">
        <v>9.1412866912598506E-2</v>
      </c>
      <c r="Z16" s="18">
        <v>0.110557757494293</v>
      </c>
      <c r="AA16" s="18">
        <v>6.1607435292667802E-2</v>
      </c>
      <c r="AB16" s="18">
        <v>5.2892891927831198E-2</v>
      </c>
      <c r="AC16" s="18">
        <v>0.11146218466556899</v>
      </c>
      <c r="AD16" s="18">
        <v>0.18974273621648399</v>
      </c>
      <c r="AE16" s="18"/>
      <c r="AF16" s="18">
        <v>6.5530296842295194E-2</v>
      </c>
      <c r="AG16" s="18">
        <v>7.3387996566608493E-2</v>
      </c>
      <c r="AH16" s="18">
        <v>0.10669244204589801</v>
      </c>
      <c r="AI16" s="18"/>
      <c r="AJ16" s="18" t="s">
        <v>79</v>
      </c>
      <c r="AK16" s="18" t="s">
        <v>79</v>
      </c>
      <c r="AL16" s="18" t="s">
        <v>79</v>
      </c>
      <c r="AM16" s="18" t="s">
        <v>79</v>
      </c>
      <c r="AN16" s="18" t="s">
        <v>79</v>
      </c>
      <c r="AO16" s="18"/>
      <c r="AP16" s="18">
        <v>7.2027097246501401E-2</v>
      </c>
      <c r="AQ16" s="18">
        <v>6.2183053420225398E-2</v>
      </c>
      <c r="AR16" s="18">
        <v>6.4767502148010206E-2</v>
      </c>
      <c r="AS16" s="18"/>
      <c r="AT16" s="18">
        <v>7.6963056905966595E-2</v>
      </c>
      <c r="AU16" s="18">
        <v>8.4284152575159504E-2</v>
      </c>
      <c r="AV16" s="18">
        <v>6.6825974979371899E-2</v>
      </c>
      <c r="AW16" s="18">
        <v>6.3694319942324606E-2</v>
      </c>
      <c r="AX16" s="18">
        <v>6.2760166130654702E-2</v>
      </c>
    </row>
    <row r="17" spans="2:50" x14ac:dyDescent="0.25">
      <c r="B17" s="15" t="s">
        <v>73</v>
      </c>
      <c r="C17" s="19">
        <v>0.49907298196856098</v>
      </c>
      <c r="D17" s="19">
        <v>0.56297296446831802</v>
      </c>
      <c r="E17" s="19">
        <v>0.43821771347004701</v>
      </c>
      <c r="F17" s="19"/>
      <c r="G17" s="19">
        <v>0.498890093693518</v>
      </c>
      <c r="H17" s="19">
        <v>0.55544394543942299</v>
      </c>
      <c r="I17" s="19">
        <v>0.48315136564910299</v>
      </c>
      <c r="J17" s="19">
        <v>0.49705035176020801</v>
      </c>
      <c r="K17" s="19">
        <v>0.46788947879991599</v>
      </c>
      <c r="L17" s="19">
        <v>0.48858717189208201</v>
      </c>
      <c r="M17" s="19"/>
      <c r="N17" s="19">
        <v>0.57531814548524496</v>
      </c>
      <c r="O17" s="19">
        <v>0.52409546042173905</v>
      </c>
      <c r="P17" s="19">
        <v>0.47692377809641601</v>
      </c>
      <c r="Q17" s="19">
        <v>0.41420758269335001</v>
      </c>
      <c r="R17" s="19"/>
      <c r="S17" s="19">
        <v>0.50533207668394498</v>
      </c>
      <c r="T17" s="19">
        <v>0.52050741760382002</v>
      </c>
      <c r="U17" s="19">
        <v>0.54344121152940295</v>
      </c>
      <c r="V17" s="19">
        <v>0.62469645496558601</v>
      </c>
      <c r="W17" s="19">
        <v>0.53197665063247201</v>
      </c>
      <c r="X17" s="19">
        <v>0.45280176259972599</v>
      </c>
      <c r="Y17" s="19">
        <v>0.45770187120074701</v>
      </c>
      <c r="Z17" s="19">
        <v>0.59609616761560802</v>
      </c>
      <c r="AA17" s="19">
        <v>0.48337588474680498</v>
      </c>
      <c r="AB17" s="19">
        <v>0.47132919642233001</v>
      </c>
      <c r="AC17" s="19">
        <v>0.38568486630440302</v>
      </c>
      <c r="AD17" s="19">
        <v>0.29600749189048398</v>
      </c>
      <c r="AE17" s="19"/>
      <c r="AF17" s="19">
        <v>0.51523249665523396</v>
      </c>
      <c r="AG17" s="19">
        <v>0.50495795518777198</v>
      </c>
      <c r="AH17" s="19">
        <v>0.48140934665412699</v>
      </c>
      <c r="AI17" s="19"/>
      <c r="AJ17" s="19" t="s">
        <v>79</v>
      </c>
      <c r="AK17" s="19" t="s">
        <v>79</v>
      </c>
      <c r="AL17" s="19" t="s">
        <v>79</v>
      </c>
      <c r="AM17" s="19" t="s">
        <v>79</v>
      </c>
      <c r="AN17" s="19" t="s">
        <v>79</v>
      </c>
      <c r="AO17" s="19"/>
      <c r="AP17" s="19">
        <v>0.59135480676567898</v>
      </c>
      <c r="AQ17" s="19">
        <v>0.56686504426157402</v>
      </c>
      <c r="AR17" s="19">
        <v>0.50657648064238903</v>
      </c>
      <c r="AS17" s="19"/>
      <c r="AT17" s="19">
        <v>0.417778512396486</v>
      </c>
      <c r="AU17" s="19">
        <v>0.47287314561447902</v>
      </c>
      <c r="AV17" s="19">
        <v>0.58161032520574596</v>
      </c>
      <c r="AW17" s="19">
        <v>0.59705906231658501</v>
      </c>
      <c r="AX17" s="19">
        <v>0.68365485687887295</v>
      </c>
    </row>
    <row r="18" spans="2:50" x14ac:dyDescent="0.25">
      <c r="B18" s="27" t="s">
        <v>541</v>
      </c>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X17"/>
  <sheetViews>
    <sheetView showGridLines="0" topLeftCell="A6"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117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ht="30" x14ac:dyDescent="0.25">
      <c r="B9" s="15" t="s">
        <v>114</v>
      </c>
      <c r="C9" s="14">
        <v>0.44233566103736699</v>
      </c>
      <c r="D9" s="14">
        <v>0.57892269151100895</v>
      </c>
      <c r="E9" s="14">
        <v>0.31397354726877402</v>
      </c>
      <c r="F9" s="14"/>
      <c r="G9" s="14">
        <v>0.35746860044072298</v>
      </c>
      <c r="H9" s="14">
        <v>0.38450283371734001</v>
      </c>
      <c r="I9" s="14">
        <v>0.43351235294337698</v>
      </c>
      <c r="J9" s="14">
        <v>0.41990785173357498</v>
      </c>
      <c r="K9" s="14">
        <v>0.53123793744089198</v>
      </c>
      <c r="L9" s="14">
        <v>0.50806121536952598</v>
      </c>
      <c r="M9" s="14"/>
      <c r="N9" s="14">
        <v>0.60473434733857001</v>
      </c>
      <c r="O9" s="14">
        <v>0.49631832429397799</v>
      </c>
      <c r="P9" s="14">
        <v>0.35869946127985403</v>
      </c>
      <c r="Q9" s="14">
        <v>0.29041693931248702</v>
      </c>
      <c r="R9" s="14"/>
      <c r="S9" s="14">
        <v>0.43398230711534902</v>
      </c>
      <c r="T9" s="14">
        <v>0.44495987955488697</v>
      </c>
      <c r="U9" s="14">
        <v>0.476938717018564</v>
      </c>
      <c r="V9" s="14">
        <v>0.48128017215270003</v>
      </c>
      <c r="W9" s="14">
        <v>0.46872294980370599</v>
      </c>
      <c r="X9" s="14">
        <v>0.37903958086676498</v>
      </c>
      <c r="Y9" s="14">
        <v>0.42597768661842</v>
      </c>
      <c r="Z9" s="14">
        <v>0.43521903781407101</v>
      </c>
      <c r="AA9" s="14">
        <v>0.47213861523563699</v>
      </c>
      <c r="AB9" s="14">
        <v>0.50443222342982896</v>
      </c>
      <c r="AC9" s="14">
        <v>0.35218035655452601</v>
      </c>
      <c r="AD9" s="14">
        <v>0.30876126672493398</v>
      </c>
      <c r="AE9" s="14"/>
      <c r="AF9" s="14">
        <v>0.44832631305999998</v>
      </c>
      <c r="AG9" s="14">
        <v>0.49518363383242497</v>
      </c>
      <c r="AH9" s="14">
        <v>0.27426568933701201</v>
      </c>
      <c r="AI9" s="14"/>
      <c r="AJ9" s="14" t="s">
        <v>79</v>
      </c>
      <c r="AK9" s="14" t="s">
        <v>79</v>
      </c>
      <c r="AL9" s="14" t="s">
        <v>79</v>
      </c>
      <c r="AM9" s="14" t="s">
        <v>79</v>
      </c>
      <c r="AN9" s="14" t="s">
        <v>79</v>
      </c>
      <c r="AO9" s="14"/>
      <c r="AP9" s="14">
        <v>0.48344386183159799</v>
      </c>
      <c r="AQ9" s="14">
        <v>0.42792601250017298</v>
      </c>
      <c r="AR9" s="14">
        <v>0.52599266160605695</v>
      </c>
      <c r="AS9" s="14"/>
      <c r="AT9" s="14">
        <v>0.30570242966587302</v>
      </c>
      <c r="AU9" s="14">
        <v>0.43113036249273201</v>
      </c>
      <c r="AV9" s="14">
        <v>0.53711963389984796</v>
      </c>
      <c r="AW9" s="14">
        <v>0.55221901817516506</v>
      </c>
      <c r="AX9" s="14">
        <v>0.77498539451665305</v>
      </c>
    </row>
    <row r="10" spans="2:50" ht="30" x14ac:dyDescent="0.25">
      <c r="B10" s="15" t="s">
        <v>115</v>
      </c>
      <c r="C10" s="14">
        <v>0.17250047291218301</v>
      </c>
      <c r="D10" s="14">
        <v>0.17629486751979401</v>
      </c>
      <c r="E10" s="14">
        <v>0.170182511711479</v>
      </c>
      <c r="F10" s="14"/>
      <c r="G10" s="14">
        <v>0.206156006056781</v>
      </c>
      <c r="H10" s="14">
        <v>0.25509897165116502</v>
      </c>
      <c r="I10" s="14">
        <v>0.21437141681713701</v>
      </c>
      <c r="J10" s="14">
        <v>0.14744277367512401</v>
      </c>
      <c r="K10" s="14">
        <v>0.102659722094191</v>
      </c>
      <c r="L10" s="14">
        <v>0.119917211679557</v>
      </c>
      <c r="M10" s="14"/>
      <c r="N10" s="14">
        <v>0.18124733492322601</v>
      </c>
      <c r="O10" s="14">
        <v>0.148324085013783</v>
      </c>
      <c r="P10" s="14">
        <v>0.15587375783614199</v>
      </c>
      <c r="Q10" s="14">
        <v>0.19818386455311801</v>
      </c>
      <c r="R10" s="14"/>
      <c r="S10" s="14">
        <v>0.196291151463025</v>
      </c>
      <c r="T10" s="14">
        <v>0.20623531907130299</v>
      </c>
      <c r="U10" s="14">
        <v>0.18725764823423</v>
      </c>
      <c r="V10" s="14">
        <v>0.13219550463361199</v>
      </c>
      <c r="W10" s="14">
        <v>9.5720388448066698E-2</v>
      </c>
      <c r="X10" s="14">
        <v>0.24136326332681601</v>
      </c>
      <c r="Y10" s="14">
        <v>0.16922925065710401</v>
      </c>
      <c r="Z10" s="14">
        <v>0.182557662328104</v>
      </c>
      <c r="AA10" s="14">
        <v>0.149688667914252</v>
      </c>
      <c r="AB10" s="14">
        <v>0.151310281514316</v>
      </c>
      <c r="AC10" s="14">
        <v>0.13823913278063399</v>
      </c>
      <c r="AD10" s="14">
        <v>0.159277219789352</v>
      </c>
      <c r="AE10" s="14"/>
      <c r="AF10" s="14">
        <v>0.153295105113993</v>
      </c>
      <c r="AG10" s="14">
        <v>0.18038884962117499</v>
      </c>
      <c r="AH10" s="14">
        <v>0.21148524379775999</v>
      </c>
      <c r="AI10" s="14"/>
      <c r="AJ10" s="14" t="s">
        <v>79</v>
      </c>
      <c r="AK10" s="14" t="s">
        <v>79</v>
      </c>
      <c r="AL10" s="14" t="s">
        <v>79</v>
      </c>
      <c r="AM10" s="14" t="s">
        <v>79</v>
      </c>
      <c r="AN10" s="14" t="s">
        <v>79</v>
      </c>
      <c r="AO10" s="14"/>
      <c r="AP10" s="14">
        <v>0.181041249426249</v>
      </c>
      <c r="AQ10" s="14">
        <v>0.19908673204823599</v>
      </c>
      <c r="AR10" s="14">
        <v>0.21923198094339</v>
      </c>
      <c r="AS10" s="14"/>
      <c r="AT10" s="14">
        <v>0.15593713419334199</v>
      </c>
      <c r="AU10" s="14">
        <v>0.176510529582806</v>
      </c>
      <c r="AV10" s="14">
        <v>0.18802206595749199</v>
      </c>
      <c r="AW10" s="14">
        <v>0.20192275658484499</v>
      </c>
      <c r="AX10" s="14">
        <v>0.16307081259161299</v>
      </c>
    </row>
    <row r="11" spans="2:50" x14ac:dyDescent="0.25">
      <c r="B11" s="15" t="s">
        <v>116</v>
      </c>
      <c r="C11" s="14">
        <v>0.33599978202519498</v>
      </c>
      <c r="D11" s="14">
        <v>0.202910122411319</v>
      </c>
      <c r="E11" s="14">
        <v>0.45959255554595602</v>
      </c>
      <c r="F11" s="14"/>
      <c r="G11" s="14">
        <v>0.34274920204541198</v>
      </c>
      <c r="H11" s="14">
        <v>0.284681484577403</v>
      </c>
      <c r="I11" s="14">
        <v>0.31345006074569398</v>
      </c>
      <c r="J11" s="14">
        <v>0.37359893288176799</v>
      </c>
      <c r="K11" s="14">
        <v>0.35487257131549599</v>
      </c>
      <c r="L11" s="14">
        <v>0.34656389473259402</v>
      </c>
      <c r="M11" s="14"/>
      <c r="N11" s="14">
        <v>0.19604640179529001</v>
      </c>
      <c r="O11" s="14">
        <v>0.31351826020708901</v>
      </c>
      <c r="P11" s="14">
        <v>0.39293823996576199</v>
      </c>
      <c r="Q11" s="14">
        <v>0.45781344321516698</v>
      </c>
      <c r="R11" s="14"/>
      <c r="S11" s="14">
        <v>0.336126112953684</v>
      </c>
      <c r="T11" s="14">
        <v>0.34196689847151202</v>
      </c>
      <c r="U11" s="14">
        <v>0.26448282559055403</v>
      </c>
      <c r="V11" s="14">
        <v>0.312830241192249</v>
      </c>
      <c r="W11" s="14">
        <v>0.38200172349197598</v>
      </c>
      <c r="X11" s="14">
        <v>0.32846379101566198</v>
      </c>
      <c r="Y11" s="14">
        <v>0.34176170838456899</v>
      </c>
      <c r="Z11" s="14">
        <v>0.30918449376273099</v>
      </c>
      <c r="AA11" s="14">
        <v>0.30927562357356603</v>
      </c>
      <c r="AB11" s="14">
        <v>0.29042554123516501</v>
      </c>
      <c r="AC11" s="14">
        <v>0.46086948636098302</v>
      </c>
      <c r="AD11" s="14">
        <v>0.53196151348571397</v>
      </c>
      <c r="AE11" s="14"/>
      <c r="AF11" s="14">
        <v>0.37161150887384897</v>
      </c>
      <c r="AG11" s="14">
        <v>0.27389752097258002</v>
      </c>
      <c r="AH11" s="14">
        <v>0.43437613473571501</v>
      </c>
      <c r="AI11" s="14"/>
      <c r="AJ11" s="14" t="s">
        <v>79</v>
      </c>
      <c r="AK11" s="14" t="s">
        <v>79</v>
      </c>
      <c r="AL11" s="14" t="s">
        <v>79</v>
      </c>
      <c r="AM11" s="14" t="s">
        <v>79</v>
      </c>
      <c r="AN11" s="14" t="s">
        <v>79</v>
      </c>
      <c r="AO11" s="14"/>
      <c r="AP11" s="14">
        <v>0.32678764234816798</v>
      </c>
      <c r="AQ11" s="14">
        <v>0.32031072135218402</v>
      </c>
      <c r="AR11" s="14">
        <v>0.243141718528333</v>
      </c>
      <c r="AS11" s="14"/>
      <c r="AT11" s="14">
        <v>0.50332790127690497</v>
      </c>
      <c r="AU11" s="14">
        <v>0.33099983882751899</v>
      </c>
      <c r="AV11" s="14">
        <v>0.231636351772085</v>
      </c>
      <c r="AW11" s="14">
        <v>0.16927855254118501</v>
      </c>
      <c r="AX11" s="14">
        <v>6.1943792891733199E-2</v>
      </c>
    </row>
    <row r="12" spans="2:50" x14ac:dyDescent="0.25">
      <c r="B12" s="15" t="s">
        <v>70</v>
      </c>
      <c r="C12" s="23">
        <v>4.9164084025255302E-2</v>
      </c>
      <c r="D12" s="23">
        <v>4.1872318557878603E-2</v>
      </c>
      <c r="E12" s="23">
        <v>5.6251385473790598E-2</v>
      </c>
      <c r="F12" s="23"/>
      <c r="G12" s="23">
        <v>9.3626191457083993E-2</v>
      </c>
      <c r="H12" s="23">
        <v>7.5716710054092903E-2</v>
      </c>
      <c r="I12" s="23">
        <v>3.8666169493792799E-2</v>
      </c>
      <c r="J12" s="23">
        <v>5.90504417095324E-2</v>
      </c>
      <c r="K12" s="23">
        <v>1.1229769149420799E-2</v>
      </c>
      <c r="L12" s="23">
        <v>2.5457678218322701E-2</v>
      </c>
      <c r="M12" s="23"/>
      <c r="N12" s="23">
        <v>1.79719159429148E-2</v>
      </c>
      <c r="O12" s="23">
        <v>4.1839330485148998E-2</v>
      </c>
      <c r="P12" s="23">
        <v>9.2488540918242698E-2</v>
      </c>
      <c r="Q12" s="23">
        <v>5.3585752919228201E-2</v>
      </c>
      <c r="R12" s="23"/>
      <c r="S12" s="23">
        <v>3.3600428467942603E-2</v>
      </c>
      <c r="T12" s="23">
        <v>6.8379029022985803E-3</v>
      </c>
      <c r="U12" s="23">
        <v>7.1320809156651593E-2</v>
      </c>
      <c r="V12" s="23">
        <v>7.3694082021439497E-2</v>
      </c>
      <c r="W12" s="23">
        <v>5.3554938256251003E-2</v>
      </c>
      <c r="X12" s="23">
        <v>5.1133364790756301E-2</v>
      </c>
      <c r="Y12" s="23">
        <v>6.3031354339907003E-2</v>
      </c>
      <c r="Z12" s="23">
        <v>7.30388060950935E-2</v>
      </c>
      <c r="AA12" s="23">
        <v>6.8897093276545598E-2</v>
      </c>
      <c r="AB12" s="23">
        <v>5.38319538206894E-2</v>
      </c>
      <c r="AC12" s="23">
        <v>4.8711024303856501E-2</v>
      </c>
      <c r="AD12" s="23">
        <v>0</v>
      </c>
      <c r="AE12" s="23"/>
      <c r="AF12" s="23">
        <v>2.6767072952157502E-2</v>
      </c>
      <c r="AG12" s="23">
        <v>5.0529995573819597E-2</v>
      </c>
      <c r="AH12" s="23">
        <v>7.9872932129514004E-2</v>
      </c>
      <c r="AI12" s="23"/>
      <c r="AJ12" s="23" t="s">
        <v>79</v>
      </c>
      <c r="AK12" s="23" t="s">
        <v>79</v>
      </c>
      <c r="AL12" s="23" t="s">
        <v>79</v>
      </c>
      <c r="AM12" s="23" t="s">
        <v>79</v>
      </c>
      <c r="AN12" s="23" t="s">
        <v>79</v>
      </c>
      <c r="AO12" s="23"/>
      <c r="AP12" s="23">
        <v>8.7272463939851996E-3</v>
      </c>
      <c r="AQ12" s="23">
        <v>5.2676534099407597E-2</v>
      </c>
      <c r="AR12" s="23">
        <v>1.1633638922220701E-2</v>
      </c>
      <c r="AS12" s="23"/>
      <c r="AT12" s="23">
        <v>3.5032534863880201E-2</v>
      </c>
      <c r="AU12" s="23">
        <v>6.1359269096943003E-2</v>
      </c>
      <c r="AV12" s="23">
        <v>4.32219483705749E-2</v>
      </c>
      <c r="AW12" s="23">
        <v>7.6579672698804793E-2</v>
      </c>
      <c r="AX12" s="23">
        <v>0</v>
      </c>
    </row>
    <row r="13" spans="2:50" x14ac:dyDescent="0.25">
      <c r="B13" s="27" t="s">
        <v>541</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X16"/>
  <sheetViews>
    <sheetView showGridLines="0" topLeftCell="A6" workbookViewId="0">
      <pane xSplit="2" topLeftCell="C1" activePane="topRight" state="frozen"/>
      <selection pane="topRight" activeCell="B12" sqref="B12"/>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118</v>
      </c>
      <c r="C9" s="14">
        <v>0.69656251682831705</v>
      </c>
      <c r="D9" s="14">
        <v>0.79567806324953005</v>
      </c>
      <c r="E9" s="14">
        <v>0.60463209063101897</v>
      </c>
      <c r="F9" s="14"/>
      <c r="G9" s="14">
        <v>0.68626884233942997</v>
      </c>
      <c r="H9" s="14">
        <v>0.68489047847685802</v>
      </c>
      <c r="I9" s="14">
        <v>0.63013501592974397</v>
      </c>
      <c r="J9" s="14">
        <v>0.68762623852651295</v>
      </c>
      <c r="K9" s="14">
        <v>0.73276130240428705</v>
      </c>
      <c r="L9" s="14">
        <v>0.74801295757625996</v>
      </c>
      <c r="M9" s="14"/>
      <c r="N9" s="14">
        <v>0.85093625585440702</v>
      </c>
      <c r="O9" s="14">
        <v>0.74686140436440396</v>
      </c>
      <c r="P9" s="14">
        <v>0.58603459801897095</v>
      </c>
      <c r="Q9" s="14">
        <v>0.57686468917938005</v>
      </c>
      <c r="R9" s="14"/>
      <c r="S9" s="14">
        <v>0.80033012245611701</v>
      </c>
      <c r="T9" s="14">
        <v>0.73435468002131699</v>
      </c>
      <c r="U9" s="14">
        <v>0.68354229917841003</v>
      </c>
      <c r="V9" s="14">
        <v>0.63820860344509101</v>
      </c>
      <c r="W9" s="14">
        <v>0.74943586182146305</v>
      </c>
      <c r="X9" s="14">
        <v>0.58114329657355601</v>
      </c>
      <c r="Y9" s="14">
        <v>0.68415315429099999</v>
      </c>
      <c r="Z9" s="14">
        <v>0.75966731906887297</v>
      </c>
      <c r="AA9" s="14">
        <v>0.69417937714143496</v>
      </c>
      <c r="AB9" s="14">
        <v>0.72003875998407696</v>
      </c>
      <c r="AC9" s="14">
        <v>0.554619030822599</v>
      </c>
      <c r="AD9" s="14">
        <v>0.62032048457306699</v>
      </c>
      <c r="AE9" s="14"/>
      <c r="AF9" s="14">
        <v>0.70153291670430495</v>
      </c>
      <c r="AG9" s="14">
        <v>0.73443312721031495</v>
      </c>
      <c r="AH9" s="14">
        <v>0.56456173899095896</v>
      </c>
      <c r="AI9" s="14"/>
      <c r="AJ9" s="14" t="s">
        <v>79</v>
      </c>
      <c r="AK9" s="14" t="s">
        <v>79</v>
      </c>
      <c r="AL9" s="14" t="s">
        <v>79</v>
      </c>
      <c r="AM9" s="14" t="s">
        <v>79</v>
      </c>
      <c r="AN9" s="14" t="s">
        <v>79</v>
      </c>
      <c r="AO9" s="14"/>
      <c r="AP9" s="14">
        <v>0.73118275253582299</v>
      </c>
      <c r="AQ9" s="14">
        <v>0.69538282722390399</v>
      </c>
      <c r="AR9" s="14">
        <v>0.81154527541614996</v>
      </c>
      <c r="AS9" s="14"/>
      <c r="AT9" s="14">
        <v>0.56086418251665704</v>
      </c>
      <c r="AU9" s="14">
        <v>0.68771748140296796</v>
      </c>
      <c r="AV9" s="14">
        <v>0.80951213550443202</v>
      </c>
      <c r="AW9" s="14">
        <v>0.84213347209501599</v>
      </c>
      <c r="AX9" s="14">
        <v>0.93805620710826698</v>
      </c>
    </row>
    <row r="10" spans="2:50" x14ac:dyDescent="0.25">
      <c r="B10" s="15" t="s">
        <v>119</v>
      </c>
      <c r="C10" s="14">
        <v>0.25738341570954199</v>
      </c>
      <c r="D10" s="14">
        <v>0.17359385331812599</v>
      </c>
      <c r="E10" s="14">
        <v>0.33481377904467002</v>
      </c>
      <c r="F10" s="14"/>
      <c r="G10" s="14">
        <v>0.27626905198576401</v>
      </c>
      <c r="H10" s="14">
        <v>0.26843756110659101</v>
      </c>
      <c r="I10" s="14">
        <v>0.31089880122968599</v>
      </c>
      <c r="J10" s="14">
        <v>0.25489549159521402</v>
      </c>
      <c r="K10" s="14">
        <v>0.238664046478374</v>
      </c>
      <c r="L10" s="14">
        <v>0.209190635175797</v>
      </c>
      <c r="M10" s="14"/>
      <c r="N10" s="14">
        <v>0.141028692409575</v>
      </c>
      <c r="O10" s="14">
        <v>0.20343572334054599</v>
      </c>
      <c r="P10" s="14">
        <v>0.35604882371259</v>
      </c>
      <c r="Q10" s="14">
        <v>0.35070091609878901</v>
      </c>
      <c r="R10" s="14"/>
      <c r="S10" s="14">
        <v>0.16052368115884799</v>
      </c>
      <c r="T10" s="14">
        <v>0.237443412107015</v>
      </c>
      <c r="U10" s="14">
        <v>0.25684862981509998</v>
      </c>
      <c r="V10" s="14">
        <v>0.32707086181981598</v>
      </c>
      <c r="W10" s="14">
        <v>0.20937287958874401</v>
      </c>
      <c r="X10" s="14">
        <v>0.36631122329067001</v>
      </c>
      <c r="Y10" s="14">
        <v>0.24190167347410901</v>
      </c>
      <c r="Z10" s="14">
        <v>0.188183772237217</v>
      </c>
      <c r="AA10" s="14">
        <v>0.27155875227716098</v>
      </c>
      <c r="AB10" s="14">
        <v>0.226425807660256</v>
      </c>
      <c r="AC10" s="14">
        <v>0.39743760702048497</v>
      </c>
      <c r="AD10" s="14">
        <v>0.31279140255903598</v>
      </c>
      <c r="AE10" s="14"/>
      <c r="AF10" s="14">
        <v>0.26311718210472101</v>
      </c>
      <c r="AG10" s="14">
        <v>0.22108526554132499</v>
      </c>
      <c r="AH10" s="14">
        <v>0.36912279981540302</v>
      </c>
      <c r="AI10" s="14"/>
      <c r="AJ10" s="14" t="s">
        <v>79</v>
      </c>
      <c r="AK10" s="14" t="s">
        <v>79</v>
      </c>
      <c r="AL10" s="14" t="s">
        <v>79</v>
      </c>
      <c r="AM10" s="14" t="s">
        <v>79</v>
      </c>
      <c r="AN10" s="14" t="s">
        <v>79</v>
      </c>
      <c r="AO10" s="14"/>
      <c r="AP10" s="14">
        <v>0.226206323849338</v>
      </c>
      <c r="AQ10" s="14">
        <v>0.26859856442400198</v>
      </c>
      <c r="AR10" s="14">
        <v>0.15309112640463701</v>
      </c>
      <c r="AS10" s="14"/>
      <c r="AT10" s="14">
        <v>0.36665598996750198</v>
      </c>
      <c r="AU10" s="14">
        <v>0.279830943928564</v>
      </c>
      <c r="AV10" s="14">
        <v>0.162919928963836</v>
      </c>
      <c r="AW10" s="14">
        <v>0.13438999569972601</v>
      </c>
      <c r="AX10" s="14">
        <v>6.1943792891733199E-2</v>
      </c>
    </row>
    <row r="11" spans="2:50" x14ac:dyDescent="0.25">
      <c r="B11" s="15" t="s">
        <v>70</v>
      </c>
      <c r="C11" s="23">
        <v>4.60540674621416E-2</v>
      </c>
      <c r="D11" s="23">
        <v>3.0728083432343699E-2</v>
      </c>
      <c r="E11" s="23">
        <v>6.0554130324311201E-2</v>
      </c>
      <c r="F11" s="23"/>
      <c r="G11" s="23">
        <v>3.74621056748062E-2</v>
      </c>
      <c r="H11" s="23">
        <v>4.6671960416550903E-2</v>
      </c>
      <c r="I11" s="23">
        <v>5.8966182840570799E-2</v>
      </c>
      <c r="J11" s="23">
        <v>5.7478269878272203E-2</v>
      </c>
      <c r="K11" s="23">
        <v>2.8574651117338999E-2</v>
      </c>
      <c r="L11" s="23">
        <v>4.2796407247942203E-2</v>
      </c>
      <c r="M11" s="23"/>
      <c r="N11" s="23">
        <v>8.0350517360174706E-3</v>
      </c>
      <c r="O11" s="23">
        <v>4.9702872295050403E-2</v>
      </c>
      <c r="P11" s="23">
        <v>5.7916578268439198E-2</v>
      </c>
      <c r="Q11" s="23">
        <v>7.24343947218309E-2</v>
      </c>
      <c r="R11" s="23"/>
      <c r="S11" s="23">
        <v>3.9146196385034401E-2</v>
      </c>
      <c r="T11" s="23">
        <v>2.8201907871668801E-2</v>
      </c>
      <c r="U11" s="23">
        <v>5.96090710064901E-2</v>
      </c>
      <c r="V11" s="23">
        <v>3.4720534735093803E-2</v>
      </c>
      <c r="W11" s="23">
        <v>4.1191258589792397E-2</v>
      </c>
      <c r="X11" s="23">
        <v>5.2545480135773502E-2</v>
      </c>
      <c r="Y11" s="23">
        <v>7.3945172234890305E-2</v>
      </c>
      <c r="Z11" s="23">
        <v>5.2148908693909701E-2</v>
      </c>
      <c r="AA11" s="23">
        <v>3.42618705814043E-2</v>
      </c>
      <c r="AB11" s="23">
        <v>5.3535432355667698E-2</v>
      </c>
      <c r="AC11" s="23">
        <v>4.7943362156916698E-2</v>
      </c>
      <c r="AD11" s="23">
        <v>6.6888112867896907E-2</v>
      </c>
      <c r="AE11" s="23"/>
      <c r="AF11" s="23">
        <v>3.5349901190974503E-2</v>
      </c>
      <c r="AG11" s="23">
        <v>4.4481607248359603E-2</v>
      </c>
      <c r="AH11" s="23">
        <v>6.6315461193637903E-2</v>
      </c>
      <c r="AI11" s="23"/>
      <c r="AJ11" s="23" t="s">
        <v>79</v>
      </c>
      <c r="AK11" s="23" t="s">
        <v>79</v>
      </c>
      <c r="AL11" s="23" t="s">
        <v>79</v>
      </c>
      <c r="AM11" s="23" t="s">
        <v>79</v>
      </c>
      <c r="AN11" s="23" t="s">
        <v>79</v>
      </c>
      <c r="AO11" s="23"/>
      <c r="AP11" s="23">
        <v>4.2610923614838599E-2</v>
      </c>
      <c r="AQ11" s="23">
        <v>3.60186083520933E-2</v>
      </c>
      <c r="AR11" s="23">
        <v>3.5363598179213002E-2</v>
      </c>
      <c r="AS11" s="23"/>
      <c r="AT11" s="23">
        <v>7.2479827515840395E-2</v>
      </c>
      <c r="AU11" s="23">
        <v>3.2451574668468E-2</v>
      </c>
      <c r="AV11" s="23">
        <v>2.7567935531732399E-2</v>
      </c>
      <c r="AW11" s="23">
        <v>2.3476532205257999E-2</v>
      </c>
      <c r="AX11" s="23">
        <v>0</v>
      </c>
    </row>
    <row r="12" spans="2:50" x14ac:dyDescent="0.25">
      <c r="B12" s="27" t="s">
        <v>541</v>
      </c>
    </row>
    <row r="13" spans="2:50" x14ac:dyDescent="0.25">
      <c r="B13" t="s">
        <v>75</v>
      </c>
    </row>
    <row r="14" spans="2:50" x14ac:dyDescent="0.25">
      <c r="B14" t="s">
        <v>76</v>
      </c>
    </row>
    <row r="16" spans="2:50" x14ac:dyDescent="0.25">
      <c r="B16"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X17"/>
  <sheetViews>
    <sheetView showGridLines="0" topLeftCell="A6" workbookViewId="0">
      <pane xSplit="2" topLeftCell="C1" activePane="topRight" state="frozen"/>
      <selection pane="topRight" activeCell="B13" sqref="B13"/>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125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959</v>
      </c>
      <c r="D7" s="10">
        <v>444</v>
      </c>
      <c r="E7" s="10">
        <v>511</v>
      </c>
      <c r="F7" s="10"/>
      <c r="G7" s="10">
        <v>107</v>
      </c>
      <c r="H7" s="10">
        <v>168</v>
      </c>
      <c r="I7" s="10">
        <v>124</v>
      </c>
      <c r="J7" s="10">
        <v>166</v>
      </c>
      <c r="K7" s="10">
        <v>168</v>
      </c>
      <c r="L7" s="10">
        <v>226</v>
      </c>
      <c r="M7" s="10"/>
      <c r="N7" s="10">
        <v>278</v>
      </c>
      <c r="O7" s="10">
        <v>254</v>
      </c>
      <c r="P7" s="10">
        <v>187</v>
      </c>
      <c r="Q7" s="10">
        <v>238</v>
      </c>
      <c r="R7" s="10"/>
      <c r="S7" s="10">
        <v>119</v>
      </c>
      <c r="T7" s="10">
        <v>140</v>
      </c>
      <c r="U7" s="10">
        <v>83</v>
      </c>
      <c r="V7" s="10">
        <v>80</v>
      </c>
      <c r="W7" s="10">
        <v>79</v>
      </c>
      <c r="X7" s="10">
        <v>75</v>
      </c>
      <c r="Y7" s="10">
        <v>88</v>
      </c>
      <c r="Z7" s="10">
        <v>42</v>
      </c>
      <c r="AA7" s="10">
        <v>114</v>
      </c>
      <c r="AB7" s="10">
        <v>83</v>
      </c>
      <c r="AC7" s="10">
        <v>40</v>
      </c>
      <c r="AD7" s="10">
        <v>16</v>
      </c>
      <c r="AE7" s="10"/>
      <c r="AF7" s="10">
        <v>371</v>
      </c>
      <c r="AG7" s="10">
        <v>412</v>
      </c>
      <c r="AH7" s="10">
        <v>98</v>
      </c>
      <c r="AI7" s="10"/>
      <c r="AJ7" s="10" t="s">
        <v>78</v>
      </c>
      <c r="AK7" s="10" t="s">
        <v>78</v>
      </c>
      <c r="AL7" s="10" t="s">
        <v>78</v>
      </c>
      <c r="AM7" s="10" t="s">
        <v>78</v>
      </c>
      <c r="AN7" s="10" t="s">
        <v>78</v>
      </c>
      <c r="AO7" s="10"/>
      <c r="AP7" s="10">
        <v>223</v>
      </c>
      <c r="AQ7" s="10">
        <v>331</v>
      </c>
      <c r="AR7" s="10">
        <v>79</v>
      </c>
      <c r="AS7" s="10"/>
      <c r="AT7" s="10">
        <v>241</v>
      </c>
      <c r="AU7" s="10">
        <v>223</v>
      </c>
      <c r="AV7" s="10">
        <v>262</v>
      </c>
      <c r="AW7" s="10">
        <v>85</v>
      </c>
      <c r="AX7" s="10">
        <v>18</v>
      </c>
    </row>
    <row r="8" spans="2:50" ht="30" customHeight="1" x14ac:dyDescent="0.25">
      <c r="B8" s="11" t="s">
        <v>19</v>
      </c>
      <c r="C8" s="11">
        <v>956</v>
      </c>
      <c r="D8" s="11">
        <v>458</v>
      </c>
      <c r="E8" s="11">
        <v>495</v>
      </c>
      <c r="F8" s="11"/>
      <c r="G8" s="11">
        <v>125</v>
      </c>
      <c r="H8" s="11">
        <v>164</v>
      </c>
      <c r="I8" s="11">
        <v>158</v>
      </c>
      <c r="J8" s="11">
        <v>172</v>
      </c>
      <c r="K8" s="11">
        <v>136</v>
      </c>
      <c r="L8" s="11">
        <v>200</v>
      </c>
      <c r="M8" s="11"/>
      <c r="N8" s="11">
        <v>259</v>
      </c>
      <c r="O8" s="11">
        <v>240</v>
      </c>
      <c r="P8" s="11">
        <v>203</v>
      </c>
      <c r="Q8" s="11">
        <v>251</v>
      </c>
      <c r="R8" s="11"/>
      <c r="S8" s="11">
        <v>120</v>
      </c>
      <c r="T8" s="11">
        <v>128</v>
      </c>
      <c r="U8" s="11">
        <v>80</v>
      </c>
      <c r="V8" s="11">
        <v>71</v>
      </c>
      <c r="W8" s="11">
        <v>75</v>
      </c>
      <c r="X8" s="11">
        <v>92</v>
      </c>
      <c r="Y8" s="11">
        <v>82</v>
      </c>
      <c r="Z8" s="11">
        <v>42</v>
      </c>
      <c r="AA8" s="11">
        <v>104</v>
      </c>
      <c r="AB8" s="11">
        <v>87</v>
      </c>
      <c r="AC8" s="11">
        <v>48</v>
      </c>
      <c r="AD8" s="11">
        <v>27</v>
      </c>
      <c r="AE8" s="11"/>
      <c r="AF8" s="11">
        <v>358</v>
      </c>
      <c r="AG8" s="11">
        <v>405</v>
      </c>
      <c r="AH8" s="11">
        <v>105</v>
      </c>
      <c r="AI8" s="11"/>
      <c r="AJ8" s="11" t="s">
        <v>78</v>
      </c>
      <c r="AK8" s="11" t="s">
        <v>78</v>
      </c>
      <c r="AL8" s="11" t="s">
        <v>78</v>
      </c>
      <c r="AM8" s="11" t="s">
        <v>78</v>
      </c>
      <c r="AN8" s="11" t="s">
        <v>78</v>
      </c>
      <c r="AO8" s="11"/>
      <c r="AP8" s="11">
        <v>210</v>
      </c>
      <c r="AQ8" s="11">
        <v>337</v>
      </c>
      <c r="AR8" s="11">
        <v>76</v>
      </c>
      <c r="AS8" s="11"/>
      <c r="AT8" s="11">
        <v>245</v>
      </c>
      <c r="AU8" s="11">
        <v>225</v>
      </c>
      <c r="AV8" s="11">
        <v>265</v>
      </c>
      <c r="AW8" s="11">
        <v>83</v>
      </c>
      <c r="AX8" s="11">
        <v>16</v>
      </c>
    </row>
    <row r="9" spans="2:50" x14ac:dyDescent="0.25">
      <c r="B9" s="15" t="s">
        <v>121</v>
      </c>
      <c r="C9" s="14">
        <v>7.4773219555486201E-2</v>
      </c>
      <c r="D9" s="14">
        <v>0.12251899084892801</v>
      </c>
      <c r="E9" s="14">
        <v>2.9562343919971E-2</v>
      </c>
      <c r="F9" s="14"/>
      <c r="G9" s="14">
        <v>8.2167550442963699E-2</v>
      </c>
      <c r="H9" s="14">
        <v>0.15165078442486801</v>
      </c>
      <c r="I9" s="14">
        <v>2.18420006632448E-2</v>
      </c>
      <c r="J9" s="14">
        <v>5.4922409241196103E-2</v>
      </c>
      <c r="K9" s="14">
        <v>6.8575223966611004E-2</v>
      </c>
      <c r="L9" s="14">
        <v>7.0299385932184696E-2</v>
      </c>
      <c r="M9" s="14"/>
      <c r="N9" s="14">
        <v>0.14550954595865501</v>
      </c>
      <c r="O9" s="14">
        <v>5.8494409484973503E-2</v>
      </c>
      <c r="P9" s="14">
        <v>4.9114047887084102E-2</v>
      </c>
      <c r="Q9" s="14">
        <v>3.8738052870950702E-2</v>
      </c>
      <c r="R9" s="14"/>
      <c r="S9" s="14">
        <v>0.103740839447702</v>
      </c>
      <c r="T9" s="14">
        <v>8.2811848713666994E-2</v>
      </c>
      <c r="U9" s="14">
        <v>3.9042435256972402E-2</v>
      </c>
      <c r="V9" s="14">
        <v>0.122426923078594</v>
      </c>
      <c r="W9" s="14">
        <v>0.105596629192917</v>
      </c>
      <c r="X9" s="14">
        <v>4.91163556846042E-2</v>
      </c>
      <c r="Y9" s="14">
        <v>8.3125661106035597E-3</v>
      </c>
      <c r="Z9" s="14">
        <v>8.0331202270687393E-2</v>
      </c>
      <c r="AA9" s="14">
        <v>8.3154668027988002E-2</v>
      </c>
      <c r="AB9" s="14">
        <v>0.108431616820595</v>
      </c>
      <c r="AC9" s="14">
        <v>4.2136948128307199E-2</v>
      </c>
      <c r="AD9" s="14">
        <v>0</v>
      </c>
      <c r="AE9" s="14"/>
      <c r="AF9" s="14">
        <v>8.1282592831577904E-2</v>
      </c>
      <c r="AG9" s="14">
        <v>7.34035818513947E-2</v>
      </c>
      <c r="AH9" s="14">
        <v>6.8764734467719399E-2</v>
      </c>
      <c r="AI9" s="14"/>
      <c r="AJ9" s="14" t="s">
        <v>79</v>
      </c>
      <c r="AK9" s="14" t="s">
        <v>79</v>
      </c>
      <c r="AL9" s="14" t="s">
        <v>79</v>
      </c>
      <c r="AM9" s="14" t="s">
        <v>79</v>
      </c>
      <c r="AN9" s="14" t="s">
        <v>79</v>
      </c>
      <c r="AO9" s="14"/>
      <c r="AP9" s="14">
        <v>7.5801306620485204E-2</v>
      </c>
      <c r="AQ9" s="14">
        <v>8.0511986558411297E-2</v>
      </c>
      <c r="AR9" s="14">
        <v>0.114034742344104</v>
      </c>
      <c r="AS9" s="14"/>
      <c r="AT9" s="14">
        <v>3.4561943931942202E-2</v>
      </c>
      <c r="AU9" s="14">
        <v>4.3492679046395602E-2</v>
      </c>
      <c r="AV9" s="14">
        <v>8.3303596749797995E-2</v>
      </c>
      <c r="AW9" s="14">
        <v>0.181812908784341</v>
      </c>
      <c r="AX9" s="14">
        <v>0.53417261160422602</v>
      </c>
    </row>
    <row r="10" spans="2:50" ht="30" x14ac:dyDescent="0.25">
      <c r="B10" s="15" t="s">
        <v>122</v>
      </c>
      <c r="C10" s="14">
        <v>0.39509290588358598</v>
      </c>
      <c r="D10" s="14">
        <v>0.48069635165271402</v>
      </c>
      <c r="E10" s="14">
        <v>0.31686580036387801</v>
      </c>
      <c r="F10" s="14"/>
      <c r="G10" s="14">
        <v>0.46350303553845401</v>
      </c>
      <c r="H10" s="14">
        <v>0.42780599825330501</v>
      </c>
      <c r="I10" s="14">
        <v>0.441337141224938</v>
      </c>
      <c r="J10" s="14">
        <v>0.37593508736805498</v>
      </c>
      <c r="K10" s="14">
        <v>0.37460118522437802</v>
      </c>
      <c r="L10" s="14">
        <v>0.31963655193718399</v>
      </c>
      <c r="M10" s="14"/>
      <c r="N10" s="14">
        <v>0.48773273541937601</v>
      </c>
      <c r="O10" s="14">
        <v>0.43264571099871801</v>
      </c>
      <c r="P10" s="14">
        <v>0.36639942416957</v>
      </c>
      <c r="Q10" s="14">
        <v>0.28596588898969</v>
      </c>
      <c r="R10" s="14"/>
      <c r="S10" s="14">
        <v>0.48709540186876499</v>
      </c>
      <c r="T10" s="14">
        <v>0.35393900088367303</v>
      </c>
      <c r="U10" s="14">
        <v>0.32228678003486</v>
      </c>
      <c r="V10" s="14">
        <v>0.42158013532953897</v>
      </c>
      <c r="W10" s="14">
        <v>0.46667902830128299</v>
      </c>
      <c r="X10" s="14">
        <v>0.35723852016559099</v>
      </c>
      <c r="Y10" s="14">
        <v>0.40300612269376701</v>
      </c>
      <c r="Z10" s="14">
        <v>0.39857823547458299</v>
      </c>
      <c r="AA10" s="14">
        <v>0.409685981696155</v>
      </c>
      <c r="AB10" s="14">
        <v>0.37223904400388402</v>
      </c>
      <c r="AC10" s="14">
        <v>0.39281304679750101</v>
      </c>
      <c r="AD10" s="14">
        <v>0.249216997584678</v>
      </c>
      <c r="AE10" s="14"/>
      <c r="AF10" s="14">
        <v>0.34202531847655898</v>
      </c>
      <c r="AG10" s="14">
        <v>0.45704757146108299</v>
      </c>
      <c r="AH10" s="14">
        <v>0.32561782896406299</v>
      </c>
      <c r="AI10" s="14"/>
      <c r="AJ10" s="14" t="s">
        <v>79</v>
      </c>
      <c r="AK10" s="14" t="s">
        <v>79</v>
      </c>
      <c r="AL10" s="14" t="s">
        <v>79</v>
      </c>
      <c r="AM10" s="14" t="s">
        <v>79</v>
      </c>
      <c r="AN10" s="14" t="s">
        <v>79</v>
      </c>
      <c r="AO10" s="14"/>
      <c r="AP10" s="14">
        <v>0.417752828126917</v>
      </c>
      <c r="AQ10" s="14">
        <v>0.423067639837859</v>
      </c>
      <c r="AR10" s="14">
        <v>0.38851019456772501</v>
      </c>
      <c r="AS10" s="14"/>
      <c r="AT10" s="14">
        <v>0.28836920002865102</v>
      </c>
      <c r="AU10" s="14">
        <v>0.402641627488519</v>
      </c>
      <c r="AV10" s="14">
        <v>0.51615782630581097</v>
      </c>
      <c r="AW10" s="14">
        <v>0.49305342883213799</v>
      </c>
      <c r="AX10" s="14">
        <v>0.27501506792721298</v>
      </c>
    </row>
    <row r="11" spans="2:50" ht="30" x14ac:dyDescent="0.25">
      <c r="B11" s="15" t="s">
        <v>123</v>
      </c>
      <c r="C11" s="14">
        <v>0.36140246319477098</v>
      </c>
      <c r="D11" s="14">
        <v>0.29359415596641097</v>
      </c>
      <c r="E11" s="14">
        <v>0.423026711024721</v>
      </c>
      <c r="F11" s="14"/>
      <c r="G11" s="14">
        <v>0.294536786615544</v>
      </c>
      <c r="H11" s="14">
        <v>0.30820726619097999</v>
      </c>
      <c r="I11" s="14">
        <v>0.37396271750777099</v>
      </c>
      <c r="J11" s="14">
        <v>0.38705395679131399</v>
      </c>
      <c r="K11" s="14">
        <v>0.376884351751268</v>
      </c>
      <c r="L11" s="14">
        <v>0.404045845219838</v>
      </c>
      <c r="M11" s="14"/>
      <c r="N11" s="14">
        <v>0.292070410316143</v>
      </c>
      <c r="O11" s="14">
        <v>0.40380282478263202</v>
      </c>
      <c r="P11" s="14">
        <v>0.37084443374829401</v>
      </c>
      <c r="Q11" s="14">
        <v>0.38406500339121902</v>
      </c>
      <c r="R11" s="14"/>
      <c r="S11" s="14">
        <v>0.30597935225353401</v>
      </c>
      <c r="T11" s="14">
        <v>0.40877502211238798</v>
      </c>
      <c r="U11" s="14">
        <v>0.43712201498518399</v>
      </c>
      <c r="V11" s="14">
        <v>0.26408359735898601</v>
      </c>
      <c r="W11" s="14">
        <v>0.25527128866091398</v>
      </c>
      <c r="X11" s="14">
        <v>0.36798734528299398</v>
      </c>
      <c r="Y11" s="14">
        <v>0.46269633651258901</v>
      </c>
      <c r="Z11" s="14">
        <v>0.377002026540385</v>
      </c>
      <c r="AA11" s="14">
        <v>0.332417925815223</v>
      </c>
      <c r="AB11" s="14">
        <v>0.369982023207301</v>
      </c>
      <c r="AC11" s="14">
        <v>0.36699661155838997</v>
      </c>
      <c r="AD11" s="14">
        <v>0.42967894448994898</v>
      </c>
      <c r="AE11" s="14"/>
      <c r="AF11" s="14">
        <v>0.40591475998541299</v>
      </c>
      <c r="AG11" s="14">
        <v>0.31609229682325701</v>
      </c>
      <c r="AH11" s="14">
        <v>0.41624908330794103</v>
      </c>
      <c r="AI11" s="14"/>
      <c r="AJ11" s="14" t="s">
        <v>79</v>
      </c>
      <c r="AK11" s="14" t="s">
        <v>79</v>
      </c>
      <c r="AL11" s="14" t="s">
        <v>79</v>
      </c>
      <c r="AM11" s="14" t="s">
        <v>79</v>
      </c>
      <c r="AN11" s="14" t="s">
        <v>79</v>
      </c>
      <c r="AO11" s="14"/>
      <c r="AP11" s="14">
        <v>0.36999342491819698</v>
      </c>
      <c r="AQ11" s="14">
        <v>0.34394348064872399</v>
      </c>
      <c r="AR11" s="14">
        <v>0.39556255803873802</v>
      </c>
      <c r="AS11" s="14"/>
      <c r="AT11" s="14">
        <v>0.44431312024846598</v>
      </c>
      <c r="AU11" s="14">
        <v>0.37439204146368998</v>
      </c>
      <c r="AV11" s="14">
        <v>0.30099010784793501</v>
      </c>
      <c r="AW11" s="14">
        <v>0.247382761831315</v>
      </c>
      <c r="AX11" s="14">
        <v>0.190812320468561</v>
      </c>
    </row>
    <row r="12" spans="2:50" x14ac:dyDescent="0.25">
      <c r="B12" s="15" t="s">
        <v>124</v>
      </c>
      <c r="C12" s="23">
        <v>0.16873141136615699</v>
      </c>
      <c r="D12" s="23">
        <v>0.103190501531947</v>
      </c>
      <c r="E12" s="23">
        <v>0.23054514469143</v>
      </c>
      <c r="F12" s="23"/>
      <c r="G12" s="23">
        <v>0.15979262740303801</v>
      </c>
      <c r="H12" s="23">
        <v>0.112335951130847</v>
      </c>
      <c r="I12" s="23">
        <v>0.16285814060404599</v>
      </c>
      <c r="J12" s="23">
        <v>0.18208854659943499</v>
      </c>
      <c r="K12" s="23">
        <v>0.17993923905774301</v>
      </c>
      <c r="L12" s="23">
        <v>0.206018216910794</v>
      </c>
      <c r="M12" s="23"/>
      <c r="N12" s="23">
        <v>7.4687308305824998E-2</v>
      </c>
      <c r="O12" s="23">
        <v>0.105057054733677</v>
      </c>
      <c r="P12" s="23">
        <v>0.21364209419505301</v>
      </c>
      <c r="Q12" s="23">
        <v>0.29123105474814098</v>
      </c>
      <c r="R12" s="23"/>
      <c r="S12" s="23">
        <v>0.103184406429998</v>
      </c>
      <c r="T12" s="23">
        <v>0.15447412829027199</v>
      </c>
      <c r="U12" s="23">
        <v>0.20154876972298399</v>
      </c>
      <c r="V12" s="23">
        <v>0.191909344232881</v>
      </c>
      <c r="W12" s="23">
        <v>0.17245305384488699</v>
      </c>
      <c r="X12" s="23">
        <v>0.22565777886681099</v>
      </c>
      <c r="Y12" s="23">
        <v>0.12598497468304101</v>
      </c>
      <c r="Z12" s="23">
        <v>0.14408853571434499</v>
      </c>
      <c r="AA12" s="23">
        <v>0.17474142446063401</v>
      </c>
      <c r="AB12" s="23">
        <v>0.14934731596821901</v>
      </c>
      <c r="AC12" s="23">
        <v>0.19805339351580101</v>
      </c>
      <c r="AD12" s="23">
        <v>0.321104057925373</v>
      </c>
      <c r="AE12" s="23"/>
      <c r="AF12" s="23">
        <v>0.17077732870644999</v>
      </c>
      <c r="AG12" s="23">
        <v>0.15345654986426499</v>
      </c>
      <c r="AH12" s="23">
        <v>0.18936835326027701</v>
      </c>
      <c r="AI12" s="23"/>
      <c r="AJ12" s="23" t="s">
        <v>79</v>
      </c>
      <c r="AK12" s="23" t="s">
        <v>79</v>
      </c>
      <c r="AL12" s="23" t="s">
        <v>79</v>
      </c>
      <c r="AM12" s="23" t="s">
        <v>79</v>
      </c>
      <c r="AN12" s="23" t="s">
        <v>79</v>
      </c>
      <c r="AO12" s="23"/>
      <c r="AP12" s="23">
        <v>0.13645244033439999</v>
      </c>
      <c r="AQ12" s="23">
        <v>0.15247689295500499</v>
      </c>
      <c r="AR12" s="23">
        <v>0.10189250504943199</v>
      </c>
      <c r="AS12" s="23"/>
      <c r="AT12" s="23">
        <v>0.23275573579094</v>
      </c>
      <c r="AU12" s="23">
        <v>0.17947365200139601</v>
      </c>
      <c r="AV12" s="23">
        <v>9.9548469096456399E-2</v>
      </c>
      <c r="AW12" s="23">
        <v>7.7750900552205598E-2</v>
      </c>
      <c r="AX12" s="23">
        <v>0</v>
      </c>
    </row>
    <row r="13" spans="2:50" x14ac:dyDescent="0.25">
      <c r="B13" s="27" t="s">
        <v>541</v>
      </c>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J22"/>
  <sheetViews>
    <sheetView showGridLines="0" topLeftCell="A2" workbookViewId="0">
      <pane xSplit="2" topLeftCell="C1" activePane="topRight" state="frozen"/>
      <selection pane="topRight"/>
    </sheetView>
  </sheetViews>
  <sheetFormatPr defaultColWidth="10.85546875" defaultRowHeight="15" x14ac:dyDescent="0.25"/>
  <cols>
    <col min="2" max="2" width="25.7109375" customWidth="1"/>
    <col min="3" max="10" width="20.7109375" customWidth="1"/>
  </cols>
  <sheetData>
    <row r="2" spans="2:10" ht="39.950000000000003" customHeight="1" x14ac:dyDescent="0.25">
      <c r="D2" s="34" t="s">
        <v>74</v>
      </c>
      <c r="E2" s="30"/>
      <c r="F2" s="30"/>
      <c r="G2" s="30"/>
      <c r="H2" s="30"/>
      <c r="I2" s="30"/>
      <c r="J2" s="30"/>
    </row>
    <row r="6" spans="2:10" ht="50.1" customHeight="1" x14ac:dyDescent="0.25">
      <c r="B6" s="17" t="s">
        <v>14</v>
      </c>
      <c r="C6" s="17" t="s">
        <v>313</v>
      </c>
      <c r="D6" s="17" t="s">
        <v>314</v>
      </c>
      <c r="E6" s="17" t="s">
        <v>315</v>
      </c>
      <c r="F6" s="17" t="s">
        <v>316</v>
      </c>
      <c r="G6" s="17" t="s">
        <v>317</v>
      </c>
      <c r="H6" s="17" t="s">
        <v>318</v>
      </c>
      <c r="I6" s="17" t="s">
        <v>319</v>
      </c>
    </row>
    <row r="7" spans="2:10" x14ac:dyDescent="0.25">
      <c r="B7" s="15" t="s">
        <v>65</v>
      </c>
      <c r="C7" s="14">
        <v>0.17819426671781</v>
      </c>
      <c r="D7" s="14">
        <v>0.12850378883102501</v>
      </c>
      <c r="E7" s="14">
        <v>0.15539350596142301</v>
      </c>
      <c r="F7" s="14">
        <v>5.4425768375411999E-2</v>
      </c>
      <c r="G7" s="14">
        <v>7.2344551158376694E-2</v>
      </c>
      <c r="H7" s="14">
        <v>3.3636220838286802E-2</v>
      </c>
      <c r="I7" s="14">
        <v>2.86893368728189E-2</v>
      </c>
    </row>
    <row r="8" spans="2:10" x14ac:dyDescent="0.25">
      <c r="B8" s="15" t="s">
        <v>66</v>
      </c>
      <c r="C8" s="14">
        <v>0.52237236216016802</v>
      </c>
      <c r="D8" s="14">
        <v>0.39110546251936001</v>
      </c>
      <c r="E8" s="14">
        <v>0.467090279512476</v>
      </c>
      <c r="F8" s="14">
        <v>0.22906395705209301</v>
      </c>
      <c r="G8" s="14">
        <v>0.169936035414711</v>
      </c>
      <c r="H8" s="14">
        <v>0.163132619989069</v>
      </c>
      <c r="I8" s="14">
        <v>0.15368940268474399</v>
      </c>
    </row>
    <row r="9" spans="2:10" x14ac:dyDescent="0.25">
      <c r="B9" s="15" t="s">
        <v>67</v>
      </c>
      <c r="C9" s="14">
        <v>0.20889857440030701</v>
      </c>
      <c r="D9" s="14">
        <v>0.32657625166370902</v>
      </c>
      <c r="E9" s="14">
        <v>0.256167175700238</v>
      </c>
      <c r="F9" s="14">
        <v>0.36425178802846497</v>
      </c>
      <c r="G9" s="14">
        <v>0.30190724947192998</v>
      </c>
      <c r="H9" s="14">
        <v>0.25165056489988502</v>
      </c>
      <c r="I9" s="14">
        <v>0.24699543474569999</v>
      </c>
    </row>
    <row r="10" spans="2:10" x14ac:dyDescent="0.25">
      <c r="B10" s="15" t="s">
        <v>68</v>
      </c>
      <c r="C10" s="14">
        <v>4.2485453804665403E-2</v>
      </c>
      <c r="D10" s="14">
        <v>5.7154079046025999E-2</v>
      </c>
      <c r="E10" s="14">
        <v>7.5176939255538394E-2</v>
      </c>
      <c r="F10" s="14">
        <v>0.25050026810681503</v>
      </c>
      <c r="G10" s="14">
        <v>0.28334651099255598</v>
      </c>
      <c r="H10" s="14">
        <v>0.38657122819822598</v>
      </c>
      <c r="I10" s="14">
        <v>0.38547457105659699</v>
      </c>
    </row>
    <row r="11" spans="2:10" x14ac:dyDescent="0.25">
      <c r="B11" s="15" t="s">
        <v>69</v>
      </c>
      <c r="C11" s="14">
        <v>2.9666540344874998E-2</v>
      </c>
      <c r="D11" s="14">
        <v>2.26221470297483E-2</v>
      </c>
      <c r="E11" s="14">
        <v>2.9080841489590101E-2</v>
      </c>
      <c r="F11" s="14">
        <v>8.6544649670292503E-2</v>
      </c>
      <c r="G11" s="14">
        <v>0.112078901568541</v>
      </c>
      <c r="H11" s="14">
        <v>0.146157094722801</v>
      </c>
      <c r="I11" s="14">
        <v>0.168503430616567</v>
      </c>
    </row>
    <row r="12" spans="2:10" x14ac:dyDescent="0.25">
      <c r="B12" s="15" t="s">
        <v>70</v>
      </c>
      <c r="C12" s="14">
        <v>1.8382802572175401E-2</v>
      </c>
      <c r="D12" s="14">
        <v>7.4038270910130696E-2</v>
      </c>
      <c r="E12" s="14">
        <v>1.7091258080735E-2</v>
      </c>
      <c r="F12" s="14">
        <v>1.52135687669236E-2</v>
      </c>
      <c r="G12" s="14">
        <v>6.0386751393884198E-2</v>
      </c>
      <c r="H12" s="14">
        <v>1.8852271351733198E-2</v>
      </c>
      <c r="I12" s="14">
        <v>1.6647824023572701E-2</v>
      </c>
    </row>
    <row r="13" spans="2:10" x14ac:dyDescent="0.25">
      <c r="B13" s="20" t="s">
        <v>71</v>
      </c>
      <c r="C13" s="18">
        <v>0.70056662887797705</v>
      </c>
      <c r="D13" s="18">
        <v>0.51960925135038605</v>
      </c>
      <c r="E13" s="18">
        <v>0.62248378547389904</v>
      </c>
      <c r="F13" s="18">
        <v>0.283489725427505</v>
      </c>
      <c r="G13" s="18">
        <v>0.24228058657308801</v>
      </c>
      <c r="H13" s="18">
        <v>0.19676884082735599</v>
      </c>
      <c r="I13" s="18">
        <v>0.18237873955756301</v>
      </c>
    </row>
    <row r="14" spans="2:10" x14ac:dyDescent="0.25">
      <c r="B14" s="20" t="s">
        <v>72</v>
      </c>
      <c r="C14" s="18">
        <v>7.2151994149540405E-2</v>
      </c>
      <c r="D14" s="18">
        <v>7.9776226075774295E-2</v>
      </c>
      <c r="E14" s="18">
        <v>0.10425778074512899</v>
      </c>
      <c r="F14" s="18">
        <v>0.33704491777710699</v>
      </c>
      <c r="G14" s="18">
        <v>0.39542541256109798</v>
      </c>
      <c r="H14" s="18">
        <v>0.53272832292102601</v>
      </c>
      <c r="I14" s="18">
        <v>0.55397800167316402</v>
      </c>
    </row>
    <row r="15" spans="2:10" x14ac:dyDescent="0.25">
      <c r="B15" s="20" t="s">
        <v>73</v>
      </c>
      <c r="C15" s="19">
        <v>0.62841463472843695</v>
      </c>
      <c r="D15" s="19">
        <v>0.43983302527461099</v>
      </c>
      <c r="E15" s="19">
        <v>0.51822600472877101</v>
      </c>
      <c r="F15" s="19">
        <v>-5.3555192349602501E-2</v>
      </c>
      <c r="G15" s="19">
        <v>-0.15314482598800999</v>
      </c>
      <c r="H15" s="19">
        <v>-0.33595948209367099</v>
      </c>
      <c r="I15" s="19">
        <v>-0.37159926211560201</v>
      </c>
    </row>
    <row r="16" spans="2:10" x14ac:dyDescent="0.25">
      <c r="B16" s="16"/>
      <c r="C16" s="16"/>
      <c r="D16" s="16"/>
      <c r="E16" s="16"/>
      <c r="F16" s="16"/>
      <c r="G16" s="16"/>
      <c r="H16" s="16"/>
      <c r="I16" s="16"/>
    </row>
    <row r="17" spans="2:2" x14ac:dyDescent="0.25">
      <c r="B17" t="s">
        <v>75</v>
      </c>
    </row>
    <row r="18" spans="2:2" x14ac:dyDescent="0.25">
      <c r="B18" t="s">
        <v>76</v>
      </c>
    </row>
    <row r="22" spans="2:2" x14ac:dyDescent="0.25">
      <c r="B22"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87</v>
      </c>
      <c r="C9" s="14">
        <v>0.30595125205066498</v>
      </c>
      <c r="D9" s="14">
        <v>0.34097826145398702</v>
      </c>
      <c r="E9" s="14">
        <v>0.27076384938127501</v>
      </c>
      <c r="F9" s="14"/>
      <c r="G9" s="14">
        <v>0.393894574731187</v>
      </c>
      <c r="H9" s="14">
        <v>0.33619196846381899</v>
      </c>
      <c r="I9" s="14">
        <v>0.32785540490168302</v>
      </c>
      <c r="J9" s="14">
        <v>0.33338814172161302</v>
      </c>
      <c r="K9" s="14">
        <v>0.22582358093183599</v>
      </c>
      <c r="L9" s="14">
        <v>0.23607602936074701</v>
      </c>
      <c r="M9" s="14"/>
      <c r="N9" s="14">
        <v>0.34163910212439602</v>
      </c>
      <c r="O9" s="14">
        <v>0.28178820312547298</v>
      </c>
      <c r="P9" s="14">
        <v>0.30491694199508401</v>
      </c>
      <c r="Q9" s="14">
        <v>0.29431034803927902</v>
      </c>
      <c r="R9" s="14"/>
      <c r="S9" s="14">
        <v>0.35695336817540202</v>
      </c>
      <c r="T9" s="14">
        <v>0.30916452273457201</v>
      </c>
      <c r="U9" s="14">
        <v>0.24542433431991501</v>
      </c>
      <c r="V9" s="14">
        <v>0.28492624716885501</v>
      </c>
      <c r="W9" s="14">
        <v>0.28163954458078999</v>
      </c>
      <c r="X9" s="14">
        <v>0.26870116693774598</v>
      </c>
      <c r="Y9" s="14">
        <v>0.33094835171155401</v>
      </c>
      <c r="Z9" s="14">
        <v>0.212783300740499</v>
      </c>
      <c r="AA9" s="14">
        <v>0.31008149631854698</v>
      </c>
      <c r="AB9" s="14">
        <v>0.36464047701871199</v>
      </c>
      <c r="AC9" s="14">
        <v>0.30796818216312499</v>
      </c>
      <c r="AD9" s="14">
        <v>0.308800790233139</v>
      </c>
      <c r="AE9" s="14"/>
      <c r="AF9" s="14">
        <v>0.263563430485446</v>
      </c>
      <c r="AG9" s="14">
        <v>0.31456127831486302</v>
      </c>
      <c r="AH9" s="14">
        <v>0.32803122860629302</v>
      </c>
      <c r="AI9" s="14"/>
      <c r="AJ9" s="14" t="s">
        <v>79</v>
      </c>
      <c r="AK9" s="14" t="s">
        <v>79</v>
      </c>
      <c r="AL9" s="14" t="s">
        <v>79</v>
      </c>
      <c r="AM9" s="14" t="s">
        <v>79</v>
      </c>
      <c r="AN9" s="14" t="s">
        <v>79</v>
      </c>
      <c r="AO9" s="14"/>
      <c r="AP9" s="14">
        <v>0.28648927668352397</v>
      </c>
      <c r="AQ9" s="14">
        <v>0.35098593639390002</v>
      </c>
      <c r="AR9" s="14">
        <v>0.29803671856527902</v>
      </c>
      <c r="AS9" s="14"/>
      <c r="AT9" s="14">
        <v>0.27142916390780703</v>
      </c>
      <c r="AU9" s="14">
        <v>0.28249365489211498</v>
      </c>
      <c r="AV9" s="14">
        <v>0.33373430028032702</v>
      </c>
      <c r="AW9" s="14">
        <v>0.40748939078684199</v>
      </c>
      <c r="AX9" s="14">
        <v>0.35634934841314198</v>
      </c>
    </row>
    <row r="10" spans="2:50" x14ac:dyDescent="0.25">
      <c r="B10" s="15" t="s">
        <v>83</v>
      </c>
      <c r="C10" s="14">
        <v>0.38860739107553</v>
      </c>
      <c r="D10" s="14">
        <v>0.37777608536004198</v>
      </c>
      <c r="E10" s="14">
        <v>0.40131503620443998</v>
      </c>
      <c r="F10" s="14"/>
      <c r="G10" s="14">
        <v>0.33565293844729099</v>
      </c>
      <c r="H10" s="14">
        <v>0.36571021337168202</v>
      </c>
      <c r="I10" s="14">
        <v>0.37918603993740402</v>
      </c>
      <c r="J10" s="14">
        <v>0.38927596513228102</v>
      </c>
      <c r="K10" s="14">
        <v>0.45279027840417801</v>
      </c>
      <c r="L10" s="14">
        <v>0.40686225150642802</v>
      </c>
      <c r="M10" s="14"/>
      <c r="N10" s="14">
        <v>0.37716748846178999</v>
      </c>
      <c r="O10" s="14">
        <v>0.43935681026020401</v>
      </c>
      <c r="P10" s="14">
        <v>0.363220644765686</v>
      </c>
      <c r="Q10" s="14">
        <v>0.370759907874604</v>
      </c>
      <c r="R10" s="14"/>
      <c r="S10" s="14">
        <v>0.39679833002245901</v>
      </c>
      <c r="T10" s="14">
        <v>0.36408227185056202</v>
      </c>
      <c r="U10" s="14">
        <v>0.48187978825421002</v>
      </c>
      <c r="V10" s="14">
        <v>0.42099687072086101</v>
      </c>
      <c r="W10" s="14">
        <v>0.38015919322080099</v>
      </c>
      <c r="X10" s="14">
        <v>0.38813399012053701</v>
      </c>
      <c r="Y10" s="14">
        <v>0.339544065172388</v>
      </c>
      <c r="Z10" s="14">
        <v>0.39795417656468202</v>
      </c>
      <c r="AA10" s="14">
        <v>0.39010635301332902</v>
      </c>
      <c r="AB10" s="14">
        <v>0.339134447391154</v>
      </c>
      <c r="AC10" s="14">
        <v>0.40574528611592198</v>
      </c>
      <c r="AD10" s="14">
        <v>0.36507983545699901</v>
      </c>
      <c r="AE10" s="14"/>
      <c r="AF10" s="14">
        <v>0.39386172203553499</v>
      </c>
      <c r="AG10" s="14">
        <v>0.39586328549171901</v>
      </c>
      <c r="AH10" s="14">
        <v>0.37102869284385798</v>
      </c>
      <c r="AI10" s="14"/>
      <c r="AJ10" s="14" t="s">
        <v>79</v>
      </c>
      <c r="AK10" s="14" t="s">
        <v>79</v>
      </c>
      <c r="AL10" s="14" t="s">
        <v>79</v>
      </c>
      <c r="AM10" s="14" t="s">
        <v>79</v>
      </c>
      <c r="AN10" s="14" t="s">
        <v>79</v>
      </c>
      <c r="AO10" s="14"/>
      <c r="AP10" s="14">
        <v>0.372574003725473</v>
      </c>
      <c r="AQ10" s="14">
        <v>0.37904141790108598</v>
      </c>
      <c r="AR10" s="14">
        <v>0.40483450519101799</v>
      </c>
      <c r="AS10" s="14"/>
      <c r="AT10" s="14">
        <v>0.34877229980791102</v>
      </c>
      <c r="AU10" s="14">
        <v>0.42901915509542499</v>
      </c>
      <c r="AV10" s="14">
        <v>0.394467223161175</v>
      </c>
      <c r="AW10" s="14">
        <v>0.348775183839659</v>
      </c>
      <c r="AX10" s="14">
        <v>0.40960009047775098</v>
      </c>
    </row>
    <row r="11" spans="2:50" x14ac:dyDescent="0.25">
      <c r="B11" s="15" t="s">
        <v>84</v>
      </c>
      <c r="C11" s="14">
        <v>0.200107141052079</v>
      </c>
      <c r="D11" s="14">
        <v>0.18877486931723</v>
      </c>
      <c r="E11" s="14">
        <v>0.211780795858657</v>
      </c>
      <c r="F11" s="14"/>
      <c r="G11" s="14">
        <v>0.197531203601125</v>
      </c>
      <c r="H11" s="14">
        <v>0.19490499404301501</v>
      </c>
      <c r="I11" s="14">
        <v>0.209786911691282</v>
      </c>
      <c r="J11" s="14">
        <v>0.15931764930912401</v>
      </c>
      <c r="K11" s="14">
        <v>0.20766224481859499</v>
      </c>
      <c r="L11" s="14">
        <v>0.226291805250978</v>
      </c>
      <c r="M11" s="14"/>
      <c r="N11" s="14">
        <v>0.201284156351803</v>
      </c>
      <c r="O11" s="14">
        <v>0.19529879947873299</v>
      </c>
      <c r="P11" s="14">
        <v>0.21036645215449001</v>
      </c>
      <c r="Q11" s="14">
        <v>0.192815749082243</v>
      </c>
      <c r="R11" s="14"/>
      <c r="S11" s="14">
        <v>0.184507879187784</v>
      </c>
      <c r="T11" s="14">
        <v>0.23055080949375001</v>
      </c>
      <c r="U11" s="14">
        <v>0.178440885863797</v>
      </c>
      <c r="V11" s="14">
        <v>0.159411619370634</v>
      </c>
      <c r="W11" s="14">
        <v>0.23967963852323501</v>
      </c>
      <c r="X11" s="14">
        <v>0.17197765589365699</v>
      </c>
      <c r="Y11" s="14">
        <v>0.21444910482940999</v>
      </c>
      <c r="Z11" s="14">
        <v>0.240144920521215</v>
      </c>
      <c r="AA11" s="14">
        <v>0.19302595230623301</v>
      </c>
      <c r="AB11" s="14">
        <v>0.23322696493630099</v>
      </c>
      <c r="AC11" s="14">
        <v>0.159012127141266</v>
      </c>
      <c r="AD11" s="14">
        <v>0.216373259163953</v>
      </c>
      <c r="AE11" s="14"/>
      <c r="AF11" s="14">
        <v>0.20523921140705301</v>
      </c>
      <c r="AG11" s="14">
        <v>0.20304833283652499</v>
      </c>
      <c r="AH11" s="14">
        <v>0.20026783219210101</v>
      </c>
      <c r="AI11" s="14"/>
      <c r="AJ11" s="14" t="s">
        <v>79</v>
      </c>
      <c r="AK11" s="14" t="s">
        <v>79</v>
      </c>
      <c r="AL11" s="14" t="s">
        <v>79</v>
      </c>
      <c r="AM11" s="14" t="s">
        <v>79</v>
      </c>
      <c r="AN11" s="14" t="s">
        <v>79</v>
      </c>
      <c r="AO11" s="14"/>
      <c r="AP11" s="14">
        <v>0.22062194795383999</v>
      </c>
      <c r="AQ11" s="14">
        <v>0.18319672954139199</v>
      </c>
      <c r="AR11" s="14">
        <v>0.20248791732989299</v>
      </c>
      <c r="AS11" s="14"/>
      <c r="AT11" s="14">
        <v>0.226538837343713</v>
      </c>
      <c r="AU11" s="14">
        <v>0.18371528256406899</v>
      </c>
      <c r="AV11" s="14">
        <v>0.20113833411495899</v>
      </c>
      <c r="AW11" s="14">
        <v>0.168663236232523</v>
      </c>
      <c r="AX11" s="14">
        <v>0.17691570644711199</v>
      </c>
    </row>
    <row r="12" spans="2:50" ht="60" x14ac:dyDescent="0.25">
      <c r="B12" s="15" t="s">
        <v>88</v>
      </c>
      <c r="C12" s="23">
        <v>0.105334215821726</v>
      </c>
      <c r="D12" s="23">
        <v>9.2470783868741496E-2</v>
      </c>
      <c r="E12" s="23">
        <v>0.11614031855562799</v>
      </c>
      <c r="F12" s="23"/>
      <c r="G12" s="23">
        <v>7.2921283220396094E-2</v>
      </c>
      <c r="H12" s="23">
        <v>0.10319282412148401</v>
      </c>
      <c r="I12" s="23">
        <v>8.3171643469630602E-2</v>
      </c>
      <c r="J12" s="23">
        <v>0.11801824383698201</v>
      </c>
      <c r="K12" s="23">
        <v>0.113723895845391</v>
      </c>
      <c r="L12" s="23">
        <v>0.130769913881847</v>
      </c>
      <c r="M12" s="23"/>
      <c r="N12" s="23">
        <v>7.9909253062010202E-2</v>
      </c>
      <c r="O12" s="23">
        <v>8.3556187135589696E-2</v>
      </c>
      <c r="P12" s="23">
        <v>0.12149596108474001</v>
      </c>
      <c r="Q12" s="23">
        <v>0.14211399500387301</v>
      </c>
      <c r="R12" s="23"/>
      <c r="S12" s="23">
        <v>6.17404226143543E-2</v>
      </c>
      <c r="T12" s="23">
        <v>9.6202395921116304E-2</v>
      </c>
      <c r="U12" s="23">
        <v>9.4254991562079102E-2</v>
      </c>
      <c r="V12" s="23">
        <v>0.13466526273964999</v>
      </c>
      <c r="W12" s="23">
        <v>9.8521623675174405E-2</v>
      </c>
      <c r="X12" s="23">
        <v>0.17118718704805999</v>
      </c>
      <c r="Y12" s="23">
        <v>0.115058478286649</v>
      </c>
      <c r="Z12" s="23">
        <v>0.14911760217360401</v>
      </c>
      <c r="AA12" s="23">
        <v>0.106786198361891</v>
      </c>
      <c r="AB12" s="23">
        <v>6.29981106538334E-2</v>
      </c>
      <c r="AC12" s="23">
        <v>0.127274404579686</v>
      </c>
      <c r="AD12" s="23">
        <v>0.10974611514591</v>
      </c>
      <c r="AE12" s="23"/>
      <c r="AF12" s="23">
        <v>0.137335636071966</v>
      </c>
      <c r="AG12" s="23">
        <v>8.6527103356892301E-2</v>
      </c>
      <c r="AH12" s="23">
        <v>0.10067224635774701</v>
      </c>
      <c r="AI12" s="23"/>
      <c r="AJ12" s="23" t="s">
        <v>79</v>
      </c>
      <c r="AK12" s="23" t="s">
        <v>79</v>
      </c>
      <c r="AL12" s="23" t="s">
        <v>79</v>
      </c>
      <c r="AM12" s="23" t="s">
        <v>79</v>
      </c>
      <c r="AN12" s="23" t="s">
        <v>79</v>
      </c>
      <c r="AO12" s="23"/>
      <c r="AP12" s="23">
        <v>0.120314771637162</v>
      </c>
      <c r="AQ12" s="23">
        <v>8.6775916163622097E-2</v>
      </c>
      <c r="AR12" s="23">
        <v>9.4640858913809495E-2</v>
      </c>
      <c r="AS12" s="23"/>
      <c r="AT12" s="23">
        <v>0.15325969894056801</v>
      </c>
      <c r="AU12" s="23">
        <v>0.10477190744839</v>
      </c>
      <c r="AV12" s="23">
        <v>7.0660142443538396E-2</v>
      </c>
      <c r="AW12" s="23">
        <v>7.5072189140976006E-2</v>
      </c>
      <c r="AX12" s="23">
        <v>5.7134854661995402E-2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X22"/>
  <sheetViews>
    <sheetView showGridLines="0" topLeftCell="A8"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320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0.12850378883102501</v>
      </c>
      <c r="D9" s="14">
        <v>0.16893670641692299</v>
      </c>
      <c r="E9" s="14">
        <v>8.9417676379970099E-2</v>
      </c>
      <c r="F9" s="14"/>
      <c r="G9" s="14">
        <v>0.13978771474846699</v>
      </c>
      <c r="H9" s="14">
        <v>0.157136917008112</v>
      </c>
      <c r="I9" s="14">
        <v>0.13493949378933201</v>
      </c>
      <c r="J9" s="14">
        <v>0.113443464289016</v>
      </c>
      <c r="K9" s="14">
        <v>0.12875256140004601</v>
      </c>
      <c r="L9" s="14">
        <v>0.104291148691649</v>
      </c>
      <c r="M9" s="14"/>
      <c r="N9" s="14">
        <v>0.18151022010258999</v>
      </c>
      <c r="O9" s="14">
        <v>0.14573795240375301</v>
      </c>
      <c r="P9" s="14">
        <v>0.10022444199755499</v>
      </c>
      <c r="Q9" s="14">
        <v>7.7281756526316497E-2</v>
      </c>
      <c r="R9" s="14"/>
      <c r="S9" s="14">
        <v>0.17920435344388</v>
      </c>
      <c r="T9" s="14">
        <v>0.117249131201883</v>
      </c>
      <c r="U9" s="14">
        <v>0.141368726526865</v>
      </c>
      <c r="V9" s="14">
        <v>0.110897243142212</v>
      </c>
      <c r="W9" s="14">
        <v>0.16189411334233</v>
      </c>
      <c r="X9" s="14">
        <v>0.122373949653814</v>
      </c>
      <c r="Y9" s="14">
        <v>0.11261997198784</v>
      </c>
      <c r="Z9" s="14">
        <v>9.1127423407540306E-2</v>
      </c>
      <c r="AA9" s="14">
        <v>0.123931666654814</v>
      </c>
      <c r="AB9" s="14">
        <v>0.108354772628211</v>
      </c>
      <c r="AC9" s="14">
        <v>0.10915417359080901</v>
      </c>
      <c r="AD9" s="14">
        <v>0.101910719548893</v>
      </c>
      <c r="AE9" s="14"/>
      <c r="AF9" s="14">
        <v>0.11879517356325101</v>
      </c>
      <c r="AG9" s="14">
        <v>0.14831105632687799</v>
      </c>
      <c r="AH9" s="14">
        <v>0.104858172902956</v>
      </c>
      <c r="AI9" s="14"/>
      <c r="AJ9" s="14" t="s">
        <v>79</v>
      </c>
      <c r="AK9" s="14" t="s">
        <v>79</v>
      </c>
      <c r="AL9" s="14" t="s">
        <v>79</v>
      </c>
      <c r="AM9" s="14" t="s">
        <v>79</v>
      </c>
      <c r="AN9" s="14" t="s">
        <v>79</v>
      </c>
      <c r="AO9" s="14"/>
      <c r="AP9" s="14">
        <v>0.15874902197271701</v>
      </c>
      <c r="AQ9" s="14">
        <v>0.14334440339273199</v>
      </c>
      <c r="AR9" s="14">
        <v>0.10081854905958899</v>
      </c>
      <c r="AS9" s="14"/>
      <c r="AT9" s="14">
        <v>8.6716492559564498E-2</v>
      </c>
      <c r="AU9" s="14">
        <v>8.1144959689700397E-2</v>
      </c>
      <c r="AV9" s="14">
        <v>0.171465381432235</v>
      </c>
      <c r="AW9" s="14">
        <v>0.26858178143134598</v>
      </c>
      <c r="AX9" s="14">
        <v>0.26521615061786902</v>
      </c>
    </row>
    <row r="10" spans="2:50" x14ac:dyDescent="0.25">
      <c r="B10" s="15" t="s">
        <v>66</v>
      </c>
      <c r="C10" s="14">
        <v>0.39110546251936001</v>
      </c>
      <c r="D10" s="14">
        <v>0.40869922996475699</v>
      </c>
      <c r="E10" s="14">
        <v>0.373614701213419</v>
      </c>
      <c r="F10" s="14"/>
      <c r="G10" s="14">
        <v>0.35829695118288601</v>
      </c>
      <c r="H10" s="14">
        <v>0.39779743390179501</v>
      </c>
      <c r="I10" s="14">
        <v>0.32327538438610098</v>
      </c>
      <c r="J10" s="14">
        <v>0.40215046247150199</v>
      </c>
      <c r="K10" s="14">
        <v>0.42672526926444099</v>
      </c>
      <c r="L10" s="14">
        <v>0.42972537480184098</v>
      </c>
      <c r="M10" s="14"/>
      <c r="N10" s="14">
        <v>0.44843251506195603</v>
      </c>
      <c r="O10" s="14">
        <v>0.42888381912253998</v>
      </c>
      <c r="P10" s="14">
        <v>0.366847882536734</v>
      </c>
      <c r="Q10" s="14">
        <v>0.31415905757476698</v>
      </c>
      <c r="R10" s="14"/>
      <c r="S10" s="14">
        <v>0.411834180629575</v>
      </c>
      <c r="T10" s="14">
        <v>0.394335114537057</v>
      </c>
      <c r="U10" s="14">
        <v>0.35148400571877902</v>
      </c>
      <c r="V10" s="14">
        <v>0.42529227568123801</v>
      </c>
      <c r="W10" s="14">
        <v>0.35886091712691998</v>
      </c>
      <c r="X10" s="14">
        <v>0.38584054897068798</v>
      </c>
      <c r="Y10" s="14">
        <v>0.32747243317278502</v>
      </c>
      <c r="Z10" s="14">
        <v>0.345599114192705</v>
      </c>
      <c r="AA10" s="14">
        <v>0.41113432027692698</v>
      </c>
      <c r="AB10" s="14">
        <v>0.39251519961484999</v>
      </c>
      <c r="AC10" s="14">
        <v>0.36983937991145599</v>
      </c>
      <c r="AD10" s="14">
        <v>0.56125344426729795</v>
      </c>
      <c r="AE10" s="14"/>
      <c r="AF10" s="14">
        <v>0.37756348279945301</v>
      </c>
      <c r="AG10" s="14">
        <v>0.42469710052736698</v>
      </c>
      <c r="AH10" s="14">
        <v>0.33004048372453398</v>
      </c>
      <c r="AI10" s="14"/>
      <c r="AJ10" s="14" t="s">
        <v>79</v>
      </c>
      <c r="AK10" s="14" t="s">
        <v>79</v>
      </c>
      <c r="AL10" s="14" t="s">
        <v>79</v>
      </c>
      <c r="AM10" s="14" t="s">
        <v>79</v>
      </c>
      <c r="AN10" s="14" t="s">
        <v>79</v>
      </c>
      <c r="AO10" s="14"/>
      <c r="AP10" s="14">
        <v>0.441670756882385</v>
      </c>
      <c r="AQ10" s="14">
        <v>0.40247589813962897</v>
      </c>
      <c r="AR10" s="14">
        <v>0.48462949463120802</v>
      </c>
      <c r="AS10" s="14"/>
      <c r="AT10" s="14">
        <v>0.32329981708960398</v>
      </c>
      <c r="AU10" s="14">
        <v>0.40349276428465403</v>
      </c>
      <c r="AV10" s="14">
        <v>0.43166951663216901</v>
      </c>
      <c r="AW10" s="14">
        <v>0.445530744777346</v>
      </c>
      <c r="AX10" s="14">
        <v>0.44739707210137802</v>
      </c>
    </row>
    <row r="11" spans="2:50" x14ac:dyDescent="0.25">
      <c r="B11" s="15" t="s">
        <v>67</v>
      </c>
      <c r="C11" s="14">
        <v>0.32657625166370902</v>
      </c>
      <c r="D11" s="14">
        <v>0.30234220535858097</v>
      </c>
      <c r="E11" s="14">
        <v>0.34988333223243701</v>
      </c>
      <c r="F11" s="14"/>
      <c r="G11" s="14">
        <v>0.34968944271833102</v>
      </c>
      <c r="H11" s="14">
        <v>0.29380227730673503</v>
      </c>
      <c r="I11" s="14">
        <v>0.38813587535925398</v>
      </c>
      <c r="J11" s="14">
        <v>0.32217467013470902</v>
      </c>
      <c r="K11" s="14">
        <v>0.31463348071010699</v>
      </c>
      <c r="L11" s="14">
        <v>0.29970270373574598</v>
      </c>
      <c r="M11" s="14"/>
      <c r="N11" s="14">
        <v>0.25221753268081698</v>
      </c>
      <c r="O11" s="14">
        <v>0.28865289213598899</v>
      </c>
      <c r="P11" s="14">
        <v>0.35194171194059998</v>
      </c>
      <c r="Q11" s="14">
        <v>0.42247495003811703</v>
      </c>
      <c r="R11" s="14"/>
      <c r="S11" s="14">
        <v>0.28917016498735998</v>
      </c>
      <c r="T11" s="14">
        <v>0.354705625516816</v>
      </c>
      <c r="U11" s="14">
        <v>0.36209444868898999</v>
      </c>
      <c r="V11" s="14">
        <v>0.33383292294243699</v>
      </c>
      <c r="W11" s="14">
        <v>0.33734634345582099</v>
      </c>
      <c r="X11" s="14">
        <v>0.30477688778911499</v>
      </c>
      <c r="Y11" s="14">
        <v>0.34861800499923301</v>
      </c>
      <c r="Z11" s="14">
        <v>0.38768043975463601</v>
      </c>
      <c r="AA11" s="14">
        <v>0.33391396623687503</v>
      </c>
      <c r="AB11" s="14">
        <v>0.30704535925545701</v>
      </c>
      <c r="AC11" s="14">
        <v>0.32559870288208598</v>
      </c>
      <c r="AD11" s="14">
        <v>0.19746284256171701</v>
      </c>
      <c r="AE11" s="14"/>
      <c r="AF11" s="14">
        <v>0.33532063214612501</v>
      </c>
      <c r="AG11" s="14">
        <v>0.29548167637329498</v>
      </c>
      <c r="AH11" s="14">
        <v>0.38896850289604801</v>
      </c>
      <c r="AI11" s="14"/>
      <c r="AJ11" s="14" t="s">
        <v>79</v>
      </c>
      <c r="AK11" s="14" t="s">
        <v>79</v>
      </c>
      <c r="AL11" s="14" t="s">
        <v>79</v>
      </c>
      <c r="AM11" s="14" t="s">
        <v>79</v>
      </c>
      <c r="AN11" s="14" t="s">
        <v>79</v>
      </c>
      <c r="AO11" s="14"/>
      <c r="AP11" s="14">
        <v>0.28139233684550202</v>
      </c>
      <c r="AQ11" s="14">
        <v>0.31519030933561698</v>
      </c>
      <c r="AR11" s="14">
        <v>0.30738496506902302</v>
      </c>
      <c r="AS11" s="14"/>
      <c r="AT11" s="14">
        <v>0.39123592923793099</v>
      </c>
      <c r="AU11" s="14">
        <v>0.33834417488883201</v>
      </c>
      <c r="AV11" s="14">
        <v>0.28101292740651201</v>
      </c>
      <c r="AW11" s="14">
        <v>0.24926014421248099</v>
      </c>
      <c r="AX11" s="14">
        <v>0.258468211819598</v>
      </c>
    </row>
    <row r="12" spans="2:50" x14ac:dyDescent="0.25">
      <c r="B12" s="15" t="s">
        <v>68</v>
      </c>
      <c r="C12" s="14">
        <v>5.7154079046025999E-2</v>
      </c>
      <c r="D12" s="14">
        <v>4.7789412145720397E-2</v>
      </c>
      <c r="E12" s="14">
        <v>6.5908740642979996E-2</v>
      </c>
      <c r="F12" s="14"/>
      <c r="G12" s="14">
        <v>8.4030676700475301E-2</v>
      </c>
      <c r="H12" s="14">
        <v>6.0623434648312498E-2</v>
      </c>
      <c r="I12" s="14">
        <v>4.8401197936642902E-2</v>
      </c>
      <c r="J12" s="14">
        <v>6.6011785965948602E-2</v>
      </c>
      <c r="K12" s="14">
        <v>3.44961638615391E-2</v>
      </c>
      <c r="L12" s="14">
        <v>5.1473000225908297E-2</v>
      </c>
      <c r="M12" s="14"/>
      <c r="N12" s="14">
        <v>4.9396811509503098E-2</v>
      </c>
      <c r="O12" s="14">
        <v>5.6029215091580702E-2</v>
      </c>
      <c r="P12" s="14">
        <v>6.4596859049334807E-2</v>
      </c>
      <c r="Q12" s="14">
        <v>6.0613104263554901E-2</v>
      </c>
      <c r="R12" s="14"/>
      <c r="S12" s="14">
        <v>5.1306296383914402E-2</v>
      </c>
      <c r="T12" s="14">
        <v>5.6482694868551099E-2</v>
      </c>
      <c r="U12" s="14">
        <v>3.23519816548389E-2</v>
      </c>
      <c r="V12" s="14">
        <v>3.8565349748849301E-2</v>
      </c>
      <c r="W12" s="14">
        <v>7.4988946973306103E-2</v>
      </c>
      <c r="X12" s="14">
        <v>3.6992032163935498E-2</v>
      </c>
      <c r="Y12" s="14">
        <v>0.108429935502295</v>
      </c>
      <c r="Z12" s="14">
        <v>4.6787107934517999E-2</v>
      </c>
      <c r="AA12" s="14">
        <v>5.9265309883380898E-2</v>
      </c>
      <c r="AB12" s="14">
        <v>7.2144372919470401E-2</v>
      </c>
      <c r="AC12" s="14">
        <v>7.5846309260469202E-2</v>
      </c>
      <c r="AD12" s="14">
        <v>2.1171621979571599E-2</v>
      </c>
      <c r="AE12" s="14"/>
      <c r="AF12" s="14">
        <v>6.1265441527893198E-2</v>
      </c>
      <c r="AG12" s="14">
        <v>5.3195718601505501E-2</v>
      </c>
      <c r="AH12" s="14">
        <v>4.6079693469736602E-2</v>
      </c>
      <c r="AI12" s="14"/>
      <c r="AJ12" s="14" t="s">
        <v>79</v>
      </c>
      <c r="AK12" s="14" t="s">
        <v>79</v>
      </c>
      <c r="AL12" s="14" t="s">
        <v>79</v>
      </c>
      <c r="AM12" s="14" t="s">
        <v>79</v>
      </c>
      <c r="AN12" s="14" t="s">
        <v>79</v>
      </c>
      <c r="AO12" s="14"/>
      <c r="AP12" s="14">
        <v>4.5005835279932897E-2</v>
      </c>
      <c r="AQ12" s="14">
        <v>5.5734670197024001E-2</v>
      </c>
      <c r="AR12" s="14">
        <v>4.4729901193205801E-2</v>
      </c>
      <c r="AS12" s="14"/>
      <c r="AT12" s="14">
        <v>7.4882164958639599E-2</v>
      </c>
      <c r="AU12" s="14">
        <v>6.4817551216659997E-2</v>
      </c>
      <c r="AV12" s="14">
        <v>4.5743383077461099E-2</v>
      </c>
      <c r="AW12" s="14">
        <v>1.1802458054522199E-2</v>
      </c>
      <c r="AX12" s="14">
        <v>0</v>
      </c>
    </row>
    <row r="13" spans="2:50" x14ac:dyDescent="0.25">
      <c r="B13" s="15" t="s">
        <v>69</v>
      </c>
      <c r="C13" s="14">
        <v>2.26221470297483E-2</v>
      </c>
      <c r="D13" s="14">
        <v>2.05368822497504E-2</v>
      </c>
      <c r="E13" s="14">
        <v>2.4825965990748398E-2</v>
      </c>
      <c r="F13" s="14"/>
      <c r="G13" s="14">
        <v>1.94967144462279E-2</v>
      </c>
      <c r="H13" s="14">
        <v>1.9452558970247801E-2</v>
      </c>
      <c r="I13" s="14">
        <v>2.2269044091089301E-2</v>
      </c>
      <c r="J13" s="14">
        <v>2.80307561462406E-2</v>
      </c>
      <c r="K13" s="14">
        <v>1.4748952636123899E-2</v>
      </c>
      <c r="L13" s="14">
        <v>2.8473721875126101E-2</v>
      </c>
      <c r="M13" s="14"/>
      <c r="N13" s="14">
        <v>1.20748750990294E-2</v>
      </c>
      <c r="O13" s="14">
        <v>1.9219453333176199E-2</v>
      </c>
      <c r="P13" s="14">
        <v>2.66466181463666E-2</v>
      </c>
      <c r="Q13" s="14">
        <v>3.2482442750194698E-2</v>
      </c>
      <c r="R13" s="14"/>
      <c r="S13" s="14">
        <v>6.3072799391300297E-3</v>
      </c>
      <c r="T13" s="14">
        <v>1.4868308179472E-2</v>
      </c>
      <c r="U13" s="14">
        <v>5.9793452696882696E-3</v>
      </c>
      <c r="V13" s="14">
        <v>3.4232657296159402E-2</v>
      </c>
      <c r="W13" s="14">
        <v>4.9696607391301597E-3</v>
      </c>
      <c r="X13" s="14">
        <v>2.51484222263436E-2</v>
      </c>
      <c r="Y13" s="14">
        <v>4.6514343363894303E-2</v>
      </c>
      <c r="Z13" s="14">
        <v>4.8305498295875202E-2</v>
      </c>
      <c r="AA13" s="14">
        <v>2.62295648080841E-2</v>
      </c>
      <c r="AB13" s="14">
        <v>2.0538357130311501E-2</v>
      </c>
      <c r="AC13" s="14">
        <v>4.36664176333941E-2</v>
      </c>
      <c r="AD13" s="14">
        <v>3.51065979285601E-2</v>
      </c>
      <c r="AE13" s="14"/>
      <c r="AF13" s="14">
        <v>3.0691449015905699E-2</v>
      </c>
      <c r="AG13" s="14">
        <v>1.33047641875797E-2</v>
      </c>
      <c r="AH13" s="14">
        <v>2.40669548059399E-2</v>
      </c>
      <c r="AI13" s="14"/>
      <c r="AJ13" s="14" t="s">
        <v>79</v>
      </c>
      <c r="AK13" s="14" t="s">
        <v>79</v>
      </c>
      <c r="AL13" s="14" t="s">
        <v>79</v>
      </c>
      <c r="AM13" s="14" t="s">
        <v>79</v>
      </c>
      <c r="AN13" s="14" t="s">
        <v>79</v>
      </c>
      <c r="AO13" s="14"/>
      <c r="AP13" s="14">
        <v>2.3080221324291699E-2</v>
      </c>
      <c r="AQ13" s="14">
        <v>2.3829600846729401E-2</v>
      </c>
      <c r="AR13" s="14">
        <v>5.7504232820109503E-3</v>
      </c>
      <c r="AS13" s="14"/>
      <c r="AT13" s="14">
        <v>4.0819197650101398E-2</v>
      </c>
      <c r="AU13" s="14">
        <v>2.78015110631449E-2</v>
      </c>
      <c r="AV13" s="14">
        <v>7.7969539793005197E-3</v>
      </c>
      <c r="AW13" s="14">
        <v>0</v>
      </c>
      <c r="AX13" s="14">
        <v>0</v>
      </c>
    </row>
    <row r="14" spans="2:50" x14ac:dyDescent="0.25">
      <c r="B14" s="15" t="s">
        <v>70</v>
      </c>
      <c r="C14" s="14">
        <v>7.4038270910130696E-2</v>
      </c>
      <c r="D14" s="14">
        <v>5.1695563864268601E-2</v>
      </c>
      <c r="E14" s="14">
        <v>9.6349583540445594E-2</v>
      </c>
      <c r="F14" s="14"/>
      <c r="G14" s="14">
        <v>4.8698500203613299E-2</v>
      </c>
      <c r="H14" s="14">
        <v>7.1187378164797296E-2</v>
      </c>
      <c r="I14" s="14">
        <v>8.2979004437581105E-2</v>
      </c>
      <c r="J14" s="14">
        <v>6.8188860992583797E-2</v>
      </c>
      <c r="K14" s="14">
        <v>8.0643572127743396E-2</v>
      </c>
      <c r="L14" s="14">
        <v>8.6334050669728907E-2</v>
      </c>
      <c r="M14" s="14"/>
      <c r="N14" s="14">
        <v>5.6368045546103897E-2</v>
      </c>
      <c r="O14" s="14">
        <v>6.1476667912961698E-2</v>
      </c>
      <c r="P14" s="14">
        <v>8.9742486329410107E-2</v>
      </c>
      <c r="Q14" s="14">
        <v>9.2988688847049597E-2</v>
      </c>
      <c r="R14" s="14"/>
      <c r="S14" s="14">
        <v>6.2177724616140601E-2</v>
      </c>
      <c r="T14" s="14">
        <v>6.2359125696220701E-2</v>
      </c>
      <c r="U14" s="14">
        <v>0.10672149214083899</v>
      </c>
      <c r="V14" s="14">
        <v>5.7179551189105102E-2</v>
      </c>
      <c r="W14" s="14">
        <v>6.1940018362493597E-2</v>
      </c>
      <c r="X14" s="14">
        <v>0.124868159196104</v>
      </c>
      <c r="Y14" s="14">
        <v>5.6345310973951998E-2</v>
      </c>
      <c r="Z14" s="14">
        <v>8.0500416414725107E-2</v>
      </c>
      <c r="AA14" s="14">
        <v>4.5525172139919301E-2</v>
      </c>
      <c r="AB14" s="14">
        <v>9.9401938451700006E-2</v>
      </c>
      <c r="AC14" s="14">
        <v>7.5895016721786501E-2</v>
      </c>
      <c r="AD14" s="14">
        <v>8.3094773713959694E-2</v>
      </c>
      <c r="AE14" s="14"/>
      <c r="AF14" s="14">
        <v>7.6363820947372693E-2</v>
      </c>
      <c r="AG14" s="14">
        <v>6.5009683983375199E-2</v>
      </c>
      <c r="AH14" s="14">
        <v>0.10598619220078501</v>
      </c>
      <c r="AI14" s="14"/>
      <c r="AJ14" s="14" t="s">
        <v>79</v>
      </c>
      <c r="AK14" s="14" t="s">
        <v>79</v>
      </c>
      <c r="AL14" s="14" t="s">
        <v>79</v>
      </c>
      <c r="AM14" s="14" t="s">
        <v>79</v>
      </c>
      <c r="AN14" s="14" t="s">
        <v>79</v>
      </c>
      <c r="AO14" s="14"/>
      <c r="AP14" s="14">
        <v>5.0101827695171103E-2</v>
      </c>
      <c r="AQ14" s="14">
        <v>5.9425118088268503E-2</v>
      </c>
      <c r="AR14" s="14">
        <v>5.6686666764963201E-2</v>
      </c>
      <c r="AS14" s="14"/>
      <c r="AT14" s="14">
        <v>8.3046398504159E-2</v>
      </c>
      <c r="AU14" s="14">
        <v>8.4399038857008599E-2</v>
      </c>
      <c r="AV14" s="14">
        <v>6.2311837472321802E-2</v>
      </c>
      <c r="AW14" s="14">
        <v>2.4824871524305601E-2</v>
      </c>
      <c r="AX14" s="14">
        <v>2.8918565461155201E-2</v>
      </c>
    </row>
    <row r="15" spans="2:50" x14ac:dyDescent="0.25">
      <c r="B15" s="15" t="s">
        <v>71</v>
      </c>
      <c r="C15" s="18">
        <v>0.51960925135038605</v>
      </c>
      <c r="D15" s="18">
        <v>0.57763593638167898</v>
      </c>
      <c r="E15" s="18">
        <v>0.463032377593389</v>
      </c>
      <c r="F15" s="18"/>
      <c r="G15" s="18">
        <v>0.49808466593135198</v>
      </c>
      <c r="H15" s="18">
        <v>0.55493435090990795</v>
      </c>
      <c r="I15" s="18">
        <v>0.45821487817543299</v>
      </c>
      <c r="J15" s="18">
        <v>0.51559392676051796</v>
      </c>
      <c r="K15" s="18">
        <v>0.55547783066448697</v>
      </c>
      <c r="L15" s="18">
        <v>0.53401652349349005</v>
      </c>
      <c r="M15" s="18"/>
      <c r="N15" s="18">
        <v>0.62994273516454602</v>
      </c>
      <c r="O15" s="18">
        <v>0.57462177152629201</v>
      </c>
      <c r="P15" s="18">
        <v>0.46707232453428799</v>
      </c>
      <c r="Q15" s="18">
        <v>0.391440814101083</v>
      </c>
      <c r="R15" s="18"/>
      <c r="S15" s="18">
        <v>0.59103853407345497</v>
      </c>
      <c r="T15" s="18">
        <v>0.51158424573894001</v>
      </c>
      <c r="U15" s="18">
        <v>0.49285273224564402</v>
      </c>
      <c r="V15" s="18">
        <v>0.53618951882344901</v>
      </c>
      <c r="W15" s="18">
        <v>0.52075503046924898</v>
      </c>
      <c r="X15" s="18">
        <v>0.50821449862450196</v>
      </c>
      <c r="Y15" s="18">
        <v>0.44009240516062598</v>
      </c>
      <c r="Z15" s="18">
        <v>0.43672653760024499</v>
      </c>
      <c r="AA15" s="18">
        <v>0.53506598693174101</v>
      </c>
      <c r="AB15" s="18">
        <v>0.50086997224306096</v>
      </c>
      <c r="AC15" s="18">
        <v>0.47899355350226502</v>
      </c>
      <c r="AD15" s="18">
        <v>0.66316416381619103</v>
      </c>
      <c r="AE15" s="18"/>
      <c r="AF15" s="18">
        <v>0.49635865636270399</v>
      </c>
      <c r="AG15" s="18">
        <v>0.573008156854244</v>
      </c>
      <c r="AH15" s="18">
        <v>0.43489865662749</v>
      </c>
      <c r="AI15" s="18"/>
      <c r="AJ15" s="18" t="s">
        <v>79</v>
      </c>
      <c r="AK15" s="18" t="s">
        <v>79</v>
      </c>
      <c r="AL15" s="18" t="s">
        <v>79</v>
      </c>
      <c r="AM15" s="18" t="s">
        <v>79</v>
      </c>
      <c r="AN15" s="18" t="s">
        <v>79</v>
      </c>
      <c r="AO15" s="18"/>
      <c r="AP15" s="18">
        <v>0.600419778855102</v>
      </c>
      <c r="AQ15" s="18">
        <v>0.54582030153236105</v>
      </c>
      <c r="AR15" s="18">
        <v>0.58544804369079695</v>
      </c>
      <c r="AS15" s="18"/>
      <c r="AT15" s="18">
        <v>0.41001630964916902</v>
      </c>
      <c r="AU15" s="18">
        <v>0.48463772397435501</v>
      </c>
      <c r="AV15" s="18">
        <v>0.60313489806440401</v>
      </c>
      <c r="AW15" s="18">
        <v>0.71411252620869103</v>
      </c>
      <c r="AX15" s="18">
        <v>0.71261322271924699</v>
      </c>
    </row>
    <row r="16" spans="2:50" x14ac:dyDescent="0.25">
      <c r="B16" s="15" t="s">
        <v>72</v>
      </c>
      <c r="C16" s="18">
        <v>7.9776226075774295E-2</v>
      </c>
      <c r="D16" s="18">
        <v>6.8326294395470902E-2</v>
      </c>
      <c r="E16" s="18">
        <v>9.0734706633728401E-2</v>
      </c>
      <c r="F16" s="18"/>
      <c r="G16" s="18">
        <v>0.10352739114670299</v>
      </c>
      <c r="H16" s="18">
        <v>8.0075993618560298E-2</v>
      </c>
      <c r="I16" s="18">
        <v>7.06702420277322E-2</v>
      </c>
      <c r="J16" s="18">
        <v>9.4042542112189195E-2</v>
      </c>
      <c r="K16" s="18">
        <v>4.9245116497662902E-2</v>
      </c>
      <c r="L16" s="18">
        <v>7.9946722101034401E-2</v>
      </c>
      <c r="M16" s="18"/>
      <c r="N16" s="18">
        <v>6.14716866085325E-2</v>
      </c>
      <c r="O16" s="18">
        <v>7.5248668424756901E-2</v>
      </c>
      <c r="P16" s="18">
        <v>9.1243477195701403E-2</v>
      </c>
      <c r="Q16" s="18">
        <v>9.3095547013749599E-2</v>
      </c>
      <c r="R16" s="18"/>
      <c r="S16" s="18">
        <v>5.7613576323044501E-2</v>
      </c>
      <c r="T16" s="18">
        <v>7.1351003048023096E-2</v>
      </c>
      <c r="U16" s="18">
        <v>3.83313269245271E-2</v>
      </c>
      <c r="V16" s="18">
        <v>7.27980070450088E-2</v>
      </c>
      <c r="W16" s="18">
        <v>7.9958607712436305E-2</v>
      </c>
      <c r="X16" s="18">
        <v>6.2140454390279001E-2</v>
      </c>
      <c r="Y16" s="18">
        <v>0.154944278866189</v>
      </c>
      <c r="Z16" s="18">
        <v>9.5092606230393104E-2</v>
      </c>
      <c r="AA16" s="18">
        <v>8.5494874691464995E-2</v>
      </c>
      <c r="AB16" s="18">
        <v>9.2682730049781795E-2</v>
      </c>
      <c r="AC16" s="18">
        <v>0.119512726893863</v>
      </c>
      <c r="AD16" s="18">
        <v>5.6278219908131699E-2</v>
      </c>
      <c r="AE16" s="18"/>
      <c r="AF16" s="18">
        <v>9.1956890543798894E-2</v>
      </c>
      <c r="AG16" s="18">
        <v>6.65004827890852E-2</v>
      </c>
      <c r="AH16" s="18">
        <v>7.0146648275676501E-2</v>
      </c>
      <c r="AI16" s="18"/>
      <c r="AJ16" s="18" t="s">
        <v>79</v>
      </c>
      <c r="AK16" s="18" t="s">
        <v>79</v>
      </c>
      <c r="AL16" s="18" t="s">
        <v>79</v>
      </c>
      <c r="AM16" s="18" t="s">
        <v>79</v>
      </c>
      <c r="AN16" s="18" t="s">
        <v>79</v>
      </c>
      <c r="AO16" s="18"/>
      <c r="AP16" s="18">
        <v>6.8086056604224607E-2</v>
      </c>
      <c r="AQ16" s="18">
        <v>7.9564271043753299E-2</v>
      </c>
      <c r="AR16" s="18">
        <v>5.0480324475216699E-2</v>
      </c>
      <c r="AS16" s="18"/>
      <c r="AT16" s="18">
        <v>0.115701362608741</v>
      </c>
      <c r="AU16" s="18">
        <v>9.2619062279804903E-2</v>
      </c>
      <c r="AV16" s="18">
        <v>5.3540337056761603E-2</v>
      </c>
      <c r="AW16" s="18">
        <v>1.1802458054522199E-2</v>
      </c>
      <c r="AX16" s="18">
        <v>0</v>
      </c>
    </row>
    <row r="17" spans="2:50" x14ac:dyDescent="0.25">
      <c r="B17" s="15" t="s">
        <v>73</v>
      </c>
      <c r="C17" s="19">
        <v>0.43983302527461099</v>
      </c>
      <c r="D17" s="19">
        <v>0.50930964198620798</v>
      </c>
      <c r="E17" s="19">
        <v>0.37229767095965999</v>
      </c>
      <c r="F17" s="19"/>
      <c r="G17" s="19">
        <v>0.39455727478464903</v>
      </c>
      <c r="H17" s="19">
        <v>0.47485835729134701</v>
      </c>
      <c r="I17" s="19">
        <v>0.38754463614770002</v>
      </c>
      <c r="J17" s="19">
        <v>0.42155138464832798</v>
      </c>
      <c r="K17" s="19">
        <v>0.50623271416682403</v>
      </c>
      <c r="L17" s="19">
        <v>0.45406980139245601</v>
      </c>
      <c r="M17" s="19"/>
      <c r="N17" s="19">
        <v>0.56847104855601405</v>
      </c>
      <c r="O17" s="19">
        <v>0.49937310310153499</v>
      </c>
      <c r="P17" s="19">
        <v>0.37582884733858701</v>
      </c>
      <c r="Q17" s="19">
        <v>0.298345267087334</v>
      </c>
      <c r="R17" s="19"/>
      <c r="S17" s="19">
        <v>0.53342495775041099</v>
      </c>
      <c r="T17" s="19">
        <v>0.44023324269091701</v>
      </c>
      <c r="U17" s="19">
        <v>0.45452140532111701</v>
      </c>
      <c r="V17" s="19">
        <v>0.46339151177844001</v>
      </c>
      <c r="W17" s="19">
        <v>0.44079642275681302</v>
      </c>
      <c r="X17" s="19">
        <v>0.44607404423422298</v>
      </c>
      <c r="Y17" s="19">
        <v>0.28514812629443698</v>
      </c>
      <c r="Z17" s="19">
        <v>0.34163393136985198</v>
      </c>
      <c r="AA17" s="19">
        <v>0.44957111224027602</v>
      </c>
      <c r="AB17" s="19">
        <v>0.40818724219327901</v>
      </c>
      <c r="AC17" s="19">
        <v>0.35948082660840103</v>
      </c>
      <c r="AD17" s="19">
        <v>0.60688594390805894</v>
      </c>
      <c r="AE17" s="19"/>
      <c r="AF17" s="19">
        <v>0.40440176581890502</v>
      </c>
      <c r="AG17" s="19">
        <v>0.50650767406515895</v>
      </c>
      <c r="AH17" s="19">
        <v>0.36475200835181398</v>
      </c>
      <c r="AI17" s="19"/>
      <c r="AJ17" s="19" t="s">
        <v>79</v>
      </c>
      <c r="AK17" s="19" t="s">
        <v>79</v>
      </c>
      <c r="AL17" s="19" t="s">
        <v>79</v>
      </c>
      <c r="AM17" s="19" t="s">
        <v>79</v>
      </c>
      <c r="AN17" s="19" t="s">
        <v>79</v>
      </c>
      <c r="AO17" s="19"/>
      <c r="AP17" s="19">
        <v>0.53233372225087705</v>
      </c>
      <c r="AQ17" s="19">
        <v>0.46625603048860798</v>
      </c>
      <c r="AR17" s="19">
        <v>0.53496771921557995</v>
      </c>
      <c r="AS17" s="19"/>
      <c r="AT17" s="19">
        <v>0.29431494704042799</v>
      </c>
      <c r="AU17" s="19">
        <v>0.39201866169455002</v>
      </c>
      <c r="AV17" s="19">
        <v>0.54959456100764303</v>
      </c>
      <c r="AW17" s="19">
        <v>0.70231006815416896</v>
      </c>
      <c r="AX17" s="19">
        <v>0.71261322271924699</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321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0.17819426671781</v>
      </c>
      <c r="D9" s="14">
        <v>0.20876475630503299</v>
      </c>
      <c r="E9" s="14">
        <v>0.147362947046913</v>
      </c>
      <c r="F9" s="14"/>
      <c r="G9" s="14">
        <v>0.195243738498278</v>
      </c>
      <c r="H9" s="14">
        <v>0.193704058909902</v>
      </c>
      <c r="I9" s="14">
        <v>0.17947859952051401</v>
      </c>
      <c r="J9" s="14">
        <v>0.15241121591779899</v>
      </c>
      <c r="K9" s="14">
        <v>0.14914907002411801</v>
      </c>
      <c r="L9" s="14">
        <v>0.19340895520915899</v>
      </c>
      <c r="M9" s="14"/>
      <c r="N9" s="14">
        <v>0.226975212987228</v>
      </c>
      <c r="O9" s="14">
        <v>0.19458382223090701</v>
      </c>
      <c r="P9" s="14">
        <v>0.13968182831620299</v>
      </c>
      <c r="Q9" s="14">
        <v>0.141824832869304</v>
      </c>
      <c r="R9" s="14"/>
      <c r="S9" s="14">
        <v>0.227038880541997</v>
      </c>
      <c r="T9" s="14">
        <v>0.166285583410308</v>
      </c>
      <c r="U9" s="14">
        <v>0.11780737837382101</v>
      </c>
      <c r="V9" s="14">
        <v>0.15861759874269701</v>
      </c>
      <c r="W9" s="14">
        <v>0.21833833500900601</v>
      </c>
      <c r="X9" s="14">
        <v>0.141852264267781</v>
      </c>
      <c r="Y9" s="14">
        <v>0.196186341395338</v>
      </c>
      <c r="Z9" s="14">
        <v>0.14381608423589901</v>
      </c>
      <c r="AA9" s="14">
        <v>0.18933543477106901</v>
      </c>
      <c r="AB9" s="14">
        <v>0.17258892429975101</v>
      </c>
      <c r="AC9" s="14">
        <v>0.18188500106326899</v>
      </c>
      <c r="AD9" s="14">
        <v>0.20414330012545701</v>
      </c>
      <c r="AE9" s="14"/>
      <c r="AF9" s="14">
        <v>0.17331862950744401</v>
      </c>
      <c r="AG9" s="14">
        <v>0.20128669804420901</v>
      </c>
      <c r="AH9" s="14">
        <v>0.136373387131835</v>
      </c>
      <c r="AI9" s="14"/>
      <c r="AJ9" s="14" t="s">
        <v>79</v>
      </c>
      <c r="AK9" s="14" t="s">
        <v>79</v>
      </c>
      <c r="AL9" s="14" t="s">
        <v>79</v>
      </c>
      <c r="AM9" s="14" t="s">
        <v>79</v>
      </c>
      <c r="AN9" s="14" t="s">
        <v>79</v>
      </c>
      <c r="AO9" s="14"/>
      <c r="AP9" s="14">
        <v>0.23389740402560699</v>
      </c>
      <c r="AQ9" s="14">
        <v>0.19372723606284301</v>
      </c>
      <c r="AR9" s="14">
        <v>0.23891239184674401</v>
      </c>
      <c r="AS9" s="14"/>
      <c r="AT9" s="14">
        <v>0.127232990734093</v>
      </c>
      <c r="AU9" s="14">
        <v>0.16833664863695499</v>
      </c>
      <c r="AV9" s="14">
        <v>0.208373729321155</v>
      </c>
      <c r="AW9" s="14">
        <v>0.30466504597402</v>
      </c>
      <c r="AX9" s="14">
        <v>0.44994087845228398</v>
      </c>
    </row>
    <row r="10" spans="2:50" x14ac:dyDescent="0.25">
      <c r="B10" s="15" t="s">
        <v>66</v>
      </c>
      <c r="C10" s="14">
        <v>0.52237236216016802</v>
      </c>
      <c r="D10" s="14">
        <v>0.51108743644843502</v>
      </c>
      <c r="E10" s="14">
        <v>0.53212415611377795</v>
      </c>
      <c r="F10" s="14"/>
      <c r="G10" s="14">
        <v>0.52631548446141296</v>
      </c>
      <c r="H10" s="14">
        <v>0.49275204261724298</v>
      </c>
      <c r="I10" s="14">
        <v>0.51113449303453995</v>
      </c>
      <c r="J10" s="14">
        <v>0.52120259324330898</v>
      </c>
      <c r="K10" s="14">
        <v>0.51740722918356197</v>
      </c>
      <c r="L10" s="14">
        <v>0.55747781834501497</v>
      </c>
      <c r="M10" s="14"/>
      <c r="N10" s="14">
        <v>0.54890182950338495</v>
      </c>
      <c r="O10" s="14">
        <v>0.55532700526494705</v>
      </c>
      <c r="P10" s="14">
        <v>0.49082644095512901</v>
      </c>
      <c r="Q10" s="14">
        <v>0.486950202745975</v>
      </c>
      <c r="R10" s="14"/>
      <c r="S10" s="14">
        <v>0.49238130215099701</v>
      </c>
      <c r="T10" s="14">
        <v>0.51023703281802901</v>
      </c>
      <c r="U10" s="14">
        <v>0.59764748393831302</v>
      </c>
      <c r="V10" s="14">
        <v>0.57639705759600401</v>
      </c>
      <c r="W10" s="14">
        <v>0.49502320184017101</v>
      </c>
      <c r="X10" s="14">
        <v>0.49500350051069397</v>
      </c>
      <c r="Y10" s="14">
        <v>0.51891736762124996</v>
      </c>
      <c r="Z10" s="14">
        <v>0.48856653954215201</v>
      </c>
      <c r="AA10" s="14">
        <v>0.50096217399252796</v>
      </c>
      <c r="AB10" s="14">
        <v>0.56085623336471302</v>
      </c>
      <c r="AC10" s="14">
        <v>0.531462210749715</v>
      </c>
      <c r="AD10" s="14">
        <v>0.50011622830956703</v>
      </c>
      <c r="AE10" s="14"/>
      <c r="AF10" s="14">
        <v>0.50407104027935301</v>
      </c>
      <c r="AG10" s="14">
        <v>0.532666040328579</v>
      </c>
      <c r="AH10" s="14">
        <v>0.49310616690209702</v>
      </c>
      <c r="AI10" s="14"/>
      <c r="AJ10" s="14" t="s">
        <v>79</v>
      </c>
      <c r="AK10" s="14" t="s">
        <v>79</v>
      </c>
      <c r="AL10" s="14" t="s">
        <v>79</v>
      </c>
      <c r="AM10" s="14" t="s">
        <v>79</v>
      </c>
      <c r="AN10" s="14" t="s">
        <v>79</v>
      </c>
      <c r="AO10" s="14"/>
      <c r="AP10" s="14">
        <v>0.51137316086321805</v>
      </c>
      <c r="AQ10" s="14">
        <v>0.54335085362393698</v>
      </c>
      <c r="AR10" s="14">
        <v>0.48719238109311602</v>
      </c>
      <c r="AS10" s="14"/>
      <c r="AT10" s="14">
        <v>0.494748016514656</v>
      </c>
      <c r="AU10" s="14">
        <v>0.49923056791010501</v>
      </c>
      <c r="AV10" s="14">
        <v>0.57479345748115795</v>
      </c>
      <c r="AW10" s="14">
        <v>0.53522627301777004</v>
      </c>
      <c r="AX10" s="14">
        <v>0.41077825716289501</v>
      </c>
    </row>
    <row r="11" spans="2:50" x14ac:dyDescent="0.25">
      <c r="B11" s="15" t="s">
        <v>67</v>
      </c>
      <c r="C11" s="14">
        <v>0.20889857440030701</v>
      </c>
      <c r="D11" s="14">
        <v>0.200333899020956</v>
      </c>
      <c r="E11" s="14">
        <v>0.218846956662168</v>
      </c>
      <c r="F11" s="14"/>
      <c r="G11" s="14">
        <v>0.191122644976816</v>
      </c>
      <c r="H11" s="14">
        <v>0.22270381933921701</v>
      </c>
      <c r="I11" s="14">
        <v>0.217131094992666</v>
      </c>
      <c r="J11" s="14">
        <v>0.21375013318563699</v>
      </c>
      <c r="K11" s="14">
        <v>0.23207207075847799</v>
      </c>
      <c r="L11" s="14">
        <v>0.18327229392661901</v>
      </c>
      <c r="M11" s="14"/>
      <c r="N11" s="14">
        <v>0.17121870333463099</v>
      </c>
      <c r="O11" s="14">
        <v>0.169081787848956</v>
      </c>
      <c r="P11" s="14">
        <v>0.26646401405492698</v>
      </c>
      <c r="Q11" s="14">
        <v>0.24207009220394499</v>
      </c>
      <c r="R11" s="14"/>
      <c r="S11" s="14">
        <v>0.22283761242188099</v>
      </c>
      <c r="T11" s="14">
        <v>0.231065441837631</v>
      </c>
      <c r="U11" s="14">
        <v>0.20957700185814099</v>
      </c>
      <c r="V11" s="14">
        <v>0.18805312435357399</v>
      </c>
      <c r="W11" s="14">
        <v>0.18906204734002599</v>
      </c>
      <c r="X11" s="14">
        <v>0.24383526718357601</v>
      </c>
      <c r="Y11" s="14">
        <v>0.167855583773491</v>
      </c>
      <c r="Z11" s="14">
        <v>0.25107096471753099</v>
      </c>
      <c r="AA11" s="14">
        <v>0.22124134074371399</v>
      </c>
      <c r="AB11" s="14">
        <v>0.183942206561652</v>
      </c>
      <c r="AC11" s="14">
        <v>0.17507551882417299</v>
      </c>
      <c r="AD11" s="14">
        <v>0.18986515749270599</v>
      </c>
      <c r="AE11" s="14"/>
      <c r="AF11" s="14">
        <v>0.22469005359705299</v>
      </c>
      <c r="AG11" s="14">
        <v>0.19150593123540699</v>
      </c>
      <c r="AH11" s="14">
        <v>0.25121275217172701</v>
      </c>
      <c r="AI11" s="14"/>
      <c r="AJ11" s="14" t="s">
        <v>79</v>
      </c>
      <c r="AK11" s="14" t="s">
        <v>79</v>
      </c>
      <c r="AL11" s="14" t="s">
        <v>79</v>
      </c>
      <c r="AM11" s="14" t="s">
        <v>79</v>
      </c>
      <c r="AN11" s="14" t="s">
        <v>79</v>
      </c>
      <c r="AO11" s="14"/>
      <c r="AP11" s="14">
        <v>0.19566613765573401</v>
      </c>
      <c r="AQ11" s="14">
        <v>0.19128219479883199</v>
      </c>
      <c r="AR11" s="14">
        <v>0.229558429293789</v>
      </c>
      <c r="AS11" s="14"/>
      <c r="AT11" s="14">
        <v>0.260235939335489</v>
      </c>
      <c r="AU11" s="14">
        <v>0.242575227225798</v>
      </c>
      <c r="AV11" s="14">
        <v>0.157366458299946</v>
      </c>
      <c r="AW11" s="14">
        <v>0.103364112935733</v>
      </c>
      <c r="AX11" s="14">
        <v>0.10936101251057299</v>
      </c>
    </row>
    <row r="12" spans="2:50" x14ac:dyDescent="0.25">
      <c r="B12" s="15" t="s">
        <v>68</v>
      </c>
      <c r="C12" s="14">
        <v>4.2485453804665403E-2</v>
      </c>
      <c r="D12" s="14">
        <v>3.2729160739909897E-2</v>
      </c>
      <c r="E12" s="14">
        <v>5.2306559150331298E-2</v>
      </c>
      <c r="F12" s="14"/>
      <c r="G12" s="14">
        <v>3.9661683687127698E-2</v>
      </c>
      <c r="H12" s="14">
        <v>5.0996788734877403E-2</v>
      </c>
      <c r="I12" s="14">
        <v>3.3291633900424403E-2</v>
      </c>
      <c r="J12" s="14">
        <v>4.6181312973709698E-2</v>
      </c>
      <c r="K12" s="14">
        <v>5.0014331221700001E-2</v>
      </c>
      <c r="L12" s="14">
        <v>3.6798378372824798E-2</v>
      </c>
      <c r="M12" s="14"/>
      <c r="N12" s="14">
        <v>3.7819986043510202E-2</v>
      </c>
      <c r="O12" s="14">
        <v>3.6941075252538598E-2</v>
      </c>
      <c r="P12" s="14">
        <v>4.15252023590146E-2</v>
      </c>
      <c r="Q12" s="14">
        <v>5.2755371868570197E-2</v>
      </c>
      <c r="R12" s="14"/>
      <c r="S12" s="14">
        <v>3.01196846193457E-2</v>
      </c>
      <c r="T12" s="14">
        <v>5.0353569484223398E-2</v>
      </c>
      <c r="U12" s="14">
        <v>2.5049296476032702E-2</v>
      </c>
      <c r="V12" s="14">
        <v>4.4010916627243199E-2</v>
      </c>
      <c r="W12" s="14">
        <v>5.1226098081813401E-2</v>
      </c>
      <c r="X12" s="14">
        <v>3.2206598400284198E-2</v>
      </c>
      <c r="Y12" s="14">
        <v>7.5106649231620998E-2</v>
      </c>
      <c r="Z12" s="14">
        <v>4.1664613833624402E-2</v>
      </c>
      <c r="AA12" s="14">
        <v>3.9609707565856002E-2</v>
      </c>
      <c r="AB12" s="14">
        <v>3.3632408010698202E-2</v>
      </c>
      <c r="AC12" s="14">
        <v>4.1777706919624999E-2</v>
      </c>
      <c r="AD12" s="14">
        <v>7.0768716143710095E-2</v>
      </c>
      <c r="AE12" s="14"/>
      <c r="AF12" s="14">
        <v>4.9697841735817497E-2</v>
      </c>
      <c r="AG12" s="14">
        <v>3.6892308171835399E-2</v>
      </c>
      <c r="AH12" s="14">
        <v>4.9038388857068599E-2</v>
      </c>
      <c r="AI12" s="14"/>
      <c r="AJ12" s="14" t="s">
        <v>79</v>
      </c>
      <c r="AK12" s="14" t="s">
        <v>79</v>
      </c>
      <c r="AL12" s="14" t="s">
        <v>79</v>
      </c>
      <c r="AM12" s="14" t="s">
        <v>79</v>
      </c>
      <c r="AN12" s="14" t="s">
        <v>79</v>
      </c>
      <c r="AO12" s="14"/>
      <c r="AP12" s="14">
        <v>4.0248890581759698E-2</v>
      </c>
      <c r="AQ12" s="14">
        <v>3.3395465616418402E-2</v>
      </c>
      <c r="AR12" s="14">
        <v>2.3323540649976798E-2</v>
      </c>
      <c r="AS12" s="14"/>
      <c r="AT12" s="14">
        <v>5.8262321980617197E-2</v>
      </c>
      <c r="AU12" s="14">
        <v>3.2987303579429902E-2</v>
      </c>
      <c r="AV12" s="14">
        <v>3.1270600791505003E-2</v>
      </c>
      <c r="AW12" s="14">
        <v>3.8376568983939E-2</v>
      </c>
      <c r="AX12" s="14">
        <v>0</v>
      </c>
    </row>
    <row r="13" spans="2:50" x14ac:dyDescent="0.25">
      <c r="B13" s="15" t="s">
        <v>69</v>
      </c>
      <c r="C13" s="14">
        <v>2.9666540344874998E-2</v>
      </c>
      <c r="D13" s="14">
        <v>3.1443681641805603E-2</v>
      </c>
      <c r="E13" s="14">
        <v>2.8166808019426198E-2</v>
      </c>
      <c r="F13" s="14"/>
      <c r="G13" s="14">
        <v>2.7764240486511702E-2</v>
      </c>
      <c r="H13" s="14">
        <v>1.2582720267888601E-2</v>
      </c>
      <c r="I13" s="14">
        <v>4.0539086676461097E-2</v>
      </c>
      <c r="J13" s="14">
        <v>5.10205694127372E-2</v>
      </c>
      <c r="K13" s="14">
        <v>4.2619417767154798E-2</v>
      </c>
      <c r="L13" s="14">
        <v>1.01478969872867E-2</v>
      </c>
      <c r="M13" s="14"/>
      <c r="N13" s="14">
        <v>8.3955819543758397E-3</v>
      </c>
      <c r="O13" s="14">
        <v>3.7902111000655901E-2</v>
      </c>
      <c r="P13" s="14">
        <v>3.0864974045220699E-2</v>
      </c>
      <c r="Q13" s="14">
        <v>4.3288629184981602E-2</v>
      </c>
      <c r="R13" s="14"/>
      <c r="S13" s="14">
        <v>1.4013610531695499E-2</v>
      </c>
      <c r="T13" s="14">
        <v>3.2548898557947202E-2</v>
      </c>
      <c r="U13" s="14">
        <v>2.86135813458256E-2</v>
      </c>
      <c r="V13" s="14">
        <v>1.8357991241462899E-2</v>
      </c>
      <c r="W13" s="14">
        <v>1.97506032039894E-2</v>
      </c>
      <c r="X13" s="14">
        <v>4.6888930960813403E-2</v>
      </c>
      <c r="Y13" s="14">
        <v>2.49541265154089E-2</v>
      </c>
      <c r="Z13" s="14">
        <v>6.4205401120694103E-2</v>
      </c>
      <c r="AA13" s="14">
        <v>3.7105171180698698E-2</v>
      </c>
      <c r="AB13" s="14">
        <v>3.4448180821088401E-2</v>
      </c>
      <c r="AC13" s="14">
        <v>2.2529167935166801E-2</v>
      </c>
      <c r="AD13" s="14">
        <v>3.51065979285601E-2</v>
      </c>
      <c r="AE13" s="14"/>
      <c r="AF13" s="14">
        <v>3.6139117289681902E-2</v>
      </c>
      <c r="AG13" s="14">
        <v>2.0051081782915502E-2</v>
      </c>
      <c r="AH13" s="14">
        <v>4.4100056616950399E-2</v>
      </c>
      <c r="AI13" s="14"/>
      <c r="AJ13" s="14" t="s">
        <v>79</v>
      </c>
      <c r="AK13" s="14" t="s">
        <v>79</v>
      </c>
      <c r="AL13" s="14" t="s">
        <v>79</v>
      </c>
      <c r="AM13" s="14" t="s">
        <v>79</v>
      </c>
      <c r="AN13" s="14" t="s">
        <v>79</v>
      </c>
      <c r="AO13" s="14"/>
      <c r="AP13" s="14">
        <v>1.22546199874809E-2</v>
      </c>
      <c r="AQ13" s="14">
        <v>2.4907675115365499E-2</v>
      </c>
      <c r="AR13" s="14">
        <v>9.1255720542595207E-3</v>
      </c>
      <c r="AS13" s="14"/>
      <c r="AT13" s="14">
        <v>4.2015197549757299E-2</v>
      </c>
      <c r="AU13" s="14">
        <v>3.6433660826423499E-2</v>
      </c>
      <c r="AV13" s="14">
        <v>1.47939987061928E-2</v>
      </c>
      <c r="AW13" s="14">
        <v>9.5464636386046898E-3</v>
      </c>
      <c r="AX13" s="14">
        <v>0</v>
      </c>
    </row>
    <row r="14" spans="2:50" x14ac:dyDescent="0.25">
      <c r="B14" s="15" t="s">
        <v>70</v>
      </c>
      <c r="C14" s="14">
        <v>1.8382802572175401E-2</v>
      </c>
      <c r="D14" s="14">
        <v>1.5641065843861001E-2</v>
      </c>
      <c r="E14" s="14">
        <v>2.1192573007383E-2</v>
      </c>
      <c r="F14" s="14"/>
      <c r="G14" s="14">
        <v>1.9892207889853498E-2</v>
      </c>
      <c r="H14" s="14">
        <v>2.72605701308722E-2</v>
      </c>
      <c r="I14" s="14">
        <v>1.84250918753944E-2</v>
      </c>
      <c r="J14" s="14">
        <v>1.54341752668081E-2</v>
      </c>
      <c r="K14" s="14">
        <v>8.7378810449867204E-3</v>
      </c>
      <c r="L14" s="14">
        <v>1.8894657159094601E-2</v>
      </c>
      <c r="M14" s="14"/>
      <c r="N14" s="14">
        <v>6.6886861768700803E-3</v>
      </c>
      <c r="O14" s="14">
        <v>6.16419840199581E-3</v>
      </c>
      <c r="P14" s="14">
        <v>3.0637540269504999E-2</v>
      </c>
      <c r="Q14" s="14">
        <v>3.3110871127223801E-2</v>
      </c>
      <c r="R14" s="14"/>
      <c r="S14" s="14">
        <v>1.3608909734083499E-2</v>
      </c>
      <c r="T14" s="14">
        <v>9.5094738918618596E-3</v>
      </c>
      <c r="U14" s="14">
        <v>2.1305258007865899E-2</v>
      </c>
      <c r="V14" s="14">
        <v>1.4563311439019899E-2</v>
      </c>
      <c r="W14" s="14">
        <v>2.65997145249947E-2</v>
      </c>
      <c r="X14" s="14">
        <v>4.02134386768511E-2</v>
      </c>
      <c r="Y14" s="14">
        <v>1.6979931462891E-2</v>
      </c>
      <c r="Z14" s="14">
        <v>1.0676396550099301E-2</v>
      </c>
      <c r="AA14" s="14">
        <v>1.17461717461352E-2</v>
      </c>
      <c r="AB14" s="14">
        <v>1.4532046942097501E-2</v>
      </c>
      <c r="AC14" s="14">
        <v>4.7270394508050997E-2</v>
      </c>
      <c r="AD14" s="14">
        <v>0</v>
      </c>
      <c r="AE14" s="14"/>
      <c r="AF14" s="14">
        <v>1.20833175906501E-2</v>
      </c>
      <c r="AG14" s="14">
        <v>1.7597940437053899E-2</v>
      </c>
      <c r="AH14" s="14">
        <v>2.6169248320322299E-2</v>
      </c>
      <c r="AI14" s="14"/>
      <c r="AJ14" s="14" t="s">
        <v>79</v>
      </c>
      <c r="AK14" s="14" t="s">
        <v>79</v>
      </c>
      <c r="AL14" s="14" t="s">
        <v>79</v>
      </c>
      <c r="AM14" s="14" t="s">
        <v>79</v>
      </c>
      <c r="AN14" s="14" t="s">
        <v>79</v>
      </c>
      <c r="AO14" s="14"/>
      <c r="AP14" s="14">
        <v>6.5597868862005302E-3</v>
      </c>
      <c r="AQ14" s="14">
        <v>1.3336574782604201E-2</v>
      </c>
      <c r="AR14" s="14">
        <v>1.1887685062114401E-2</v>
      </c>
      <c r="AS14" s="14"/>
      <c r="AT14" s="14">
        <v>1.7505533885387E-2</v>
      </c>
      <c r="AU14" s="14">
        <v>2.0436591821289301E-2</v>
      </c>
      <c r="AV14" s="14">
        <v>1.34017554000432E-2</v>
      </c>
      <c r="AW14" s="14">
        <v>8.8215354499335801E-3</v>
      </c>
      <c r="AX14" s="14">
        <v>2.9919851874247502E-2</v>
      </c>
    </row>
    <row r="15" spans="2:50" x14ac:dyDescent="0.25">
      <c r="B15" s="15" t="s">
        <v>71</v>
      </c>
      <c r="C15" s="18">
        <v>0.70056662887797705</v>
      </c>
      <c r="D15" s="18">
        <v>0.71985219275346801</v>
      </c>
      <c r="E15" s="18">
        <v>0.67948710316069205</v>
      </c>
      <c r="F15" s="18"/>
      <c r="G15" s="18">
        <v>0.72155922295969099</v>
      </c>
      <c r="H15" s="18">
        <v>0.68645610152714498</v>
      </c>
      <c r="I15" s="18">
        <v>0.69061309255505399</v>
      </c>
      <c r="J15" s="18">
        <v>0.67361380916110802</v>
      </c>
      <c r="K15" s="18">
        <v>0.66655629920768</v>
      </c>
      <c r="L15" s="18">
        <v>0.75088677355417399</v>
      </c>
      <c r="M15" s="18"/>
      <c r="N15" s="18">
        <v>0.77587704249061296</v>
      </c>
      <c r="O15" s="18">
        <v>0.74991082749585403</v>
      </c>
      <c r="P15" s="18">
        <v>0.63050826927133197</v>
      </c>
      <c r="Q15" s="18">
        <v>0.62877503561527903</v>
      </c>
      <c r="R15" s="18"/>
      <c r="S15" s="18">
        <v>0.71942018269299401</v>
      </c>
      <c r="T15" s="18">
        <v>0.67652261622833698</v>
      </c>
      <c r="U15" s="18">
        <v>0.71545486231213395</v>
      </c>
      <c r="V15" s="18">
        <v>0.7350146563387</v>
      </c>
      <c r="W15" s="18">
        <v>0.71336153684917702</v>
      </c>
      <c r="X15" s="18">
        <v>0.63685576477847605</v>
      </c>
      <c r="Y15" s="18">
        <v>0.71510370901658804</v>
      </c>
      <c r="Z15" s="18">
        <v>0.63238262377805099</v>
      </c>
      <c r="AA15" s="18">
        <v>0.69029760876359603</v>
      </c>
      <c r="AB15" s="18">
        <v>0.73344515766446405</v>
      </c>
      <c r="AC15" s="18">
        <v>0.71334721181298399</v>
      </c>
      <c r="AD15" s="18">
        <v>0.70425952843502304</v>
      </c>
      <c r="AE15" s="18"/>
      <c r="AF15" s="18">
        <v>0.67738966978679704</v>
      </c>
      <c r="AG15" s="18">
        <v>0.73395273837278796</v>
      </c>
      <c r="AH15" s="18">
        <v>0.62947955403393197</v>
      </c>
      <c r="AI15" s="18"/>
      <c r="AJ15" s="18" t="s">
        <v>79</v>
      </c>
      <c r="AK15" s="18" t="s">
        <v>79</v>
      </c>
      <c r="AL15" s="18" t="s">
        <v>79</v>
      </c>
      <c r="AM15" s="18" t="s">
        <v>79</v>
      </c>
      <c r="AN15" s="18" t="s">
        <v>79</v>
      </c>
      <c r="AO15" s="18"/>
      <c r="AP15" s="18">
        <v>0.74527056488882504</v>
      </c>
      <c r="AQ15" s="18">
        <v>0.73707808968678001</v>
      </c>
      <c r="AR15" s="18">
        <v>0.72610477293986098</v>
      </c>
      <c r="AS15" s="18"/>
      <c r="AT15" s="18">
        <v>0.62198100724875005</v>
      </c>
      <c r="AU15" s="18">
        <v>0.66756721654705897</v>
      </c>
      <c r="AV15" s="18">
        <v>0.78316718680231301</v>
      </c>
      <c r="AW15" s="18">
        <v>0.83989131899179004</v>
      </c>
      <c r="AX15" s="18">
        <v>0.86071913561517899</v>
      </c>
    </row>
    <row r="16" spans="2:50" x14ac:dyDescent="0.25">
      <c r="B16" s="15" t="s">
        <v>72</v>
      </c>
      <c r="C16" s="18">
        <v>7.2151994149540405E-2</v>
      </c>
      <c r="D16" s="18">
        <v>6.41728423817155E-2</v>
      </c>
      <c r="E16" s="18">
        <v>8.0473367169757504E-2</v>
      </c>
      <c r="F16" s="18"/>
      <c r="G16" s="18">
        <v>6.7425924173639407E-2</v>
      </c>
      <c r="H16" s="18">
        <v>6.3579509002766002E-2</v>
      </c>
      <c r="I16" s="18">
        <v>7.38307205768855E-2</v>
      </c>
      <c r="J16" s="18">
        <v>9.7201882386447003E-2</v>
      </c>
      <c r="K16" s="18">
        <v>9.2633748988854805E-2</v>
      </c>
      <c r="L16" s="18">
        <v>4.6946275360111499E-2</v>
      </c>
      <c r="M16" s="18"/>
      <c r="N16" s="18">
        <v>4.6215567997886002E-2</v>
      </c>
      <c r="O16" s="18">
        <v>7.4843186253194402E-2</v>
      </c>
      <c r="P16" s="18">
        <v>7.2390176404235396E-2</v>
      </c>
      <c r="Q16" s="18">
        <v>9.6044001053551806E-2</v>
      </c>
      <c r="R16" s="18"/>
      <c r="S16" s="18">
        <v>4.4133295151041099E-2</v>
      </c>
      <c r="T16" s="18">
        <v>8.2902468042170593E-2</v>
      </c>
      <c r="U16" s="18">
        <v>5.3662877821858301E-2</v>
      </c>
      <c r="V16" s="18">
        <v>6.2368907868706198E-2</v>
      </c>
      <c r="W16" s="18">
        <v>7.0976701285802801E-2</v>
      </c>
      <c r="X16" s="18">
        <v>7.9095529361097497E-2</v>
      </c>
      <c r="Y16" s="18">
        <v>0.10006077574703</v>
      </c>
      <c r="Z16" s="18">
        <v>0.105870014954318</v>
      </c>
      <c r="AA16" s="18">
        <v>7.6714878746554693E-2</v>
      </c>
      <c r="AB16" s="18">
        <v>6.8080588831786595E-2</v>
      </c>
      <c r="AC16" s="18">
        <v>6.4306874854791807E-2</v>
      </c>
      <c r="AD16" s="18">
        <v>0.10587531407226999</v>
      </c>
      <c r="AE16" s="18"/>
      <c r="AF16" s="18">
        <v>8.5836959025499399E-2</v>
      </c>
      <c r="AG16" s="18">
        <v>5.69433899547509E-2</v>
      </c>
      <c r="AH16" s="18">
        <v>9.3138445474019102E-2</v>
      </c>
      <c r="AI16" s="18"/>
      <c r="AJ16" s="18" t="s">
        <v>79</v>
      </c>
      <c r="AK16" s="18" t="s">
        <v>79</v>
      </c>
      <c r="AL16" s="18" t="s">
        <v>79</v>
      </c>
      <c r="AM16" s="18" t="s">
        <v>79</v>
      </c>
      <c r="AN16" s="18" t="s">
        <v>79</v>
      </c>
      <c r="AO16" s="18"/>
      <c r="AP16" s="18">
        <v>5.2503510569240602E-2</v>
      </c>
      <c r="AQ16" s="18">
        <v>5.8303140731783797E-2</v>
      </c>
      <c r="AR16" s="18">
        <v>3.2449112704236303E-2</v>
      </c>
      <c r="AS16" s="18"/>
      <c r="AT16" s="18">
        <v>0.100277519530374</v>
      </c>
      <c r="AU16" s="18">
        <v>6.9420964405853394E-2</v>
      </c>
      <c r="AV16" s="18">
        <v>4.60645994976977E-2</v>
      </c>
      <c r="AW16" s="18">
        <v>4.7923032622543701E-2</v>
      </c>
      <c r="AX16" s="18">
        <v>0</v>
      </c>
    </row>
    <row r="17" spans="2:50" x14ac:dyDescent="0.25">
      <c r="B17" s="15" t="s">
        <v>73</v>
      </c>
      <c r="C17" s="19">
        <v>0.62841463472843695</v>
      </c>
      <c r="D17" s="19">
        <v>0.65567935037175196</v>
      </c>
      <c r="E17" s="19">
        <v>0.59901373599093399</v>
      </c>
      <c r="F17" s="19"/>
      <c r="G17" s="19">
        <v>0.65413329878605198</v>
      </c>
      <c r="H17" s="19">
        <v>0.62287659252437899</v>
      </c>
      <c r="I17" s="19">
        <v>0.61678237197816899</v>
      </c>
      <c r="J17" s="19">
        <v>0.57641192677466102</v>
      </c>
      <c r="K17" s="19">
        <v>0.57392255021882599</v>
      </c>
      <c r="L17" s="19">
        <v>0.70394049819406301</v>
      </c>
      <c r="M17" s="19"/>
      <c r="N17" s="19">
        <v>0.729661474492726</v>
      </c>
      <c r="O17" s="19">
        <v>0.67506764124265894</v>
      </c>
      <c r="P17" s="19">
        <v>0.55811809286709702</v>
      </c>
      <c r="Q17" s="19">
        <v>0.53273103456172699</v>
      </c>
      <c r="R17" s="19"/>
      <c r="S17" s="19">
        <v>0.67528688754195298</v>
      </c>
      <c r="T17" s="19">
        <v>0.59362014818616604</v>
      </c>
      <c r="U17" s="19">
        <v>0.66179198449027599</v>
      </c>
      <c r="V17" s="19">
        <v>0.67264574846999403</v>
      </c>
      <c r="W17" s="19">
        <v>0.642384835563374</v>
      </c>
      <c r="X17" s="19">
        <v>0.55776023541737796</v>
      </c>
      <c r="Y17" s="19">
        <v>0.61504293326955795</v>
      </c>
      <c r="Z17" s="19">
        <v>0.52651260882373296</v>
      </c>
      <c r="AA17" s="19">
        <v>0.613582730017042</v>
      </c>
      <c r="AB17" s="19">
        <v>0.66536456883267703</v>
      </c>
      <c r="AC17" s="19">
        <v>0.64904033695819197</v>
      </c>
      <c r="AD17" s="19">
        <v>0.59838421436275302</v>
      </c>
      <c r="AE17" s="19"/>
      <c r="AF17" s="19">
        <v>0.59155271076129801</v>
      </c>
      <c r="AG17" s="19">
        <v>0.67700934841803695</v>
      </c>
      <c r="AH17" s="19">
        <v>0.53634110855991302</v>
      </c>
      <c r="AI17" s="19"/>
      <c r="AJ17" s="19" t="s">
        <v>79</v>
      </c>
      <c r="AK17" s="19" t="s">
        <v>79</v>
      </c>
      <c r="AL17" s="19" t="s">
        <v>79</v>
      </c>
      <c r="AM17" s="19" t="s">
        <v>79</v>
      </c>
      <c r="AN17" s="19" t="s">
        <v>79</v>
      </c>
      <c r="AO17" s="19"/>
      <c r="AP17" s="19">
        <v>0.69276705431958396</v>
      </c>
      <c r="AQ17" s="19">
        <v>0.67877494895499602</v>
      </c>
      <c r="AR17" s="19">
        <v>0.69365566023562397</v>
      </c>
      <c r="AS17" s="19"/>
      <c r="AT17" s="19">
        <v>0.52170348771837505</v>
      </c>
      <c r="AU17" s="19">
        <v>0.59814625214120598</v>
      </c>
      <c r="AV17" s="19">
        <v>0.73710258730461498</v>
      </c>
      <c r="AW17" s="19">
        <v>0.79196828636924599</v>
      </c>
      <c r="AX17" s="19">
        <v>0.86071913561517899</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322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0.15539350596142301</v>
      </c>
      <c r="D9" s="14">
        <v>0.20185979893065301</v>
      </c>
      <c r="E9" s="14">
        <v>0.110644989147345</v>
      </c>
      <c r="F9" s="14"/>
      <c r="G9" s="14">
        <v>0.209929985775965</v>
      </c>
      <c r="H9" s="14">
        <v>0.239754678124911</v>
      </c>
      <c r="I9" s="14">
        <v>0.15799259235919999</v>
      </c>
      <c r="J9" s="14">
        <v>0.14041472177150899</v>
      </c>
      <c r="K9" s="14">
        <v>0.100811725937327</v>
      </c>
      <c r="L9" s="14">
        <v>9.6307738099240897E-2</v>
      </c>
      <c r="M9" s="14"/>
      <c r="N9" s="14">
        <v>0.200190880910011</v>
      </c>
      <c r="O9" s="14">
        <v>0.161455571657734</v>
      </c>
      <c r="P9" s="14">
        <v>0.15803389948955299</v>
      </c>
      <c r="Q9" s="14">
        <v>9.9494151047883603E-2</v>
      </c>
      <c r="R9" s="14"/>
      <c r="S9" s="14">
        <v>0.26030332557389102</v>
      </c>
      <c r="T9" s="14">
        <v>0.139216666621337</v>
      </c>
      <c r="U9" s="14">
        <v>8.7582417031841595E-2</v>
      </c>
      <c r="V9" s="14">
        <v>0.161468335530738</v>
      </c>
      <c r="W9" s="14">
        <v>0.13338555639727601</v>
      </c>
      <c r="X9" s="14">
        <v>0.16458116497725001</v>
      </c>
      <c r="Y9" s="14">
        <v>9.7637716516758899E-2</v>
      </c>
      <c r="Z9" s="14">
        <v>0.134104363224401</v>
      </c>
      <c r="AA9" s="14">
        <v>0.13807383314996299</v>
      </c>
      <c r="AB9" s="14">
        <v>0.15998873313054801</v>
      </c>
      <c r="AC9" s="14">
        <v>0.15520431724526901</v>
      </c>
      <c r="AD9" s="14">
        <v>0.154695442112327</v>
      </c>
      <c r="AE9" s="14"/>
      <c r="AF9" s="14">
        <v>0.14127606445664601</v>
      </c>
      <c r="AG9" s="14">
        <v>0.173412961917666</v>
      </c>
      <c r="AH9" s="14">
        <v>0.132583770966126</v>
      </c>
      <c r="AI9" s="14"/>
      <c r="AJ9" s="14" t="s">
        <v>79</v>
      </c>
      <c r="AK9" s="14" t="s">
        <v>79</v>
      </c>
      <c r="AL9" s="14" t="s">
        <v>79</v>
      </c>
      <c r="AM9" s="14" t="s">
        <v>79</v>
      </c>
      <c r="AN9" s="14" t="s">
        <v>79</v>
      </c>
      <c r="AO9" s="14"/>
      <c r="AP9" s="14">
        <v>0.19924962299353799</v>
      </c>
      <c r="AQ9" s="14">
        <v>0.16406824703307499</v>
      </c>
      <c r="AR9" s="14">
        <v>0.190281428567493</v>
      </c>
      <c r="AS9" s="14"/>
      <c r="AT9" s="14">
        <v>0.101662626466277</v>
      </c>
      <c r="AU9" s="14">
        <v>0.108294639215716</v>
      </c>
      <c r="AV9" s="14">
        <v>0.216656150593175</v>
      </c>
      <c r="AW9" s="14">
        <v>0.29320278959367801</v>
      </c>
      <c r="AX9" s="14">
        <v>0.26874351174844002</v>
      </c>
    </row>
    <row r="10" spans="2:50" x14ac:dyDescent="0.25">
      <c r="B10" s="15" t="s">
        <v>66</v>
      </c>
      <c r="C10" s="14">
        <v>0.467090279512476</v>
      </c>
      <c r="D10" s="14">
        <v>0.46541112149036301</v>
      </c>
      <c r="E10" s="14">
        <v>0.46617355533486898</v>
      </c>
      <c r="F10" s="14"/>
      <c r="G10" s="14">
        <v>0.49197937068313402</v>
      </c>
      <c r="H10" s="14">
        <v>0.45956678241115201</v>
      </c>
      <c r="I10" s="14">
        <v>0.49902095813668601</v>
      </c>
      <c r="J10" s="14">
        <v>0.44108114924045</v>
      </c>
      <c r="K10" s="14">
        <v>0.43653738304562001</v>
      </c>
      <c r="L10" s="14">
        <v>0.47232479975507602</v>
      </c>
      <c r="M10" s="14"/>
      <c r="N10" s="14">
        <v>0.50324873636386602</v>
      </c>
      <c r="O10" s="14">
        <v>0.47810736761898098</v>
      </c>
      <c r="P10" s="14">
        <v>0.43895148116895699</v>
      </c>
      <c r="Q10" s="14">
        <v>0.440309360096374</v>
      </c>
      <c r="R10" s="14"/>
      <c r="S10" s="14">
        <v>0.45630750559598399</v>
      </c>
      <c r="T10" s="14">
        <v>0.43693270485787999</v>
      </c>
      <c r="U10" s="14">
        <v>0.503984243544921</v>
      </c>
      <c r="V10" s="14">
        <v>0.428437534782243</v>
      </c>
      <c r="W10" s="14">
        <v>0.48828765675876801</v>
      </c>
      <c r="X10" s="14">
        <v>0.40703367387567901</v>
      </c>
      <c r="Y10" s="14">
        <v>0.48187666601441398</v>
      </c>
      <c r="Z10" s="14">
        <v>0.48511068490898501</v>
      </c>
      <c r="AA10" s="14">
        <v>0.53682323350334604</v>
      </c>
      <c r="AB10" s="14">
        <v>0.44473244148699098</v>
      </c>
      <c r="AC10" s="14">
        <v>0.47055144382887198</v>
      </c>
      <c r="AD10" s="14">
        <v>0.53666264352868598</v>
      </c>
      <c r="AE10" s="14"/>
      <c r="AF10" s="14">
        <v>0.42427409917394299</v>
      </c>
      <c r="AG10" s="14">
        <v>0.48942482550094502</v>
      </c>
      <c r="AH10" s="14">
        <v>0.47188039410120602</v>
      </c>
      <c r="AI10" s="14"/>
      <c r="AJ10" s="14" t="s">
        <v>79</v>
      </c>
      <c r="AK10" s="14" t="s">
        <v>79</v>
      </c>
      <c r="AL10" s="14" t="s">
        <v>79</v>
      </c>
      <c r="AM10" s="14" t="s">
        <v>79</v>
      </c>
      <c r="AN10" s="14" t="s">
        <v>79</v>
      </c>
      <c r="AO10" s="14"/>
      <c r="AP10" s="14">
        <v>0.47315019723566798</v>
      </c>
      <c r="AQ10" s="14">
        <v>0.49238406394905199</v>
      </c>
      <c r="AR10" s="14">
        <v>0.48770588009763499</v>
      </c>
      <c r="AS10" s="14"/>
      <c r="AT10" s="14">
        <v>0.42409712747143902</v>
      </c>
      <c r="AU10" s="14">
        <v>0.49088991685963101</v>
      </c>
      <c r="AV10" s="14">
        <v>0.49102625226152402</v>
      </c>
      <c r="AW10" s="14">
        <v>0.44615026702687099</v>
      </c>
      <c r="AX10" s="14">
        <v>0.533807170613951</v>
      </c>
    </row>
    <row r="11" spans="2:50" x14ac:dyDescent="0.25">
      <c r="B11" s="15" t="s">
        <v>67</v>
      </c>
      <c r="C11" s="14">
        <v>0.256167175700238</v>
      </c>
      <c r="D11" s="14">
        <v>0.240522153527606</v>
      </c>
      <c r="E11" s="14">
        <v>0.27337002195955201</v>
      </c>
      <c r="F11" s="14"/>
      <c r="G11" s="14">
        <v>0.18490235779399899</v>
      </c>
      <c r="H11" s="14">
        <v>0.19718676156822201</v>
      </c>
      <c r="I11" s="14">
        <v>0.21824109527438701</v>
      </c>
      <c r="J11" s="14">
        <v>0.27778661374000102</v>
      </c>
      <c r="K11" s="14">
        <v>0.31130512217331602</v>
      </c>
      <c r="L11" s="14">
        <v>0.328455969733776</v>
      </c>
      <c r="M11" s="14"/>
      <c r="N11" s="14">
        <v>0.22825207416664001</v>
      </c>
      <c r="O11" s="14">
        <v>0.264565154964783</v>
      </c>
      <c r="P11" s="14">
        <v>0.25543345732498302</v>
      </c>
      <c r="Q11" s="14">
        <v>0.27880330237449402</v>
      </c>
      <c r="R11" s="14"/>
      <c r="S11" s="14">
        <v>0.21892000319273999</v>
      </c>
      <c r="T11" s="14">
        <v>0.32233630775822802</v>
      </c>
      <c r="U11" s="14">
        <v>0.30472008884917701</v>
      </c>
      <c r="V11" s="14">
        <v>0.29359055520051403</v>
      </c>
      <c r="W11" s="14">
        <v>0.26002693768464002</v>
      </c>
      <c r="X11" s="14">
        <v>0.23738207801199401</v>
      </c>
      <c r="Y11" s="14">
        <v>0.25249069825513099</v>
      </c>
      <c r="Z11" s="14">
        <v>0.25411104154025299</v>
      </c>
      <c r="AA11" s="14">
        <v>0.20634985741644399</v>
      </c>
      <c r="AB11" s="14">
        <v>0.27648595559376898</v>
      </c>
      <c r="AC11" s="14">
        <v>0.17284707878289099</v>
      </c>
      <c r="AD11" s="14">
        <v>0.22393822226628801</v>
      </c>
      <c r="AE11" s="14"/>
      <c r="AF11" s="14">
        <v>0.28817248456217698</v>
      </c>
      <c r="AG11" s="14">
        <v>0.23926930893505799</v>
      </c>
      <c r="AH11" s="14">
        <v>0.29089179507132001</v>
      </c>
      <c r="AI11" s="14"/>
      <c r="AJ11" s="14" t="s">
        <v>79</v>
      </c>
      <c r="AK11" s="14" t="s">
        <v>79</v>
      </c>
      <c r="AL11" s="14" t="s">
        <v>79</v>
      </c>
      <c r="AM11" s="14" t="s">
        <v>79</v>
      </c>
      <c r="AN11" s="14" t="s">
        <v>79</v>
      </c>
      <c r="AO11" s="14"/>
      <c r="AP11" s="14">
        <v>0.23478454692016801</v>
      </c>
      <c r="AQ11" s="14">
        <v>0.23007404352483299</v>
      </c>
      <c r="AR11" s="14">
        <v>0.23622077488096899</v>
      </c>
      <c r="AS11" s="14"/>
      <c r="AT11" s="14">
        <v>0.31144411864869898</v>
      </c>
      <c r="AU11" s="14">
        <v>0.26667574773385899</v>
      </c>
      <c r="AV11" s="14">
        <v>0.213584608843193</v>
      </c>
      <c r="AW11" s="14">
        <v>0.18363662501952799</v>
      </c>
      <c r="AX11" s="14">
        <v>0.13204122008865299</v>
      </c>
    </row>
    <row r="12" spans="2:50" x14ac:dyDescent="0.25">
      <c r="B12" s="15" t="s">
        <v>68</v>
      </c>
      <c r="C12" s="14">
        <v>7.5176939255538394E-2</v>
      </c>
      <c r="D12" s="14">
        <v>5.1409687479743997E-2</v>
      </c>
      <c r="E12" s="14">
        <v>9.8052740091169793E-2</v>
      </c>
      <c r="F12" s="14"/>
      <c r="G12" s="14">
        <v>6.7749590848905195E-2</v>
      </c>
      <c r="H12" s="14">
        <v>6.1325750885990502E-2</v>
      </c>
      <c r="I12" s="14">
        <v>8.5015394756767407E-2</v>
      </c>
      <c r="J12" s="14">
        <v>7.7059480838981106E-2</v>
      </c>
      <c r="K12" s="14">
        <v>9.2934269270030095E-2</v>
      </c>
      <c r="L12" s="14">
        <v>7.011149314956E-2</v>
      </c>
      <c r="M12" s="14"/>
      <c r="N12" s="14">
        <v>4.0841782955776298E-2</v>
      </c>
      <c r="O12" s="14">
        <v>7.6576344153820003E-2</v>
      </c>
      <c r="P12" s="14">
        <v>8.6867603267523102E-2</v>
      </c>
      <c r="Q12" s="14">
        <v>9.9441180121986897E-2</v>
      </c>
      <c r="R12" s="14"/>
      <c r="S12" s="14">
        <v>3.1503084497984599E-2</v>
      </c>
      <c r="T12" s="14">
        <v>6.7639387304175499E-2</v>
      </c>
      <c r="U12" s="14">
        <v>6.4567136538428202E-2</v>
      </c>
      <c r="V12" s="14">
        <v>6.4561475191661E-2</v>
      </c>
      <c r="W12" s="14">
        <v>8.9507087334449703E-2</v>
      </c>
      <c r="X12" s="14">
        <v>0.105182014926528</v>
      </c>
      <c r="Y12" s="14">
        <v>0.121445480916253</v>
      </c>
      <c r="Z12" s="14">
        <v>5.5232829035202699E-2</v>
      </c>
      <c r="AA12" s="14">
        <v>7.64769265432165E-2</v>
      </c>
      <c r="AB12" s="14">
        <v>8.4482736081081602E-2</v>
      </c>
      <c r="AC12" s="14">
        <v>0.13106912594964201</v>
      </c>
      <c r="AD12" s="14">
        <v>2.5750594939706599E-2</v>
      </c>
      <c r="AE12" s="14"/>
      <c r="AF12" s="14">
        <v>9.4356431177016697E-2</v>
      </c>
      <c r="AG12" s="14">
        <v>6.4857103105914707E-2</v>
      </c>
      <c r="AH12" s="14">
        <v>5.0810253279192703E-2</v>
      </c>
      <c r="AI12" s="14"/>
      <c r="AJ12" s="14" t="s">
        <v>79</v>
      </c>
      <c r="AK12" s="14" t="s">
        <v>79</v>
      </c>
      <c r="AL12" s="14" t="s">
        <v>79</v>
      </c>
      <c r="AM12" s="14" t="s">
        <v>79</v>
      </c>
      <c r="AN12" s="14" t="s">
        <v>79</v>
      </c>
      <c r="AO12" s="14"/>
      <c r="AP12" s="14">
        <v>6.5356388793081602E-2</v>
      </c>
      <c r="AQ12" s="14">
        <v>7.7304805051586795E-2</v>
      </c>
      <c r="AR12" s="14">
        <v>6.5734340999292304E-2</v>
      </c>
      <c r="AS12" s="14"/>
      <c r="AT12" s="14">
        <v>0.11418089742033</v>
      </c>
      <c r="AU12" s="14">
        <v>7.4186660736001803E-2</v>
      </c>
      <c r="AV12" s="14">
        <v>4.8843243715276E-2</v>
      </c>
      <c r="AW12" s="14">
        <v>5.1250697584405001E-2</v>
      </c>
      <c r="AX12" s="14">
        <v>3.5488245674708499E-2</v>
      </c>
    </row>
    <row r="13" spans="2:50" x14ac:dyDescent="0.25">
      <c r="B13" s="15" t="s">
        <v>69</v>
      </c>
      <c r="C13" s="14">
        <v>2.9080841489590101E-2</v>
      </c>
      <c r="D13" s="14">
        <v>2.6659016735972801E-2</v>
      </c>
      <c r="E13" s="14">
        <v>3.1662062261352299E-2</v>
      </c>
      <c r="F13" s="14"/>
      <c r="G13" s="14">
        <v>2.6482592231721998E-2</v>
      </c>
      <c r="H13" s="14">
        <v>1.5207831075584899E-2</v>
      </c>
      <c r="I13" s="14">
        <v>2.2487088834274999E-2</v>
      </c>
      <c r="J13" s="14">
        <v>4.6131308291262801E-2</v>
      </c>
      <c r="K13" s="14">
        <v>4.8128551034018099E-2</v>
      </c>
      <c r="L13" s="14">
        <v>2.0979882620139199E-2</v>
      </c>
      <c r="M13" s="14"/>
      <c r="N13" s="14">
        <v>2.00034681938983E-2</v>
      </c>
      <c r="O13" s="14">
        <v>1.28380123180471E-2</v>
      </c>
      <c r="P13" s="14">
        <v>3.46490116605426E-2</v>
      </c>
      <c r="Q13" s="14">
        <v>5.1138804974537599E-2</v>
      </c>
      <c r="R13" s="14"/>
      <c r="S13" s="14">
        <v>2.2146531678349599E-2</v>
      </c>
      <c r="T13" s="14">
        <v>2.3786227350560699E-2</v>
      </c>
      <c r="U13" s="14">
        <v>1.84991515927403E-2</v>
      </c>
      <c r="V13" s="14">
        <v>3.2345407670642902E-2</v>
      </c>
      <c r="W13" s="14">
        <v>1.00899630488533E-2</v>
      </c>
      <c r="X13" s="14">
        <v>3.2437237286018501E-2</v>
      </c>
      <c r="Y13" s="14">
        <v>3.4990333736056201E-2</v>
      </c>
      <c r="Z13" s="14">
        <v>6.0764684741058402E-2</v>
      </c>
      <c r="AA13" s="14">
        <v>3.5451207986950298E-2</v>
      </c>
      <c r="AB13" s="14">
        <v>1.9778086765512699E-2</v>
      </c>
      <c r="AC13" s="14">
        <v>4.3564332400573502E-2</v>
      </c>
      <c r="AD13" s="14">
        <v>5.8953097152992101E-2</v>
      </c>
      <c r="AE13" s="14"/>
      <c r="AF13" s="14">
        <v>3.82033953639127E-2</v>
      </c>
      <c r="AG13" s="14">
        <v>1.9229689921452499E-2</v>
      </c>
      <c r="AH13" s="14">
        <v>2.51588130105415E-2</v>
      </c>
      <c r="AI13" s="14"/>
      <c r="AJ13" s="14" t="s">
        <v>79</v>
      </c>
      <c r="AK13" s="14" t="s">
        <v>79</v>
      </c>
      <c r="AL13" s="14" t="s">
        <v>79</v>
      </c>
      <c r="AM13" s="14" t="s">
        <v>79</v>
      </c>
      <c r="AN13" s="14" t="s">
        <v>79</v>
      </c>
      <c r="AO13" s="14"/>
      <c r="AP13" s="14">
        <v>2.1222998006078801E-2</v>
      </c>
      <c r="AQ13" s="14">
        <v>2.50755868770886E-2</v>
      </c>
      <c r="AR13" s="14">
        <v>1.45636247217677E-2</v>
      </c>
      <c r="AS13" s="14"/>
      <c r="AT13" s="14">
        <v>3.54780060115348E-2</v>
      </c>
      <c r="AU13" s="14">
        <v>3.4664651783407802E-2</v>
      </c>
      <c r="AV13" s="14">
        <v>1.7728988429215501E-2</v>
      </c>
      <c r="AW13" s="14">
        <v>1.76893754111709E-2</v>
      </c>
      <c r="AX13" s="14">
        <v>0</v>
      </c>
    </row>
    <row r="14" spans="2:50" x14ac:dyDescent="0.25">
      <c r="B14" s="15" t="s">
        <v>70</v>
      </c>
      <c r="C14" s="14">
        <v>1.7091258080735E-2</v>
      </c>
      <c r="D14" s="14">
        <v>1.4138221835660899E-2</v>
      </c>
      <c r="E14" s="14">
        <v>2.00966312057121E-2</v>
      </c>
      <c r="F14" s="14"/>
      <c r="G14" s="14">
        <v>1.89561026662746E-2</v>
      </c>
      <c r="H14" s="14">
        <v>2.69581959341402E-2</v>
      </c>
      <c r="I14" s="14">
        <v>1.7242870638684901E-2</v>
      </c>
      <c r="J14" s="14">
        <v>1.7526726117795599E-2</v>
      </c>
      <c r="K14" s="14">
        <v>1.02829485396893E-2</v>
      </c>
      <c r="L14" s="14">
        <v>1.18201166422087E-2</v>
      </c>
      <c r="M14" s="14"/>
      <c r="N14" s="14">
        <v>7.4630574098093604E-3</v>
      </c>
      <c r="O14" s="14">
        <v>6.4575492866351799E-3</v>
      </c>
      <c r="P14" s="14">
        <v>2.6064547088440901E-2</v>
      </c>
      <c r="Q14" s="14">
        <v>3.0813201384723699E-2</v>
      </c>
      <c r="R14" s="14"/>
      <c r="S14" s="14">
        <v>1.0819549461051599E-2</v>
      </c>
      <c r="T14" s="14">
        <v>1.00887061078187E-2</v>
      </c>
      <c r="U14" s="14">
        <v>2.0646962442891902E-2</v>
      </c>
      <c r="V14" s="14">
        <v>1.9596691624201499E-2</v>
      </c>
      <c r="W14" s="14">
        <v>1.8702798776013101E-2</v>
      </c>
      <c r="X14" s="14">
        <v>5.3383830922530399E-2</v>
      </c>
      <c r="Y14" s="14">
        <v>1.15591045613878E-2</v>
      </c>
      <c r="Z14" s="14">
        <v>1.0676396550099301E-2</v>
      </c>
      <c r="AA14" s="14">
        <v>6.8249414000797603E-3</v>
      </c>
      <c r="AB14" s="14">
        <v>1.4532046942097501E-2</v>
      </c>
      <c r="AC14" s="14">
        <v>2.6763701792753399E-2</v>
      </c>
      <c r="AD14" s="14">
        <v>0</v>
      </c>
      <c r="AE14" s="14"/>
      <c r="AF14" s="14">
        <v>1.3717525266304299E-2</v>
      </c>
      <c r="AG14" s="14">
        <v>1.38061106189641E-2</v>
      </c>
      <c r="AH14" s="14">
        <v>2.86749735716142E-2</v>
      </c>
      <c r="AI14" s="14"/>
      <c r="AJ14" s="14" t="s">
        <v>79</v>
      </c>
      <c r="AK14" s="14" t="s">
        <v>79</v>
      </c>
      <c r="AL14" s="14" t="s">
        <v>79</v>
      </c>
      <c r="AM14" s="14" t="s">
        <v>79</v>
      </c>
      <c r="AN14" s="14" t="s">
        <v>79</v>
      </c>
      <c r="AO14" s="14"/>
      <c r="AP14" s="14">
        <v>6.23624605146609E-3</v>
      </c>
      <c r="AQ14" s="14">
        <v>1.10932535643647E-2</v>
      </c>
      <c r="AR14" s="14">
        <v>5.4939507328427197E-3</v>
      </c>
      <c r="AS14" s="14"/>
      <c r="AT14" s="14">
        <v>1.3137223981719799E-2</v>
      </c>
      <c r="AU14" s="14">
        <v>2.5288383671385101E-2</v>
      </c>
      <c r="AV14" s="14">
        <v>1.2160756157616401E-2</v>
      </c>
      <c r="AW14" s="14">
        <v>8.0702453643471603E-3</v>
      </c>
      <c r="AX14" s="14">
        <v>2.9919851874247502E-2</v>
      </c>
    </row>
    <row r="15" spans="2:50" x14ac:dyDescent="0.25">
      <c r="B15" s="15" t="s">
        <v>71</v>
      </c>
      <c r="C15" s="18">
        <v>0.62248378547389904</v>
      </c>
      <c r="D15" s="18">
        <v>0.66727092042101599</v>
      </c>
      <c r="E15" s="18">
        <v>0.57681854448221404</v>
      </c>
      <c r="F15" s="18"/>
      <c r="G15" s="18">
        <v>0.70190935645909902</v>
      </c>
      <c r="H15" s="18">
        <v>0.69932146053606303</v>
      </c>
      <c r="I15" s="18">
        <v>0.65701355049588595</v>
      </c>
      <c r="J15" s="18">
        <v>0.58149587101195899</v>
      </c>
      <c r="K15" s="18">
        <v>0.53734910898294697</v>
      </c>
      <c r="L15" s="18">
        <v>0.568632537854317</v>
      </c>
      <c r="M15" s="18"/>
      <c r="N15" s="18">
        <v>0.70343961727387605</v>
      </c>
      <c r="O15" s="18">
        <v>0.63956293927671504</v>
      </c>
      <c r="P15" s="18">
        <v>0.59698538065851003</v>
      </c>
      <c r="Q15" s="18">
        <v>0.53980351114425695</v>
      </c>
      <c r="R15" s="18"/>
      <c r="S15" s="18">
        <v>0.71661083116987501</v>
      </c>
      <c r="T15" s="18">
        <v>0.57614937147921697</v>
      </c>
      <c r="U15" s="18">
        <v>0.59156666057676199</v>
      </c>
      <c r="V15" s="18">
        <v>0.58990587031298103</v>
      </c>
      <c r="W15" s="18">
        <v>0.62167321315604396</v>
      </c>
      <c r="X15" s="18">
        <v>0.57161483885292896</v>
      </c>
      <c r="Y15" s="18">
        <v>0.57951438253117304</v>
      </c>
      <c r="Z15" s="18">
        <v>0.61921504813338601</v>
      </c>
      <c r="AA15" s="18">
        <v>0.67489706665330995</v>
      </c>
      <c r="AB15" s="18">
        <v>0.60472117461753905</v>
      </c>
      <c r="AC15" s="18">
        <v>0.62575576107414099</v>
      </c>
      <c r="AD15" s="18">
        <v>0.69135808564101298</v>
      </c>
      <c r="AE15" s="18"/>
      <c r="AF15" s="18">
        <v>0.56555016363058896</v>
      </c>
      <c r="AG15" s="18">
        <v>0.66283778741861099</v>
      </c>
      <c r="AH15" s="18">
        <v>0.60446416506733203</v>
      </c>
      <c r="AI15" s="18"/>
      <c r="AJ15" s="18" t="s">
        <v>79</v>
      </c>
      <c r="AK15" s="18" t="s">
        <v>79</v>
      </c>
      <c r="AL15" s="18" t="s">
        <v>79</v>
      </c>
      <c r="AM15" s="18" t="s">
        <v>79</v>
      </c>
      <c r="AN15" s="18" t="s">
        <v>79</v>
      </c>
      <c r="AO15" s="18"/>
      <c r="AP15" s="18">
        <v>0.67239982022920497</v>
      </c>
      <c r="AQ15" s="18">
        <v>0.65645231098212697</v>
      </c>
      <c r="AR15" s="18">
        <v>0.67798730866512802</v>
      </c>
      <c r="AS15" s="18"/>
      <c r="AT15" s="18">
        <v>0.52575975393771601</v>
      </c>
      <c r="AU15" s="18">
        <v>0.59918455607534604</v>
      </c>
      <c r="AV15" s="18">
        <v>0.70768240285469897</v>
      </c>
      <c r="AW15" s="18">
        <v>0.73935305662054895</v>
      </c>
      <c r="AX15" s="18">
        <v>0.80255068236239102</v>
      </c>
    </row>
    <row r="16" spans="2:50" x14ac:dyDescent="0.25">
      <c r="B16" s="15" t="s">
        <v>72</v>
      </c>
      <c r="C16" s="18">
        <v>0.10425778074512899</v>
      </c>
      <c r="D16" s="18">
        <v>7.8068704215716794E-2</v>
      </c>
      <c r="E16" s="18">
        <v>0.129714802352522</v>
      </c>
      <c r="F16" s="18"/>
      <c r="G16" s="18">
        <v>9.4232183080627197E-2</v>
      </c>
      <c r="H16" s="18">
        <v>7.6533581961575295E-2</v>
      </c>
      <c r="I16" s="18">
        <v>0.107502483591042</v>
      </c>
      <c r="J16" s="18">
        <v>0.12319078913024401</v>
      </c>
      <c r="K16" s="18">
        <v>0.14106282030404799</v>
      </c>
      <c r="L16" s="18">
        <v>9.1091375769699098E-2</v>
      </c>
      <c r="M16" s="18"/>
      <c r="N16" s="18">
        <v>6.0845251149674602E-2</v>
      </c>
      <c r="O16" s="18">
        <v>8.9414356471867004E-2</v>
      </c>
      <c r="P16" s="18">
        <v>0.12151661492806599</v>
      </c>
      <c r="Q16" s="18">
        <v>0.15057998509652501</v>
      </c>
      <c r="R16" s="18"/>
      <c r="S16" s="18">
        <v>5.3649616176334097E-2</v>
      </c>
      <c r="T16" s="18">
        <v>9.1425614654736198E-2</v>
      </c>
      <c r="U16" s="18">
        <v>8.3066288131168495E-2</v>
      </c>
      <c r="V16" s="18">
        <v>9.6906882862304006E-2</v>
      </c>
      <c r="W16" s="18">
        <v>9.9597050383303007E-2</v>
      </c>
      <c r="X16" s="18">
        <v>0.13761925221254701</v>
      </c>
      <c r="Y16" s="18">
        <v>0.15643581465230899</v>
      </c>
      <c r="Z16" s="18">
        <v>0.115997513776261</v>
      </c>
      <c r="AA16" s="18">
        <v>0.11192813453016701</v>
      </c>
      <c r="AB16" s="18">
        <v>0.10426082284659401</v>
      </c>
      <c r="AC16" s="18">
        <v>0.17463345835021499</v>
      </c>
      <c r="AD16" s="18">
        <v>8.4703692092698707E-2</v>
      </c>
      <c r="AE16" s="18"/>
      <c r="AF16" s="18">
        <v>0.13255982654092899</v>
      </c>
      <c r="AG16" s="18">
        <v>8.4086793027367296E-2</v>
      </c>
      <c r="AH16" s="18">
        <v>7.5969066289734197E-2</v>
      </c>
      <c r="AI16" s="18"/>
      <c r="AJ16" s="18" t="s">
        <v>79</v>
      </c>
      <c r="AK16" s="18" t="s">
        <v>79</v>
      </c>
      <c r="AL16" s="18" t="s">
        <v>79</v>
      </c>
      <c r="AM16" s="18" t="s">
        <v>79</v>
      </c>
      <c r="AN16" s="18" t="s">
        <v>79</v>
      </c>
      <c r="AO16" s="18"/>
      <c r="AP16" s="18">
        <v>8.6579386799160399E-2</v>
      </c>
      <c r="AQ16" s="18">
        <v>0.102380391928675</v>
      </c>
      <c r="AR16" s="18">
        <v>8.0297965721060002E-2</v>
      </c>
      <c r="AS16" s="18"/>
      <c r="AT16" s="18">
        <v>0.149658903431865</v>
      </c>
      <c r="AU16" s="18">
        <v>0.10885131251941001</v>
      </c>
      <c r="AV16" s="18">
        <v>6.6572232144491497E-2</v>
      </c>
      <c r="AW16" s="18">
        <v>6.8940072995576002E-2</v>
      </c>
      <c r="AX16" s="18">
        <v>3.5488245674708499E-2</v>
      </c>
    </row>
    <row r="17" spans="2:50" x14ac:dyDescent="0.25">
      <c r="B17" s="15" t="s">
        <v>73</v>
      </c>
      <c r="C17" s="19">
        <v>0.51822600472877101</v>
      </c>
      <c r="D17" s="19">
        <v>0.589202216205299</v>
      </c>
      <c r="E17" s="19">
        <v>0.44710374212969201</v>
      </c>
      <c r="F17" s="19"/>
      <c r="G17" s="19">
        <v>0.60767717337847205</v>
      </c>
      <c r="H17" s="19">
        <v>0.62278787857448703</v>
      </c>
      <c r="I17" s="19">
        <v>0.54951106690484297</v>
      </c>
      <c r="J17" s="19">
        <v>0.45830508188171598</v>
      </c>
      <c r="K17" s="19">
        <v>0.39628628867889798</v>
      </c>
      <c r="L17" s="19">
        <v>0.477541162084618</v>
      </c>
      <c r="M17" s="19"/>
      <c r="N17" s="19">
        <v>0.64259436612420195</v>
      </c>
      <c r="O17" s="19">
        <v>0.55014858280484802</v>
      </c>
      <c r="P17" s="19">
        <v>0.475468765730445</v>
      </c>
      <c r="Q17" s="19">
        <v>0.38922352604773303</v>
      </c>
      <c r="R17" s="19"/>
      <c r="S17" s="19">
        <v>0.66296121499354099</v>
      </c>
      <c r="T17" s="19">
        <v>0.48472375682448099</v>
      </c>
      <c r="U17" s="19">
        <v>0.50850037244559398</v>
      </c>
      <c r="V17" s="19">
        <v>0.492998987450677</v>
      </c>
      <c r="W17" s="19">
        <v>0.52207616277274105</v>
      </c>
      <c r="X17" s="19">
        <v>0.43399558664038201</v>
      </c>
      <c r="Y17" s="19">
        <v>0.423078567878864</v>
      </c>
      <c r="Z17" s="19">
        <v>0.50321753435712502</v>
      </c>
      <c r="AA17" s="19">
        <v>0.56296893212314303</v>
      </c>
      <c r="AB17" s="19">
        <v>0.50046035177094494</v>
      </c>
      <c r="AC17" s="19">
        <v>0.45112230272392601</v>
      </c>
      <c r="AD17" s="19">
        <v>0.60665439354831496</v>
      </c>
      <c r="AE17" s="19"/>
      <c r="AF17" s="19">
        <v>0.43299033708966</v>
      </c>
      <c r="AG17" s="19">
        <v>0.578750994391244</v>
      </c>
      <c r="AH17" s="19">
        <v>0.52849509877759804</v>
      </c>
      <c r="AI17" s="19"/>
      <c r="AJ17" s="19" t="s">
        <v>79</v>
      </c>
      <c r="AK17" s="19" t="s">
        <v>79</v>
      </c>
      <c r="AL17" s="19" t="s">
        <v>79</v>
      </c>
      <c r="AM17" s="19" t="s">
        <v>79</v>
      </c>
      <c r="AN17" s="19" t="s">
        <v>79</v>
      </c>
      <c r="AO17" s="19"/>
      <c r="AP17" s="19">
        <v>0.58582043343004497</v>
      </c>
      <c r="AQ17" s="19">
        <v>0.55407191905345199</v>
      </c>
      <c r="AR17" s="19">
        <v>0.59768934294406795</v>
      </c>
      <c r="AS17" s="19"/>
      <c r="AT17" s="19">
        <v>0.37610085050585101</v>
      </c>
      <c r="AU17" s="19">
        <v>0.49033324355593699</v>
      </c>
      <c r="AV17" s="19">
        <v>0.64111017071020704</v>
      </c>
      <c r="AW17" s="19">
        <v>0.67041298362497304</v>
      </c>
      <c r="AX17" s="19">
        <v>0.76706243668768204</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323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3.3636220838286802E-2</v>
      </c>
      <c r="D9" s="14">
        <v>3.8823248491531001E-2</v>
      </c>
      <c r="E9" s="14">
        <v>2.8109910360502501E-2</v>
      </c>
      <c r="F9" s="14"/>
      <c r="G9" s="14">
        <v>5.8704399322427499E-2</v>
      </c>
      <c r="H9" s="14">
        <v>4.0785672999781898E-2</v>
      </c>
      <c r="I9" s="14">
        <v>3.52450423756967E-2</v>
      </c>
      <c r="J9" s="14">
        <v>2.82905345479268E-2</v>
      </c>
      <c r="K9" s="14">
        <v>2.8737175295595399E-2</v>
      </c>
      <c r="L9" s="14">
        <v>1.73707668724612E-2</v>
      </c>
      <c r="M9" s="14"/>
      <c r="N9" s="14">
        <v>2.93287537225209E-2</v>
      </c>
      <c r="O9" s="14">
        <v>2.8787107077951901E-2</v>
      </c>
      <c r="P9" s="14">
        <v>3.46893292613496E-2</v>
      </c>
      <c r="Q9" s="14">
        <v>4.2682021089738197E-2</v>
      </c>
      <c r="R9" s="14"/>
      <c r="S9" s="14">
        <v>5.71228705563308E-2</v>
      </c>
      <c r="T9" s="14">
        <v>1.5183095928334301E-2</v>
      </c>
      <c r="U9" s="14">
        <v>3.2426856692870702E-2</v>
      </c>
      <c r="V9" s="14">
        <v>2.5966468761955502E-2</v>
      </c>
      <c r="W9" s="14">
        <v>2.02761484055443E-2</v>
      </c>
      <c r="X9" s="14">
        <v>4.7390693267805102E-2</v>
      </c>
      <c r="Y9" s="14">
        <v>4.6557050183851999E-2</v>
      </c>
      <c r="Z9" s="14">
        <v>1.42220061897176E-2</v>
      </c>
      <c r="AA9" s="14">
        <v>4.5281487278713201E-2</v>
      </c>
      <c r="AB9" s="14">
        <v>5.2332033887475503E-3</v>
      </c>
      <c r="AC9" s="14">
        <v>4.71470426131059E-2</v>
      </c>
      <c r="AD9" s="14">
        <v>3.1385258609655999E-2</v>
      </c>
      <c r="AE9" s="14"/>
      <c r="AF9" s="14">
        <v>2.80713680085143E-2</v>
      </c>
      <c r="AG9" s="14">
        <v>3.5953767235680098E-2</v>
      </c>
      <c r="AH9" s="14">
        <v>4.0016584918931598E-2</v>
      </c>
      <c r="AI9" s="14"/>
      <c r="AJ9" s="14" t="s">
        <v>79</v>
      </c>
      <c r="AK9" s="14" t="s">
        <v>79</v>
      </c>
      <c r="AL9" s="14" t="s">
        <v>79</v>
      </c>
      <c r="AM9" s="14" t="s">
        <v>79</v>
      </c>
      <c r="AN9" s="14" t="s">
        <v>79</v>
      </c>
      <c r="AO9" s="14"/>
      <c r="AP9" s="14">
        <v>2.86418121103315E-2</v>
      </c>
      <c r="AQ9" s="14">
        <v>4.6086265938527098E-2</v>
      </c>
      <c r="AR9" s="14">
        <v>4.4817086320708299E-2</v>
      </c>
      <c r="AS9" s="14"/>
      <c r="AT9" s="14">
        <v>3.2943411026399499E-2</v>
      </c>
      <c r="AU9" s="14">
        <v>3.4638688408577097E-2</v>
      </c>
      <c r="AV9" s="14">
        <v>3.82343373876457E-2</v>
      </c>
      <c r="AW9" s="14">
        <v>2.9384474412525299E-2</v>
      </c>
      <c r="AX9" s="14">
        <v>2.6143711289036201E-2</v>
      </c>
    </row>
    <row r="10" spans="2:50" x14ac:dyDescent="0.25">
      <c r="B10" s="15" t="s">
        <v>66</v>
      </c>
      <c r="C10" s="14">
        <v>0.163132619989069</v>
      </c>
      <c r="D10" s="14">
        <v>0.14059302407145099</v>
      </c>
      <c r="E10" s="14">
        <v>0.18445840813345099</v>
      </c>
      <c r="F10" s="14"/>
      <c r="G10" s="14">
        <v>0.19674246059929201</v>
      </c>
      <c r="H10" s="14">
        <v>0.18674734669246801</v>
      </c>
      <c r="I10" s="14">
        <v>0.184474582251522</v>
      </c>
      <c r="J10" s="14">
        <v>0.16182879424656901</v>
      </c>
      <c r="K10" s="14">
        <v>0.10756632806817</v>
      </c>
      <c r="L10" s="14">
        <v>0.14225054672096199</v>
      </c>
      <c r="M10" s="14"/>
      <c r="N10" s="14">
        <v>0.118991390718985</v>
      </c>
      <c r="O10" s="14">
        <v>0.162573954832408</v>
      </c>
      <c r="P10" s="14">
        <v>0.19039144217059201</v>
      </c>
      <c r="Q10" s="14">
        <v>0.18423541018996401</v>
      </c>
      <c r="R10" s="14"/>
      <c r="S10" s="14">
        <v>0.14892634545984801</v>
      </c>
      <c r="T10" s="14">
        <v>0.165284036425802</v>
      </c>
      <c r="U10" s="14">
        <v>0.21338284698899199</v>
      </c>
      <c r="V10" s="14">
        <v>0.110513864759539</v>
      </c>
      <c r="W10" s="14">
        <v>0.114257400941723</v>
      </c>
      <c r="X10" s="14">
        <v>0.21398872795611401</v>
      </c>
      <c r="Y10" s="14">
        <v>0.13656640382822499</v>
      </c>
      <c r="Z10" s="14">
        <v>0.161564239271479</v>
      </c>
      <c r="AA10" s="14">
        <v>0.16664320039613101</v>
      </c>
      <c r="AB10" s="14">
        <v>0.19226999123986499</v>
      </c>
      <c r="AC10" s="14">
        <v>0.153270499497141</v>
      </c>
      <c r="AD10" s="14">
        <v>0.193682654134057</v>
      </c>
      <c r="AE10" s="14"/>
      <c r="AF10" s="14">
        <v>0.17896963221694401</v>
      </c>
      <c r="AG10" s="14">
        <v>0.15593559497224799</v>
      </c>
      <c r="AH10" s="14">
        <v>0.13362872434373901</v>
      </c>
      <c r="AI10" s="14"/>
      <c r="AJ10" s="14" t="s">
        <v>79</v>
      </c>
      <c r="AK10" s="14" t="s">
        <v>79</v>
      </c>
      <c r="AL10" s="14" t="s">
        <v>79</v>
      </c>
      <c r="AM10" s="14" t="s">
        <v>79</v>
      </c>
      <c r="AN10" s="14" t="s">
        <v>79</v>
      </c>
      <c r="AO10" s="14"/>
      <c r="AP10" s="14">
        <v>0.13758931821477699</v>
      </c>
      <c r="AQ10" s="14">
        <v>0.188386029471204</v>
      </c>
      <c r="AR10" s="14">
        <v>0.160429947200352</v>
      </c>
      <c r="AS10" s="14"/>
      <c r="AT10" s="14">
        <v>0.20779319547528199</v>
      </c>
      <c r="AU10" s="14">
        <v>0.15487891351205099</v>
      </c>
      <c r="AV10" s="14">
        <v>0.13587083713681999</v>
      </c>
      <c r="AW10" s="14">
        <v>0.148783820070512</v>
      </c>
      <c r="AX10" s="14">
        <v>0.145958579209475</v>
      </c>
    </row>
    <row r="11" spans="2:50" x14ac:dyDescent="0.25">
      <c r="B11" s="15" t="s">
        <v>67</v>
      </c>
      <c r="C11" s="14">
        <v>0.25165056489988502</v>
      </c>
      <c r="D11" s="14">
        <v>0.25535581666651302</v>
      </c>
      <c r="E11" s="14">
        <v>0.247366352446072</v>
      </c>
      <c r="F11" s="14"/>
      <c r="G11" s="14">
        <v>0.263072544640371</v>
      </c>
      <c r="H11" s="14">
        <v>0.22940662484426599</v>
      </c>
      <c r="I11" s="14">
        <v>0.24280330805577499</v>
      </c>
      <c r="J11" s="14">
        <v>0.25525010067577503</v>
      </c>
      <c r="K11" s="14">
        <v>0.29423015414654902</v>
      </c>
      <c r="L11" s="14">
        <v>0.23808816672445199</v>
      </c>
      <c r="M11" s="14"/>
      <c r="N11" s="14">
        <v>0.19470359735506201</v>
      </c>
      <c r="O11" s="14">
        <v>0.26519329296727201</v>
      </c>
      <c r="P11" s="14">
        <v>0.28921349210821001</v>
      </c>
      <c r="Q11" s="14">
        <v>0.26806979530358399</v>
      </c>
      <c r="R11" s="14"/>
      <c r="S11" s="14">
        <v>0.20701945879998401</v>
      </c>
      <c r="T11" s="14">
        <v>0.30203362697862401</v>
      </c>
      <c r="U11" s="14">
        <v>0.23110542314163901</v>
      </c>
      <c r="V11" s="14">
        <v>0.30223643319662302</v>
      </c>
      <c r="W11" s="14">
        <v>0.233801438422925</v>
      </c>
      <c r="X11" s="14">
        <v>0.29212507344737898</v>
      </c>
      <c r="Y11" s="14">
        <v>0.252261940972281</v>
      </c>
      <c r="Z11" s="14">
        <v>0.245752216631269</v>
      </c>
      <c r="AA11" s="14">
        <v>0.26757715134624899</v>
      </c>
      <c r="AB11" s="14">
        <v>0.22008476094121701</v>
      </c>
      <c r="AC11" s="14">
        <v>0.18571486781679999</v>
      </c>
      <c r="AD11" s="14">
        <v>0.21921685619980699</v>
      </c>
      <c r="AE11" s="14"/>
      <c r="AF11" s="14">
        <v>0.263246787586635</v>
      </c>
      <c r="AG11" s="14">
        <v>0.22531172710096001</v>
      </c>
      <c r="AH11" s="14">
        <v>0.32649393333100002</v>
      </c>
      <c r="AI11" s="14"/>
      <c r="AJ11" s="14" t="s">
        <v>79</v>
      </c>
      <c r="AK11" s="14" t="s">
        <v>79</v>
      </c>
      <c r="AL11" s="14" t="s">
        <v>79</v>
      </c>
      <c r="AM11" s="14" t="s">
        <v>79</v>
      </c>
      <c r="AN11" s="14" t="s">
        <v>79</v>
      </c>
      <c r="AO11" s="14"/>
      <c r="AP11" s="14">
        <v>0.25631188455929999</v>
      </c>
      <c r="AQ11" s="14">
        <v>0.24173122156931501</v>
      </c>
      <c r="AR11" s="14">
        <v>0.23550985647637299</v>
      </c>
      <c r="AS11" s="14"/>
      <c r="AT11" s="14">
        <v>0.30269556707545903</v>
      </c>
      <c r="AU11" s="14">
        <v>0.26570211395877502</v>
      </c>
      <c r="AV11" s="14">
        <v>0.20316720029853599</v>
      </c>
      <c r="AW11" s="14">
        <v>0.16141401704216901</v>
      </c>
      <c r="AX11" s="14">
        <v>0.15391211428176299</v>
      </c>
    </row>
    <row r="12" spans="2:50" x14ac:dyDescent="0.25">
      <c r="B12" s="15" t="s">
        <v>68</v>
      </c>
      <c r="C12" s="14">
        <v>0.38657122819822598</v>
      </c>
      <c r="D12" s="14">
        <v>0.37803293991735198</v>
      </c>
      <c r="E12" s="14">
        <v>0.39619648746522301</v>
      </c>
      <c r="F12" s="14"/>
      <c r="G12" s="14">
        <v>0.344835504581681</v>
      </c>
      <c r="H12" s="14">
        <v>0.35437790721136397</v>
      </c>
      <c r="I12" s="14">
        <v>0.39904339962034502</v>
      </c>
      <c r="J12" s="14">
        <v>0.40137394721674302</v>
      </c>
      <c r="K12" s="14">
        <v>0.37828470798060398</v>
      </c>
      <c r="L12" s="14">
        <v>0.42423721674658699</v>
      </c>
      <c r="M12" s="14"/>
      <c r="N12" s="14">
        <v>0.40529039289884999</v>
      </c>
      <c r="O12" s="14">
        <v>0.39668475886224902</v>
      </c>
      <c r="P12" s="14">
        <v>0.38128142152335098</v>
      </c>
      <c r="Q12" s="14">
        <v>0.36198706793074897</v>
      </c>
      <c r="R12" s="14"/>
      <c r="S12" s="14">
        <v>0.43349633324532899</v>
      </c>
      <c r="T12" s="14">
        <v>0.36276850649128201</v>
      </c>
      <c r="U12" s="14">
        <v>0.36124200481892998</v>
      </c>
      <c r="V12" s="14">
        <v>0.35226574713748798</v>
      </c>
      <c r="W12" s="14">
        <v>0.446189425748033</v>
      </c>
      <c r="X12" s="14">
        <v>0.30351464010426799</v>
      </c>
      <c r="Y12" s="14">
        <v>0.379891584271349</v>
      </c>
      <c r="Z12" s="14">
        <v>0.44507302779547198</v>
      </c>
      <c r="AA12" s="14">
        <v>0.35250851384689103</v>
      </c>
      <c r="AB12" s="14">
        <v>0.42498156030130602</v>
      </c>
      <c r="AC12" s="14">
        <v>0.47017427835737702</v>
      </c>
      <c r="AD12" s="14">
        <v>0.36024343384673402</v>
      </c>
      <c r="AE12" s="14"/>
      <c r="AF12" s="14">
        <v>0.38337974563834498</v>
      </c>
      <c r="AG12" s="14">
        <v>0.40101272079134598</v>
      </c>
      <c r="AH12" s="14">
        <v>0.34287985745809602</v>
      </c>
      <c r="AI12" s="14"/>
      <c r="AJ12" s="14" t="s">
        <v>79</v>
      </c>
      <c r="AK12" s="14" t="s">
        <v>79</v>
      </c>
      <c r="AL12" s="14" t="s">
        <v>79</v>
      </c>
      <c r="AM12" s="14" t="s">
        <v>79</v>
      </c>
      <c r="AN12" s="14" t="s">
        <v>79</v>
      </c>
      <c r="AO12" s="14"/>
      <c r="AP12" s="14">
        <v>0.40257810560049101</v>
      </c>
      <c r="AQ12" s="14">
        <v>0.37867740443165299</v>
      </c>
      <c r="AR12" s="14">
        <v>0.367445308547306</v>
      </c>
      <c r="AS12" s="14"/>
      <c r="AT12" s="14">
        <v>0.36071779752935901</v>
      </c>
      <c r="AU12" s="14">
        <v>0.43646588184984803</v>
      </c>
      <c r="AV12" s="14">
        <v>0.411567455273186</v>
      </c>
      <c r="AW12" s="14">
        <v>0.30318176542740699</v>
      </c>
      <c r="AX12" s="14">
        <v>0.25816472263392998</v>
      </c>
    </row>
    <row r="13" spans="2:50" x14ac:dyDescent="0.25">
      <c r="B13" s="15" t="s">
        <v>69</v>
      </c>
      <c r="C13" s="14">
        <v>0.146157094722801</v>
      </c>
      <c r="D13" s="14">
        <v>0.16961548329484799</v>
      </c>
      <c r="E13" s="14">
        <v>0.12363242184025799</v>
      </c>
      <c r="F13" s="14"/>
      <c r="G13" s="14">
        <v>0.117442303150411</v>
      </c>
      <c r="H13" s="14">
        <v>0.14673277631159801</v>
      </c>
      <c r="I13" s="14">
        <v>0.12826150597059599</v>
      </c>
      <c r="J13" s="14">
        <v>0.137969749247422</v>
      </c>
      <c r="K13" s="14">
        <v>0.18514916908847401</v>
      </c>
      <c r="L13" s="14">
        <v>0.15989640610453901</v>
      </c>
      <c r="M13" s="14"/>
      <c r="N13" s="14">
        <v>0.23933114885788201</v>
      </c>
      <c r="O13" s="14">
        <v>0.132425514111917</v>
      </c>
      <c r="P13" s="14">
        <v>8.6912623376466394E-2</v>
      </c>
      <c r="Q13" s="14">
        <v>0.111111187107941</v>
      </c>
      <c r="R13" s="14"/>
      <c r="S13" s="14">
        <v>0.132292228920529</v>
      </c>
      <c r="T13" s="14">
        <v>0.14192099748565001</v>
      </c>
      <c r="U13" s="14">
        <v>0.14651695561939099</v>
      </c>
      <c r="V13" s="14">
        <v>0.19031610221129999</v>
      </c>
      <c r="W13" s="14">
        <v>0.171138945497017</v>
      </c>
      <c r="X13" s="14">
        <v>8.9618502798891803E-2</v>
      </c>
      <c r="Y13" s="14">
        <v>0.17938212156682601</v>
      </c>
      <c r="Z13" s="14">
        <v>0.122712113561963</v>
      </c>
      <c r="AA13" s="14">
        <v>0.148517199529653</v>
      </c>
      <c r="AB13" s="14">
        <v>0.14157266638035301</v>
      </c>
      <c r="AC13" s="14">
        <v>0.121729583801508</v>
      </c>
      <c r="AD13" s="14">
        <v>0.195471797209746</v>
      </c>
      <c r="AE13" s="14"/>
      <c r="AF13" s="14">
        <v>0.12977251144579199</v>
      </c>
      <c r="AG13" s="14">
        <v>0.16865699696508099</v>
      </c>
      <c r="AH13" s="14">
        <v>0.124467232115078</v>
      </c>
      <c r="AI13" s="14"/>
      <c r="AJ13" s="14" t="s">
        <v>79</v>
      </c>
      <c r="AK13" s="14" t="s">
        <v>79</v>
      </c>
      <c r="AL13" s="14" t="s">
        <v>79</v>
      </c>
      <c r="AM13" s="14" t="s">
        <v>79</v>
      </c>
      <c r="AN13" s="14" t="s">
        <v>79</v>
      </c>
      <c r="AO13" s="14"/>
      <c r="AP13" s="14">
        <v>0.16830871689799001</v>
      </c>
      <c r="AQ13" s="14">
        <v>0.13083637894802</v>
      </c>
      <c r="AR13" s="14">
        <v>0.179910116393147</v>
      </c>
      <c r="AS13" s="14"/>
      <c r="AT13" s="14">
        <v>8.4022149828617207E-2</v>
      </c>
      <c r="AU13" s="14">
        <v>8.9760161712932093E-2</v>
      </c>
      <c r="AV13" s="14">
        <v>0.19161283806649501</v>
      </c>
      <c r="AW13" s="14">
        <v>0.33187452897514202</v>
      </c>
      <c r="AX13" s="14">
        <v>0.38590102071154903</v>
      </c>
    </row>
    <row r="14" spans="2:50" x14ac:dyDescent="0.25">
      <c r="B14" s="15" t="s">
        <v>70</v>
      </c>
      <c r="C14" s="14">
        <v>1.8852271351733198E-2</v>
      </c>
      <c r="D14" s="14">
        <v>1.7579487558304501E-2</v>
      </c>
      <c r="E14" s="14">
        <v>2.0236419754493799E-2</v>
      </c>
      <c r="F14" s="14"/>
      <c r="G14" s="14">
        <v>1.9202787705817799E-2</v>
      </c>
      <c r="H14" s="14">
        <v>4.1949671940521398E-2</v>
      </c>
      <c r="I14" s="14">
        <v>1.01721617260644E-2</v>
      </c>
      <c r="J14" s="14">
        <v>1.5286874065564299E-2</v>
      </c>
      <c r="K14" s="14">
        <v>6.0324654206073101E-3</v>
      </c>
      <c r="L14" s="14">
        <v>1.8156896830999698E-2</v>
      </c>
      <c r="M14" s="14"/>
      <c r="N14" s="14">
        <v>1.2354716446700199E-2</v>
      </c>
      <c r="O14" s="14">
        <v>1.4335372148202401E-2</v>
      </c>
      <c r="P14" s="14">
        <v>1.7511691560031101E-2</v>
      </c>
      <c r="Q14" s="14">
        <v>3.1914518378023699E-2</v>
      </c>
      <c r="R14" s="14"/>
      <c r="S14" s="14">
        <v>2.11427630179797E-2</v>
      </c>
      <c r="T14" s="14">
        <v>1.2809736690307501E-2</v>
      </c>
      <c r="U14" s="14">
        <v>1.5325912738177599E-2</v>
      </c>
      <c r="V14" s="14">
        <v>1.8701383933095499E-2</v>
      </c>
      <c r="W14" s="14">
        <v>1.43366409847588E-2</v>
      </c>
      <c r="X14" s="14">
        <v>5.33623624255418E-2</v>
      </c>
      <c r="Y14" s="14">
        <v>5.3408991774663702E-3</v>
      </c>
      <c r="Z14" s="14">
        <v>1.0676396550099301E-2</v>
      </c>
      <c r="AA14" s="14">
        <v>1.94724476023629E-2</v>
      </c>
      <c r="AB14" s="14">
        <v>1.5857817748510899E-2</v>
      </c>
      <c r="AC14" s="14">
        <v>2.19637279140685E-2</v>
      </c>
      <c r="AD14" s="14">
        <v>0</v>
      </c>
      <c r="AE14" s="14"/>
      <c r="AF14" s="14">
        <v>1.6559955103770101E-2</v>
      </c>
      <c r="AG14" s="14">
        <v>1.3129192934685801E-2</v>
      </c>
      <c r="AH14" s="14">
        <v>3.2513667833154201E-2</v>
      </c>
      <c r="AI14" s="14"/>
      <c r="AJ14" s="14" t="s">
        <v>79</v>
      </c>
      <c r="AK14" s="14" t="s">
        <v>79</v>
      </c>
      <c r="AL14" s="14" t="s">
        <v>79</v>
      </c>
      <c r="AM14" s="14" t="s">
        <v>79</v>
      </c>
      <c r="AN14" s="14" t="s">
        <v>79</v>
      </c>
      <c r="AO14" s="14"/>
      <c r="AP14" s="14">
        <v>6.5701626171107801E-3</v>
      </c>
      <c r="AQ14" s="14">
        <v>1.42826996412815E-2</v>
      </c>
      <c r="AR14" s="14">
        <v>1.1887685062114401E-2</v>
      </c>
      <c r="AS14" s="14"/>
      <c r="AT14" s="14">
        <v>1.18278790648828E-2</v>
      </c>
      <c r="AU14" s="14">
        <v>1.8554240557816799E-2</v>
      </c>
      <c r="AV14" s="14">
        <v>1.9547331837317699E-2</v>
      </c>
      <c r="AW14" s="14">
        <v>2.5361394072244501E-2</v>
      </c>
      <c r="AX14" s="14">
        <v>2.9919851874247502E-2</v>
      </c>
    </row>
    <row r="15" spans="2:50" x14ac:dyDescent="0.25">
      <c r="B15" s="15" t="s">
        <v>71</v>
      </c>
      <c r="C15" s="18">
        <v>0.19676884082735599</v>
      </c>
      <c r="D15" s="18">
        <v>0.17941627256298201</v>
      </c>
      <c r="E15" s="18">
        <v>0.212568318493953</v>
      </c>
      <c r="F15" s="18"/>
      <c r="G15" s="18">
        <v>0.25544685992171901</v>
      </c>
      <c r="H15" s="18">
        <v>0.22753301969225001</v>
      </c>
      <c r="I15" s="18">
        <v>0.219719624627219</v>
      </c>
      <c r="J15" s="18">
        <v>0.190119328794496</v>
      </c>
      <c r="K15" s="18">
        <v>0.13630350336376501</v>
      </c>
      <c r="L15" s="18">
        <v>0.15962131359342299</v>
      </c>
      <c r="M15" s="18"/>
      <c r="N15" s="18">
        <v>0.14832014444150601</v>
      </c>
      <c r="O15" s="18">
        <v>0.19136106191036001</v>
      </c>
      <c r="P15" s="18">
        <v>0.22508077143194199</v>
      </c>
      <c r="Q15" s="18">
        <v>0.22691743127970199</v>
      </c>
      <c r="R15" s="18"/>
      <c r="S15" s="18">
        <v>0.20604921601617901</v>
      </c>
      <c r="T15" s="18">
        <v>0.180467132354136</v>
      </c>
      <c r="U15" s="18">
        <v>0.245809703681863</v>
      </c>
      <c r="V15" s="18">
        <v>0.136480333521494</v>
      </c>
      <c r="W15" s="18">
        <v>0.134533549347267</v>
      </c>
      <c r="X15" s="18">
        <v>0.261379421223919</v>
      </c>
      <c r="Y15" s="18">
        <v>0.183123454012078</v>
      </c>
      <c r="Z15" s="18">
        <v>0.17578624546119601</v>
      </c>
      <c r="AA15" s="18">
        <v>0.21192468767484399</v>
      </c>
      <c r="AB15" s="18">
        <v>0.19750319462861299</v>
      </c>
      <c r="AC15" s="18">
        <v>0.20041754211024701</v>
      </c>
      <c r="AD15" s="18">
        <v>0.22506791274371299</v>
      </c>
      <c r="AE15" s="18"/>
      <c r="AF15" s="18">
        <v>0.20704100022545799</v>
      </c>
      <c r="AG15" s="18">
        <v>0.19188936220792799</v>
      </c>
      <c r="AH15" s="18">
        <v>0.17364530926267099</v>
      </c>
      <c r="AI15" s="18"/>
      <c r="AJ15" s="18" t="s">
        <v>79</v>
      </c>
      <c r="AK15" s="18" t="s">
        <v>79</v>
      </c>
      <c r="AL15" s="18" t="s">
        <v>79</v>
      </c>
      <c r="AM15" s="18" t="s">
        <v>79</v>
      </c>
      <c r="AN15" s="18" t="s">
        <v>79</v>
      </c>
      <c r="AO15" s="18"/>
      <c r="AP15" s="18">
        <v>0.166231130325108</v>
      </c>
      <c r="AQ15" s="18">
        <v>0.234472295409731</v>
      </c>
      <c r="AR15" s="18">
        <v>0.20524703352106</v>
      </c>
      <c r="AS15" s="18"/>
      <c r="AT15" s="18">
        <v>0.24073660650168199</v>
      </c>
      <c r="AU15" s="18">
        <v>0.189517601920628</v>
      </c>
      <c r="AV15" s="18">
        <v>0.174105174524465</v>
      </c>
      <c r="AW15" s="18">
        <v>0.178168294483037</v>
      </c>
      <c r="AX15" s="18">
        <v>0.172102290498511</v>
      </c>
    </row>
    <row r="16" spans="2:50" x14ac:dyDescent="0.25">
      <c r="B16" s="15" t="s">
        <v>72</v>
      </c>
      <c r="C16" s="18">
        <v>0.53272832292102601</v>
      </c>
      <c r="D16" s="18">
        <v>0.54764842321219998</v>
      </c>
      <c r="E16" s="18">
        <v>0.51982890930548098</v>
      </c>
      <c r="F16" s="18"/>
      <c r="G16" s="18">
        <v>0.46227780773209098</v>
      </c>
      <c r="H16" s="18">
        <v>0.50111068352296195</v>
      </c>
      <c r="I16" s="18">
        <v>0.52730490559094101</v>
      </c>
      <c r="J16" s="18">
        <v>0.53934369646416502</v>
      </c>
      <c r="K16" s="18">
        <v>0.56343387706907799</v>
      </c>
      <c r="L16" s="18">
        <v>0.58413362285112602</v>
      </c>
      <c r="M16" s="18"/>
      <c r="N16" s="18">
        <v>0.64462154175673203</v>
      </c>
      <c r="O16" s="18">
        <v>0.52911027297416502</v>
      </c>
      <c r="P16" s="18">
        <v>0.46819404489981797</v>
      </c>
      <c r="Q16" s="18">
        <v>0.47309825503869002</v>
      </c>
      <c r="R16" s="18"/>
      <c r="S16" s="18">
        <v>0.56578856216585705</v>
      </c>
      <c r="T16" s="18">
        <v>0.50468950397693202</v>
      </c>
      <c r="U16" s="18">
        <v>0.50775896043832103</v>
      </c>
      <c r="V16" s="18">
        <v>0.54258184934878795</v>
      </c>
      <c r="W16" s="18">
        <v>0.61732837124504902</v>
      </c>
      <c r="X16" s="18">
        <v>0.39313314290315998</v>
      </c>
      <c r="Y16" s="18">
        <v>0.55927370583817504</v>
      </c>
      <c r="Z16" s="18">
        <v>0.56778514135743496</v>
      </c>
      <c r="AA16" s="18">
        <v>0.501025713376544</v>
      </c>
      <c r="AB16" s="18">
        <v>0.566554226681659</v>
      </c>
      <c r="AC16" s="18">
        <v>0.59190386215888402</v>
      </c>
      <c r="AD16" s="18">
        <v>0.55571523105648002</v>
      </c>
      <c r="AE16" s="18"/>
      <c r="AF16" s="18">
        <v>0.51315225708413703</v>
      </c>
      <c r="AG16" s="18">
        <v>0.56966971775642705</v>
      </c>
      <c r="AH16" s="18">
        <v>0.467347089573175</v>
      </c>
      <c r="AI16" s="18"/>
      <c r="AJ16" s="18" t="s">
        <v>79</v>
      </c>
      <c r="AK16" s="18" t="s">
        <v>79</v>
      </c>
      <c r="AL16" s="18" t="s">
        <v>79</v>
      </c>
      <c r="AM16" s="18" t="s">
        <v>79</v>
      </c>
      <c r="AN16" s="18" t="s">
        <v>79</v>
      </c>
      <c r="AO16" s="18"/>
      <c r="AP16" s="18">
        <v>0.57088682249848099</v>
      </c>
      <c r="AQ16" s="18">
        <v>0.50951378337967301</v>
      </c>
      <c r="AR16" s="18">
        <v>0.54735542494045297</v>
      </c>
      <c r="AS16" s="18"/>
      <c r="AT16" s="18">
        <v>0.44473994735797601</v>
      </c>
      <c r="AU16" s="18">
        <v>0.52622604356278002</v>
      </c>
      <c r="AV16" s="18">
        <v>0.60318029333968104</v>
      </c>
      <c r="AW16" s="18">
        <v>0.63505629440254996</v>
      </c>
      <c r="AX16" s="18">
        <v>0.64406574334547795</v>
      </c>
    </row>
    <row r="17" spans="2:50" x14ac:dyDescent="0.25">
      <c r="B17" s="15" t="s">
        <v>73</v>
      </c>
      <c r="C17" s="19">
        <v>-0.33595948209367099</v>
      </c>
      <c r="D17" s="19">
        <v>-0.36823215064921799</v>
      </c>
      <c r="E17" s="19">
        <v>-0.30726059081152801</v>
      </c>
      <c r="F17" s="19"/>
      <c r="G17" s="19">
        <v>-0.20683094781037201</v>
      </c>
      <c r="H17" s="19">
        <v>-0.27357766383071203</v>
      </c>
      <c r="I17" s="19">
        <v>-0.30758528096372201</v>
      </c>
      <c r="J17" s="19">
        <v>-0.34922436766966902</v>
      </c>
      <c r="K17" s="19">
        <v>-0.42713037370531298</v>
      </c>
      <c r="L17" s="19">
        <v>-0.424512309257703</v>
      </c>
      <c r="M17" s="19"/>
      <c r="N17" s="19">
        <v>-0.49630139731522599</v>
      </c>
      <c r="O17" s="19">
        <v>-0.33774921106380501</v>
      </c>
      <c r="P17" s="19">
        <v>-0.24311327346787601</v>
      </c>
      <c r="Q17" s="19">
        <v>-0.246180823758988</v>
      </c>
      <c r="R17" s="19"/>
      <c r="S17" s="19">
        <v>-0.35973934614967901</v>
      </c>
      <c r="T17" s="19">
        <v>-0.32422237162279599</v>
      </c>
      <c r="U17" s="19">
        <v>-0.26194925675645803</v>
      </c>
      <c r="V17" s="19">
        <v>-0.40610151582729398</v>
      </c>
      <c r="W17" s="19">
        <v>-0.482794821897782</v>
      </c>
      <c r="X17" s="19">
        <v>-0.13175372167924099</v>
      </c>
      <c r="Y17" s="19">
        <v>-0.37615025182609702</v>
      </c>
      <c r="Z17" s="19">
        <v>-0.39199889589623899</v>
      </c>
      <c r="AA17" s="19">
        <v>-0.28910102570170099</v>
      </c>
      <c r="AB17" s="19">
        <v>-0.36905103205304701</v>
      </c>
      <c r="AC17" s="19">
        <v>-0.39148632004863698</v>
      </c>
      <c r="AD17" s="19">
        <v>-0.330647318312767</v>
      </c>
      <c r="AE17" s="19"/>
      <c r="AF17" s="19">
        <v>-0.30611125685867902</v>
      </c>
      <c r="AG17" s="19">
        <v>-0.37778035554849898</v>
      </c>
      <c r="AH17" s="19">
        <v>-0.29370178031050398</v>
      </c>
      <c r="AI17" s="19"/>
      <c r="AJ17" s="19" t="s">
        <v>79</v>
      </c>
      <c r="AK17" s="19" t="s">
        <v>79</v>
      </c>
      <c r="AL17" s="19" t="s">
        <v>79</v>
      </c>
      <c r="AM17" s="19" t="s">
        <v>79</v>
      </c>
      <c r="AN17" s="19" t="s">
        <v>79</v>
      </c>
      <c r="AO17" s="19"/>
      <c r="AP17" s="19">
        <v>-0.40465569217337299</v>
      </c>
      <c r="AQ17" s="19">
        <v>-0.27504148796994199</v>
      </c>
      <c r="AR17" s="19">
        <v>-0.34210839141939298</v>
      </c>
      <c r="AS17" s="19"/>
      <c r="AT17" s="19">
        <v>-0.20400334085629401</v>
      </c>
      <c r="AU17" s="19">
        <v>-0.33670844164215202</v>
      </c>
      <c r="AV17" s="19">
        <v>-0.42907511881521498</v>
      </c>
      <c r="AW17" s="19">
        <v>-0.45688799991951201</v>
      </c>
      <c r="AX17" s="19">
        <v>-0.471963452846968</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324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2.86893368728189E-2</v>
      </c>
      <c r="D9" s="14">
        <v>3.6155662202045399E-2</v>
      </c>
      <c r="E9" s="14">
        <v>2.1646625012487299E-2</v>
      </c>
      <c r="F9" s="14"/>
      <c r="G9" s="14">
        <v>5.8287799569799403E-2</v>
      </c>
      <c r="H9" s="14">
        <v>4.3979456490985197E-2</v>
      </c>
      <c r="I9" s="14">
        <v>3.2266313367928401E-2</v>
      </c>
      <c r="J9" s="14">
        <v>1.5003934965852001E-2</v>
      </c>
      <c r="K9" s="14">
        <v>2.0133242355142699E-2</v>
      </c>
      <c r="L9" s="14">
        <v>1.0334591983455601E-2</v>
      </c>
      <c r="M9" s="14"/>
      <c r="N9" s="14">
        <v>3.3639320388791701E-2</v>
      </c>
      <c r="O9" s="14">
        <v>2.9789312842162401E-2</v>
      </c>
      <c r="P9" s="14">
        <v>2.76494780951612E-2</v>
      </c>
      <c r="Q9" s="14">
        <v>2.3327625908853102E-2</v>
      </c>
      <c r="R9" s="14"/>
      <c r="S9" s="14">
        <v>5.6725262868966397E-2</v>
      </c>
      <c r="T9" s="14">
        <v>1.59807694635801E-2</v>
      </c>
      <c r="U9" s="14">
        <v>3.67888013835612E-2</v>
      </c>
      <c r="V9" s="14">
        <v>2.3587552274626999E-2</v>
      </c>
      <c r="W9" s="14">
        <v>1.3310902083937501E-2</v>
      </c>
      <c r="X9" s="14">
        <v>4.1054573676291298E-2</v>
      </c>
      <c r="Y9" s="14">
        <v>1.5414986545991299E-2</v>
      </c>
      <c r="Z9" s="14">
        <v>3.7711591181375202E-2</v>
      </c>
      <c r="AA9" s="14">
        <v>3.11276453240628E-2</v>
      </c>
      <c r="AB9" s="14">
        <v>5.0792337007586298E-3</v>
      </c>
      <c r="AC9" s="14">
        <v>4.71470426131059E-2</v>
      </c>
      <c r="AD9" s="14">
        <v>0</v>
      </c>
      <c r="AE9" s="14"/>
      <c r="AF9" s="14">
        <v>2.7859336099065098E-2</v>
      </c>
      <c r="AG9" s="14">
        <v>2.9624418743603598E-2</v>
      </c>
      <c r="AH9" s="14">
        <v>2.3747957386367601E-2</v>
      </c>
      <c r="AI9" s="14"/>
      <c r="AJ9" s="14" t="s">
        <v>79</v>
      </c>
      <c r="AK9" s="14" t="s">
        <v>79</v>
      </c>
      <c r="AL9" s="14" t="s">
        <v>79</v>
      </c>
      <c r="AM9" s="14" t="s">
        <v>79</v>
      </c>
      <c r="AN9" s="14" t="s">
        <v>79</v>
      </c>
      <c r="AO9" s="14"/>
      <c r="AP9" s="14">
        <v>2.9549326980665199E-2</v>
      </c>
      <c r="AQ9" s="14">
        <v>3.9342171228690902E-2</v>
      </c>
      <c r="AR9" s="14">
        <v>1.9907609184305699E-2</v>
      </c>
      <c r="AS9" s="14"/>
      <c r="AT9" s="14">
        <v>2.0720689916240698E-2</v>
      </c>
      <c r="AU9" s="14">
        <v>2.4739491417425999E-2</v>
      </c>
      <c r="AV9" s="14">
        <v>4.1483748782277799E-2</v>
      </c>
      <c r="AW9" s="14">
        <v>2.23739205620627E-2</v>
      </c>
      <c r="AX9" s="14">
        <v>9.6928891411966298E-2</v>
      </c>
    </row>
    <row r="10" spans="2:50" x14ac:dyDescent="0.25">
      <c r="B10" s="15" t="s">
        <v>66</v>
      </c>
      <c r="C10" s="14">
        <v>0.15368940268474399</v>
      </c>
      <c r="D10" s="14">
        <v>0.13989312143836699</v>
      </c>
      <c r="E10" s="14">
        <v>0.165508696265914</v>
      </c>
      <c r="F10" s="14"/>
      <c r="G10" s="14">
        <v>0.18828997846350901</v>
      </c>
      <c r="H10" s="14">
        <v>0.208571392829975</v>
      </c>
      <c r="I10" s="14">
        <v>0.16022880230630601</v>
      </c>
      <c r="J10" s="14">
        <v>0.124712109664289</v>
      </c>
      <c r="K10" s="14">
        <v>0.114098669906028</v>
      </c>
      <c r="L10" s="14">
        <v>0.13024161779795401</v>
      </c>
      <c r="M10" s="14"/>
      <c r="N10" s="14">
        <v>0.147007529894363</v>
      </c>
      <c r="O10" s="14">
        <v>0.15001035333976101</v>
      </c>
      <c r="P10" s="14">
        <v>0.168603604098335</v>
      </c>
      <c r="Q10" s="14">
        <v>0.15281992495330399</v>
      </c>
      <c r="R10" s="14"/>
      <c r="S10" s="14">
        <v>0.135933195374937</v>
      </c>
      <c r="T10" s="14">
        <v>0.20190098582462601</v>
      </c>
      <c r="U10" s="14">
        <v>0.168510368095552</v>
      </c>
      <c r="V10" s="14">
        <v>0.10947947302669001</v>
      </c>
      <c r="W10" s="14">
        <v>0.11625893707436399</v>
      </c>
      <c r="X10" s="14">
        <v>0.16251482363942499</v>
      </c>
      <c r="Y10" s="14">
        <v>0.15088562600671099</v>
      </c>
      <c r="Z10" s="14">
        <v>0.13922480868643899</v>
      </c>
      <c r="AA10" s="14">
        <v>0.14569999319512</v>
      </c>
      <c r="AB10" s="14">
        <v>0.126183190582669</v>
      </c>
      <c r="AC10" s="14">
        <v>0.161520706853717</v>
      </c>
      <c r="AD10" s="14">
        <v>0.30588734113239102</v>
      </c>
      <c r="AE10" s="14"/>
      <c r="AF10" s="14">
        <v>0.15690675781914801</v>
      </c>
      <c r="AG10" s="14">
        <v>0.13473004028788599</v>
      </c>
      <c r="AH10" s="14">
        <v>0.18392741702148499</v>
      </c>
      <c r="AI10" s="14"/>
      <c r="AJ10" s="14" t="s">
        <v>79</v>
      </c>
      <c r="AK10" s="14" t="s">
        <v>79</v>
      </c>
      <c r="AL10" s="14" t="s">
        <v>79</v>
      </c>
      <c r="AM10" s="14" t="s">
        <v>79</v>
      </c>
      <c r="AN10" s="14" t="s">
        <v>79</v>
      </c>
      <c r="AO10" s="14"/>
      <c r="AP10" s="14">
        <v>0.13512337855452999</v>
      </c>
      <c r="AQ10" s="14">
        <v>0.17218433755037901</v>
      </c>
      <c r="AR10" s="14">
        <v>0.14121405695706901</v>
      </c>
      <c r="AS10" s="14"/>
      <c r="AT10" s="14">
        <v>0.168143542855441</v>
      </c>
      <c r="AU10" s="14">
        <v>0.160951535046992</v>
      </c>
      <c r="AV10" s="14">
        <v>0.13899851087180201</v>
      </c>
      <c r="AW10" s="14">
        <v>0.13077020652899199</v>
      </c>
      <c r="AX10" s="14">
        <v>0.179182145211782</v>
      </c>
    </row>
    <row r="11" spans="2:50" x14ac:dyDescent="0.25">
      <c r="B11" s="15" t="s">
        <v>67</v>
      </c>
      <c r="C11" s="14">
        <v>0.24699543474569999</v>
      </c>
      <c r="D11" s="14">
        <v>0.236169817133421</v>
      </c>
      <c r="E11" s="14">
        <v>0.25853866408394799</v>
      </c>
      <c r="F11" s="14"/>
      <c r="G11" s="14">
        <v>0.21025614652873301</v>
      </c>
      <c r="H11" s="14">
        <v>0.199519330080907</v>
      </c>
      <c r="I11" s="14">
        <v>0.246961422051028</v>
      </c>
      <c r="J11" s="14">
        <v>0.28032287146587698</v>
      </c>
      <c r="K11" s="14">
        <v>0.27269572496640598</v>
      </c>
      <c r="L11" s="14">
        <v>0.266265700174111</v>
      </c>
      <c r="M11" s="14"/>
      <c r="N11" s="14">
        <v>0.170855858651526</v>
      </c>
      <c r="O11" s="14">
        <v>0.24983815052502001</v>
      </c>
      <c r="P11" s="14">
        <v>0.269609050269424</v>
      </c>
      <c r="Q11" s="14">
        <v>0.303932560349368</v>
      </c>
      <c r="R11" s="14"/>
      <c r="S11" s="14">
        <v>0.235389604026119</v>
      </c>
      <c r="T11" s="14">
        <v>0.23842247578494299</v>
      </c>
      <c r="U11" s="14">
        <v>0.217501632492</v>
      </c>
      <c r="V11" s="14">
        <v>0.242706005696945</v>
      </c>
      <c r="W11" s="14">
        <v>0.24694043972802701</v>
      </c>
      <c r="X11" s="14">
        <v>0.29668303780739302</v>
      </c>
      <c r="Y11" s="14">
        <v>0.26581347347276302</v>
      </c>
      <c r="Z11" s="14">
        <v>0.297569697529737</v>
      </c>
      <c r="AA11" s="14">
        <v>0.27642497738428201</v>
      </c>
      <c r="AB11" s="14">
        <v>0.25225558531606102</v>
      </c>
      <c r="AC11" s="14">
        <v>0.217723453726165</v>
      </c>
      <c r="AD11" s="14">
        <v>8.9896443723571695E-2</v>
      </c>
      <c r="AE11" s="14"/>
      <c r="AF11" s="14">
        <v>0.27486548081558598</v>
      </c>
      <c r="AG11" s="14">
        <v>0.234586423411695</v>
      </c>
      <c r="AH11" s="14">
        <v>0.245064638318608</v>
      </c>
      <c r="AI11" s="14"/>
      <c r="AJ11" s="14" t="s">
        <v>79</v>
      </c>
      <c r="AK11" s="14" t="s">
        <v>79</v>
      </c>
      <c r="AL11" s="14" t="s">
        <v>79</v>
      </c>
      <c r="AM11" s="14" t="s">
        <v>79</v>
      </c>
      <c r="AN11" s="14" t="s">
        <v>79</v>
      </c>
      <c r="AO11" s="14"/>
      <c r="AP11" s="14">
        <v>0.25217723269449599</v>
      </c>
      <c r="AQ11" s="14">
        <v>0.23906354443271599</v>
      </c>
      <c r="AR11" s="14">
        <v>0.26234832928849999</v>
      </c>
      <c r="AS11" s="14"/>
      <c r="AT11" s="14">
        <v>0.33504203918188502</v>
      </c>
      <c r="AU11" s="14">
        <v>0.225639460103538</v>
      </c>
      <c r="AV11" s="14">
        <v>0.19682300516950599</v>
      </c>
      <c r="AW11" s="14">
        <v>0.18036901231192401</v>
      </c>
      <c r="AX11" s="14">
        <v>8.5395139821876506E-2</v>
      </c>
    </row>
    <row r="12" spans="2:50" x14ac:dyDescent="0.25">
      <c r="B12" s="15" t="s">
        <v>68</v>
      </c>
      <c r="C12" s="14">
        <v>0.38547457105659699</v>
      </c>
      <c r="D12" s="14">
        <v>0.37455088537578202</v>
      </c>
      <c r="E12" s="14">
        <v>0.39744905852038098</v>
      </c>
      <c r="F12" s="14"/>
      <c r="G12" s="14">
        <v>0.37874778496517802</v>
      </c>
      <c r="H12" s="14">
        <v>0.32145685287817699</v>
      </c>
      <c r="I12" s="14">
        <v>0.370862016532372</v>
      </c>
      <c r="J12" s="14">
        <v>0.43461563619566002</v>
      </c>
      <c r="K12" s="14">
        <v>0.39994035808810302</v>
      </c>
      <c r="L12" s="14">
        <v>0.404857096259714</v>
      </c>
      <c r="M12" s="14"/>
      <c r="N12" s="14">
        <v>0.381758138061916</v>
      </c>
      <c r="O12" s="14">
        <v>0.425517399541748</v>
      </c>
      <c r="P12" s="14">
        <v>0.37468596459179299</v>
      </c>
      <c r="Q12" s="14">
        <v>0.35884456413856403</v>
      </c>
      <c r="R12" s="14"/>
      <c r="S12" s="14">
        <v>0.37894503581452499</v>
      </c>
      <c r="T12" s="14">
        <v>0.355678441176352</v>
      </c>
      <c r="U12" s="14">
        <v>0.43101413608552902</v>
      </c>
      <c r="V12" s="14">
        <v>0.403709502412398</v>
      </c>
      <c r="W12" s="14">
        <v>0.41584323123118</v>
      </c>
      <c r="X12" s="14">
        <v>0.32130696690113703</v>
      </c>
      <c r="Y12" s="14">
        <v>0.36335719005474698</v>
      </c>
      <c r="Z12" s="14">
        <v>0.35318989803229101</v>
      </c>
      <c r="AA12" s="14">
        <v>0.36497945738138798</v>
      </c>
      <c r="AB12" s="14">
        <v>0.42910260044116899</v>
      </c>
      <c r="AC12" s="14">
        <v>0.44003676563988797</v>
      </c>
      <c r="AD12" s="14">
        <v>0.444455262973659</v>
      </c>
      <c r="AE12" s="14"/>
      <c r="AF12" s="14">
        <v>0.379301428298215</v>
      </c>
      <c r="AG12" s="14">
        <v>0.38556936747552001</v>
      </c>
      <c r="AH12" s="14">
        <v>0.38471236114747298</v>
      </c>
      <c r="AI12" s="14"/>
      <c r="AJ12" s="14" t="s">
        <v>79</v>
      </c>
      <c r="AK12" s="14" t="s">
        <v>79</v>
      </c>
      <c r="AL12" s="14" t="s">
        <v>79</v>
      </c>
      <c r="AM12" s="14" t="s">
        <v>79</v>
      </c>
      <c r="AN12" s="14" t="s">
        <v>79</v>
      </c>
      <c r="AO12" s="14"/>
      <c r="AP12" s="14">
        <v>0.38852129370546001</v>
      </c>
      <c r="AQ12" s="14">
        <v>0.375100417189697</v>
      </c>
      <c r="AR12" s="14">
        <v>0.395207744817062</v>
      </c>
      <c r="AS12" s="14"/>
      <c r="AT12" s="14">
        <v>0.35488357638125201</v>
      </c>
      <c r="AU12" s="14">
        <v>0.44276569826575002</v>
      </c>
      <c r="AV12" s="14">
        <v>0.391986264911594</v>
      </c>
      <c r="AW12" s="14">
        <v>0.34009132180495999</v>
      </c>
      <c r="AX12" s="14">
        <v>0.206650302467414</v>
      </c>
    </row>
    <row r="13" spans="2:50" x14ac:dyDescent="0.25">
      <c r="B13" s="15" t="s">
        <v>69</v>
      </c>
      <c r="C13" s="14">
        <v>0.168503430616567</v>
      </c>
      <c r="D13" s="14">
        <v>0.19734995747895201</v>
      </c>
      <c r="E13" s="14">
        <v>0.13933388193465901</v>
      </c>
      <c r="F13" s="14"/>
      <c r="G13" s="14">
        <v>0.15242966423752899</v>
      </c>
      <c r="H13" s="14">
        <v>0.19074120019551399</v>
      </c>
      <c r="I13" s="14">
        <v>0.17481261374822499</v>
      </c>
      <c r="J13" s="14">
        <v>0.13274820989320499</v>
      </c>
      <c r="K13" s="14">
        <v>0.186755747717958</v>
      </c>
      <c r="L13" s="14">
        <v>0.17262591080252901</v>
      </c>
      <c r="M13" s="14"/>
      <c r="N13" s="14">
        <v>0.25821891837643002</v>
      </c>
      <c r="O13" s="14">
        <v>0.13811901917243699</v>
      </c>
      <c r="P13" s="14">
        <v>0.13395090119104</v>
      </c>
      <c r="Q13" s="14">
        <v>0.13296809969054199</v>
      </c>
      <c r="R13" s="14"/>
      <c r="S13" s="14">
        <v>0.16904934987018799</v>
      </c>
      <c r="T13" s="14">
        <v>0.18149637728208701</v>
      </c>
      <c r="U13" s="14">
        <v>0.13085914920517999</v>
      </c>
      <c r="V13" s="14">
        <v>0.20845249905855801</v>
      </c>
      <c r="W13" s="14">
        <v>0.19330984889773301</v>
      </c>
      <c r="X13" s="14">
        <v>0.13122152653606101</v>
      </c>
      <c r="Y13" s="14">
        <v>0.199187824742321</v>
      </c>
      <c r="Z13" s="14">
        <v>0.15180637771338801</v>
      </c>
      <c r="AA13" s="14">
        <v>0.16610605938331499</v>
      </c>
      <c r="AB13" s="14">
        <v>0.172847343017246</v>
      </c>
      <c r="AC13" s="14">
        <v>0.121331820893386</v>
      </c>
      <c r="AD13" s="14">
        <v>0.159760952170379</v>
      </c>
      <c r="AE13" s="14"/>
      <c r="AF13" s="14">
        <v>0.14426251878604801</v>
      </c>
      <c r="AG13" s="14">
        <v>0.20319100462995801</v>
      </c>
      <c r="AH13" s="14">
        <v>0.13368267775701201</v>
      </c>
      <c r="AI13" s="14"/>
      <c r="AJ13" s="14" t="s">
        <v>79</v>
      </c>
      <c r="AK13" s="14" t="s">
        <v>79</v>
      </c>
      <c r="AL13" s="14" t="s">
        <v>79</v>
      </c>
      <c r="AM13" s="14" t="s">
        <v>79</v>
      </c>
      <c r="AN13" s="14" t="s">
        <v>79</v>
      </c>
      <c r="AO13" s="14"/>
      <c r="AP13" s="14">
        <v>0.188388349158573</v>
      </c>
      <c r="AQ13" s="14">
        <v>0.16038272645378401</v>
      </c>
      <c r="AR13" s="14">
        <v>0.169434574690949</v>
      </c>
      <c r="AS13" s="14"/>
      <c r="AT13" s="14">
        <v>0.10917967804295001</v>
      </c>
      <c r="AU13" s="14">
        <v>0.12736439575539499</v>
      </c>
      <c r="AV13" s="14">
        <v>0.22034039499066699</v>
      </c>
      <c r="AW13" s="14">
        <v>0.301827665495768</v>
      </c>
      <c r="AX13" s="14">
        <v>0.401923669212713</v>
      </c>
    </row>
    <row r="14" spans="2:50" x14ac:dyDescent="0.25">
      <c r="B14" s="15" t="s">
        <v>70</v>
      </c>
      <c r="C14" s="14">
        <v>1.6647824023572701E-2</v>
      </c>
      <c r="D14" s="14">
        <v>1.5880556371431799E-2</v>
      </c>
      <c r="E14" s="14">
        <v>1.7523074182611599E-2</v>
      </c>
      <c r="F14" s="14"/>
      <c r="G14" s="14">
        <v>1.19886262352516E-2</v>
      </c>
      <c r="H14" s="14">
        <v>3.5731767524442397E-2</v>
      </c>
      <c r="I14" s="14">
        <v>1.4868831994140399E-2</v>
      </c>
      <c r="J14" s="14">
        <v>1.2597237815116701E-2</v>
      </c>
      <c r="K14" s="14">
        <v>6.3762569663630697E-3</v>
      </c>
      <c r="L14" s="14">
        <v>1.5675082982235699E-2</v>
      </c>
      <c r="M14" s="14"/>
      <c r="N14" s="14">
        <v>8.5202346269732804E-3</v>
      </c>
      <c r="O14" s="14">
        <v>6.7257645788711701E-3</v>
      </c>
      <c r="P14" s="14">
        <v>2.5501001754246501E-2</v>
      </c>
      <c r="Q14" s="14">
        <v>2.81072249593689E-2</v>
      </c>
      <c r="R14" s="14"/>
      <c r="S14" s="14">
        <v>2.3957552045264199E-2</v>
      </c>
      <c r="T14" s="14">
        <v>6.5209504684122102E-3</v>
      </c>
      <c r="U14" s="14">
        <v>1.5325912738177599E-2</v>
      </c>
      <c r="V14" s="14">
        <v>1.20649675307826E-2</v>
      </c>
      <c r="W14" s="14">
        <v>1.43366409847588E-2</v>
      </c>
      <c r="X14" s="14">
        <v>4.7219071439692097E-2</v>
      </c>
      <c r="Y14" s="14">
        <v>5.3408991774663702E-3</v>
      </c>
      <c r="Z14" s="14">
        <v>2.0497626856770201E-2</v>
      </c>
      <c r="AA14" s="14">
        <v>1.5661867331832498E-2</v>
      </c>
      <c r="AB14" s="14">
        <v>1.4532046942097501E-2</v>
      </c>
      <c r="AC14" s="14">
        <v>1.22402102737384E-2</v>
      </c>
      <c r="AD14" s="14">
        <v>0</v>
      </c>
      <c r="AE14" s="14"/>
      <c r="AF14" s="14">
        <v>1.68044781819391E-2</v>
      </c>
      <c r="AG14" s="14">
        <v>1.22987454513364E-2</v>
      </c>
      <c r="AH14" s="14">
        <v>2.8864948369054701E-2</v>
      </c>
      <c r="AI14" s="14"/>
      <c r="AJ14" s="14" t="s">
        <v>79</v>
      </c>
      <c r="AK14" s="14" t="s">
        <v>79</v>
      </c>
      <c r="AL14" s="14" t="s">
        <v>79</v>
      </c>
      <c r="AM14" s="14" t="s">
        <v>79</v>
      </c>
      <c r="AN14" s="14" t="s">
        <v>79</v>
      </c>
      <c r="AO14" s="14"/>
      <c r="AP14" s="14">
        <v>6.2404189062757196E-3</v>
      </c>
      <c r="AQ14" s="14">
        <v>1.39268031447325E-2</v>
      </c>
      <c r="AR14" s="14">
        <v>1.1887685062114401E-2</v>
      </c>
      <c r="AS14" s="14"/>
      <c r="AT14" s="14">
        <v>1.2030473622230701E-2</v>
      </c>
      <c r="AU14" s="14">
        <v>1.85394194108996E-2</v>
      </c>
      <c r="AV14" s="14">
        <v>1.0368075274153E-2</v>
      </c>
      <c r="AW14" s="14">
        <v>2.4567873296294101E-2</v>
      </c>
      <c r="AX14" s="14">
        <v>2.9919851874247502E-2</v>
      </c>
    </row>
    <row r="15" spans="2:50" x14ac:dyDescent="0.25">
      <c r="B15" s="15" t="s">
        <v>71</v>
      </c>
      <c r="C15" s="18">
        <v>0.18237873955756301</v>
      </c>
      <c r="D15" s="18">
        <v>0.17604878364041199</v>
      </c>
      <c r="E15" s="18">
        <v>0.18715532127840201</v>
      </c>
      <c r="F15" s="18"/>
      <c r="G15" s="18">
        <v>0.24657777803330899</v>
      </c>
      <c r="H15" s="18">
        <v>0.25255084932096</v>
      </c>
      <c r="I15" s="18">
        <v>0.192495115674235</v>
      </c>
      <c r="J15" s="18">
        <v>0.13971604463014101</v>
      </c>
      <c r="K15" s="18">
        <v>0.13423191226117001</v>
      </c>
      <c r="L15" s="18">
        <v>0.140576209781409</v>
      </c>
      <c r="M15" s="18"/>
      <c r="N15" s="18">
        <v>0.180646850283155</v>
      </c>
      <c r="O15" s="18">
        <v>0.179799666181924</v>
      </c>
      <c r="P15" s="18">
        <v>0.19625308219349599</v>
      </c>
      <c r="Q15" s="18">
        <v>0.176147550862157</v>
      </c>
      <c r="R15" s="18"/>
      <c r="S15" s="18">
        <v>0.19265845824390401</v>
      </c>
      <c r="T15" s="18">
        <v>0.217881755288206</v>
      </c>
      <c r="U15" s="18">
        <v>0.205299169479113</v>
      </c>
      <c r="V15" s="18">
        <v>0.133067025301317</v>
      </c>
      <c r="W15" s="18">
        <v>0.129569839158301</v>
      </c>
      <c r="X15" s="18">
        <v>0.20356939731571599</v>
      </c>
      <c r="Y15" s="18">
        <v>0.16630061255270201</v>
      </c>
      <c r="Z15" s="18">
        <v>0.17693639986781401</v>
      </c>
      <c r="AA15" s="18">
        <v>0.17682763851918301</v>
      </c>
      <c r="AB15" s="18">
        <v>0.13126242428342799</v>
      </c>
      <c r="AC15" s="18">
        <v>0.20866774946682201</v>
      </c>
      <c r="AD15" s="18">
        <v>0.30588734113239102</v>
      </c>
      <c r="AE15" s="18"/>
      <c r="AF15" s="18">
        <v>0.184766093918213</v>
      </c>
      <c r="AG15" s="18">
        <v>0.16435445903149001</v>
      </c>
      <c r="AH15" s="18">
        <v>0.207675374407852</v>
      </c>
      <c r="AI15" s="18"/>
      <c r="AJ15" s="18" t="s">
        <v>79</v>
      </c>
      <c r="AK15" s="18" t="s">
        <v>79</v>
      </c>
      <c r="AL15" s="18" t="s">
        <v>79</v>
      </c>
      <c r="AM15" s="18" t="s">
        <v>79</v>
      </c>
      <c r="AN15" s="18" t="s">
        <v>79</v>
      </c>
      <c r="AO15" s="18"/>
      <c r="AP15" s="18">
        <v>0.164672705535195</v>
      </c>
      <c r="AQ15" s="18">
        <v>0.21152650877907</v>
      </c>
      <c r="AR15" s="18">
        <v>0.16112166614137499</v>
      </c>
      <c r="AS15" s="18"/>
      <c r="AT15" s="18">
        <v>0.18886423277168199</v>
      </c>
      <c r="AU15" s="18">
        <v>0.18569102646441801</v>
      </c>
      <c r="AV15" s="18">
        <v>0.18048225965407999</v>
      </c>
      <c r="AW15" s="18">
        <v>0.15314412709105399</v>
      </c>
      <c r="AX15" s="18">
        <v>0.27611103662374797</v>
      </c>
    </row>
    <row r="16" spans="2:50" x14ac:dyDescent="0.25">
      <c r="B16" s="15" t="s">
        <v>72</v>
      </c>
      <c r="C16" s="18">
        <v>0.55397800167316402</v>
      </c>
      <c r="D16" s="18">
        <v>0.57190084285473497</v>
      </c>
      <c r="E16" s="18">
        <v>0.53678294045503905</v>
      </c>
      <c r="F16" s="18"/>
      <c r="G16" s="18">
        <v>0.53117744920270704</v>
      </c>
      <c r="H16" s="18">
        <v>0.51219805307369104</v>
      </c>
      <c r="I16" s="18">
        <v>0.54567463028059704</v>
      </c>
      <c r="J16" s="18">
        <v>0.56736384608886503</v>
      </c>
      <c r="K16" s="18">
        <v>0.58669610580606102</v>
      </c>
      <c r="L16" s="18">
        <v>0.57748300706224398</v>
      </c>
      <c r="M16" s="18"/>
      <c r="N16" s="18">
        <v>0.63997705643834601</v>
      </c>
      <c r="O16" s="18">
        <v>0.56363641871418502</v>
      </c>
      <c r="P16" s="18">
        <v>0.50863686578283296</v>
      </c>
      <c r="Q16" s="18">
        <v>0.49181266382910599</v>
      </c>
      <c r="R16" s="18"/>
      <c r="S16" s="18">
        <v>0.54799438568471304</v>
      </c>
      <c r="T16" s="18">
        <v>0.53717481845843895</v>
      </c>
      <c r="U16" s="18">
        <v>0.56187328529070901</v>
      </c>
      <c r="V16" s="18">
        <v>0.61216200147095501</v>
      </c>
      <c r="W16" s="18">
        <v>0.609153080128913</v>
      </c>
      <c r="X16" s="18">
        <v>0.45252849343719898</v>
      </c>
      <c r="Y16" s="18">
        <v>0.56254501479706798</v>
      </c>
      <c r="Z16" s="18">
        <v>0.50499627574567896</v>
      </c>
      <c r="AA16" s="18">
        <v>0.53108551676470195</v>
      </c>
      <c r="AB16" s="18">
        <v>0.60194994345841402</v>
      </c>
      <c r="AC16" s="18">
        <v>0.56136858653327404</v>
      </c>
      <c r="AD16" s="18">
        <v>0.604216215144038</v>
      </c>
      <c r="AE16" s="18"/>
      <c r="AF16" s="18">
        <v>0.52356394708426202</v>
      </c>
      <c r="AG16" s="18">
        <v>0.58876037210547905</v>
      </c>
      <c r="AH16" s="18">
        <v>0.51839503890448502</v>
      </c>
      <c r="AI16" s="18"/>
      <c r="AJ16" s="18" t="s">
        <v>79</v>
      </c>
      <c r="AK16" s="18" t="s">
        <v>79</v>
      </c>
      <c r="AL16" s="18" t="s">
        <v>79</v>
      </c>
      <c r="AM16" s="18" t="s">
        <v>79</v>
      </c>
      <c r="AN16" s="18" t="s">
        <v>79</v>
      </c>
      <c r="AO16" s="18"/>
      <c r="AP16" s="18">
        <v>0.57690964286403301</v>
      </c>
      <c r="AQ16" s="18">
        <v>0.53548314364348104</v>
      </c>
      <c r="AR16" s="18">
        <v>0.56464231950801003</v>
      </c>
      <c r="AS16" s="18"/>
      <c r="AT16" s="18">
        <v>0.46406325442420199</v>
      </c>
      <c r="AU16" s="18">
        <v>0.57013009402114501</v>
      </c>
      <c r="AV16" s="18">
        <v>0.61232665990226098</v>
      </c>
      <c r="AW16" s="18">
        <v>0.64191898730072805</v>
      </c>
      <c r="AX16" s="18">
        <v>0.60857397168012795</v>
      </c>
    </row>
    <row r="17" spans="2:50" x14ac:dyDescent="0.25">
      <c r="B17" s="15" t="s">
        <v>73</v>
      </c>
      <c r="C17" s="19">
        <v>-0.37159926211560201</v>
      </c>
      <c r="D17" s="19">
        <v>-0.39585205921432198</v>
      </c>
      <c r="E17" s="19">
        <v>-0.34962761917663798</v>
      </c>
      <c r="F17" s="19"/>
      <c r="G17" s="19">
        <v>-0.28459967116939799</v>
      </c>
      <c r="H17" s="19">
        <v>-0.25964720375272998</v>
      </c>
      <c r="I17" s="19">
        <v>-0.35317951460636199</v>
      </c>
      <c r="J17" s="19">
        <v>-0.427647801458724</v>
      </c>
      <c r="K17" s="19">
        <v>-0.45246419354489098</v>
      </c>
      <c r="L17" s="19">
        <v>-0.43690679728083398</v>
      </c>
      <c r="M17" s="19"/>
      <c r="N17" s="19">
        <v>-0.45933020615519099</v>
      </c>
      <c r="O17" s="19">
        <v>-0.38383675253226102</v>
      </c>
      <c r="P17" s="19">
        <v>-0.31238378358933699</v>
      </c>
      <c r="Q17" s="19">
        <v>-0.31566511296694899</v>
      </c>
      <c r="R17" s="19"/>
      <c r="S17" s="19">
        <v>-0.355335927440809</v>
      </c>
      <c r="T17" s="19">
        <v>-0.31929306317023298</v>
      </c>
      <c r="U17" s="19">
        <v>-0.35657411581159498</v>
      </c>
      <c r="V17" s="19">
        <v>-0.47909497616963798</v>
      </c>
      <c r="W17" s="19">
        <v>-0.479583240970612</v>
      </c>
      <c r="X17" s="19">
        <v>-0.24895909612148201</v>
      </c>
      <c r="Y17" s="19">
        <v>-0.39624440224436602</v>
      </c>
      <c r="Z17" s="19">
        <v>-0.328059875877865</v>
      </c>
      <c r="AA17" s="19">
        <v>-0.35425787824552002</v>
      </c>
      <c r="AB17" s="19">
        <v>-0.47068751917498702</v>
      </c>
      <c r="AC17" s="19">
        <v>-0.352700837066452</v>
      </c>
      <c r="AD17" s="19">
        <v>-0.29832887401164698</v>
      </c>
      <c r="AE17" s="19"/>
      <c r="AF17" s="19">
        <v>-0.33879785316604999</v>
      </c>
      <c r="AG17" s="19">
        <v>-0.42440591307398901</v>
      </c>
      <c r="AH17" s="19">
        <v>-0.31071966449663302</v>
      </c>
      <c r="AI17" s="19"/>
      <c r="AJ17" s="19" t="s">
        <v>79</v>
      </c>
      <c r="AK17" s="19" t="s">
        <v>79</v>
      </c>
      <c r="AL17" s="19" t="s">
        <v>79</v>
      </c>
      <c r="AM17" s="19" t="s">
        <v>79</v>
      </c>
      <c r="AN17" s="19" t="s">
        <v>79</v>
      </c>
      <c r="AO17" s="19"/>
      <c r="AP17" s="19">
        <v>-0.41223693732883798</v>
      </c>
      <c r="AQ17" s="19">
        <v>-0.32395663486441101</v>
      </c>
      <c r="AR17" s="19">
        <v>-0.40352065336663601</v>
      </c>
      <c r="AS17" s="19"/>
      <c r="AT17" s="19">
        <v>-0.27519902165252003</v>
      </c>
      <c r="AU17" s="19">
        <v>-0.38443906755672702</v>
      </c>
      <c r="AV17" s="19">
        <v>-0.43184440024818099</v>
      </c>
      <c r="AW17" s="19">
        <v>-0.48877486020967398</v>
      </c>
      <c r="AX17" s="19">
        <v>-0.33246293505637903</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325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7.2344551158376694E-2</v>
      </c>
      <c r="D9" s="14">
        <v>7.8868248475926703E-2</v>
      </c>
      <c r="E9" s="14">
        <v>6.5720930920577902E-2</v>
      </c>
      <c r="F9" s="14"/>
      <c r="G9" s="14">
        <v>8.9745746217113898E-2</v>
      </c>
      <c r="H9" s="14">
        <v>0.114397413975153</v>
      </c>
      <c r="I9" s="14">
        <v>7.9192436422638901E-2</v>
      </c>
      <c r="J9" s="14">
        <v>6.52467166926467E-2</v>
      </c>
      <c r="K9" s="14">
        <v>5.0570383511037501E-2</v>
      </c>
      <c r="L9" s="14">
        <v>4.09677912864971E-2</v>
      </c>
      <c r="M9" s="14"/>
      <c r="N9" s="14">
        <v>6.8445803801050906E-2</v>
      </c>
      <c r="O9" s="14">
        <v>5.6225523070213598E-2</v>
      </c>
      <c r="P9" s="14">
        <v>7.6008726987976102E-2</v>
      </c>
      <c r="Q9" s="14">
        <v>9.0684725938842095E-2</v>
      </c>
      <c r="R9" s="14"/>
      <c r="S9" s="14">
        <v>8.1948002937288794E-2</v>
      </c>
      <c r="T9" s="14">
        <v>4.7866827649981597E-2</v>
      </c>
      <c r="U9" s="14">
        <v>7.6708816691284501E-2</v>
      </c>
      <c r="V9" s="14">
        <v>6.2070670518510299E-2</v>
      </c>
      <c r="W9" s="14">
        <v>4.7348585306173398E-2</v>
      </c>
      <c r="X9" s="14">
        <v>9.9911061157012093E-2</v>
      </c>
      <c r="Y9" s="14">
        <v>7.8481224801892693E-2</v>
      </c>
      <c r="Z9" s="14">
        <v>7.7196012095886196E-2</v>
      </c>
      <c r="AA9" s="14">
        <v>8.9725057349820406E-2</v>
      </c>
      <c r="AB9" s="14">
        <v>5.6239126659159998E-2</v>
      </c>
      <c r="AC9" s="14">
        <v>9.0184830537496305E-2</v>
      </c>
      <c r="AD9" s="14">
        <v>6.0087354600987603E-2</v>
      </c>
      <c r="AE9" s="14"/>
      <c r="AF9" s="14">
        <v>8.44320257735105E-2</v>
      </c>
      <c r="AG9" s="14">
        <v>6.0190808195834403E-2</v>
      </c>
      <c r="AH9" s="14">
        <v>8.0979815271054897E-2</v>
      </c>
      <c r="AI9" s="14"/>
      <c r="AJ9" s="14" t="s">
        <v>79</v>
      </c>
      <c r="AK9" s="14" t="s">
        <v>79</v>
      </c>
      <c r="AL9" s="14" t="s">
        <v>79</v>
      </c>
      <c r="AM9" s="14" t="s">
        <v>79</v>
      </c>
      <c r="AN9" s="14" t="s">
        <v>79</v>
      </c>
      <c r="AO9" s="14"/>
      <c r="AP9" s="14">
        <v>6.3050395470487103E-2</v>
      </c>
      <c r="AQ9" s="14">
        <v>8.5970128215105399E-2</v>
      </c>
      <c r="AR9" s="14">
        <v>5.4940280864152397E-2</v>
      </c>
      <c r="AS9" s="14"/>
      <c r="AT9" s="14">
        <v>8.8546186233201998E-2</v>
      </c>
      <c r="AU9" s="14">
        <v>8.4165851438512601E-2</v>
      </c>
      <c r="AV9" s="14">
        <v>5.4353253976815598E-2</v>
      </c>
      <c r="AW9" s="14">
        <v>7.1831868135969298E-2</v>
      </c>
      <c r="AX9" s="14">
        <v>4.0533567746783801E-2</v>
      </c>
    </row>
    <row r="10" spans="2:50" x14ac:dyDescent="0.25">
      <c r="B10" s="15" t="s">
        <v>66</v>
      </c>
      <c r="C10" s="14">
        <v>0.169936035414711</v>
      </c>
      <c r="D10" s="14">
        <v>0.143589887956621</v>
      </c>
      <c r="E10" s="14">
        <v>0.19605370031309499</v>
      </c>
      <c r="F10" s="14"/>
      <c r="G10" s="14">
        <v>0.19647302358771401</v>
      </c>
      <c r="H10" s="14">
        <v>0.21799528080997899</v>
      </c>
      <c r="I10" s="14">
        <v>0.220722803675135</v>
      </c>
      <c r="J10" s="14">
        <v>0.16239997606397</v>
      </c>
      <c r="K10" s="14">
        <v>0.113622276536918</v>
      </c>
      <c r="L10" s="14">
        <v>0.115338004955353</v>
      </c>
      <c r="M10" s="14"/>
      <c r="N10" s="14">
        <v>0.148365075793047</v>
      </c>
      <c r="O10" s="14">
        <v>0.16089723072898299</v>
      </c>
      <c r="P10" s="14">
        <v>0.184039328928122</v>
      </c>
      <c r="Q10" s="14">
        <v>0.191600706303579</v>
      </c>
      <c r="R10" s="14"/>
      <c r="S10" s="14">
        <v>0.18759412426659</v>
      </c>
      <c r="T10" s="14">
        <v>0.19338343991943399</v>
      </c>
      <c r="U10" s="14">
        <v>0.13275557575917299</v>
      </c>
      <c r="V10" s="14">
        <v>0.19569408102107799</v>
      </c>
      <c r="W10" s="14">
        <v>0.12804100321078499</v>
      </c>
      <c r="X10" s="14">
        <v>0.20667992353175399</v>
      </c>
      <c r="Y10" s="14">
        <v>0.17837060217519299</v>
      </c>
      <c r="Z10" s="14">
        <v>0.16114291207657699</v>
      </c>
      <c r="AA10" s="14">
        <v>0.136808016554988</v>
      </c>
      <c r="AB10" s="14">
        <v>0.161977431578677</v>
      </c>
      <c r="AC10" s="14">
        <v>0.19481715040663899</v>
      </c>
      <c r="AD10" s="14">
        <v>8.9578680107948894E-2</v>
      </c>
      <c r="AE10" s="14"/>
      <c r="AF10" s="14">
        <v>0.16596216436926101</v>
      </c>
      <c r="AG10" s="14">
        <v>0.15702942685660301</v>
      </c>
      <c r="AH10" s="14">
        <v>0.20161051563840299</v>
      </c>
      <c r="AI10" s="14"/>
      <c r="AJ10" s="14" t="s">
        <v>79</v>
      </c>
      <c r="AK10" s="14" t="s">
        <v>79</v>
      </c>
      <c r="AL10" s="14" t="s">
        <v>79</v>
      </c>
      <c r="AM10" s="14" t="s">
        <v>79</v>
      </c>
      <c r="AN10" s="14" t="s">
        <v>79</v>
      </c>
      <c r="AO10" s="14"/>
      <c r="AP10" s="14">
        <v>0.150384418727179</v>
      </c>
      <c r="AQ10" s="14">
        <v>0.189208288784284</v>
      </c>
      <c r="AR10" s="14">
        <v>0.161680328841772</v>
      </c>
      <c r="AS10" s="14"/>
      <c r="AT10" s="14">
        <v>0.182110760743806</v>
      </c>
      <c r="AU10" s="14">
        <v>0.162875636949532</v>
      </c>
      <c r="AV10" s="14">
        <v>0.17668133402333899</v>
      </c>
      <c r="AW10" s="14">
        <v>0.110664149983784</v>
      </c>
      <c r="AX10" s="14">
        <v>0.15985326843436101</v>
      </c>
    </row>
    <row r="11" spans="2:50" x14ac:dyDescent="0.25">
      <c r="B11" s="15" t="s">
        <v>67</v>
      </c>
      <c r="C11" s="14">
        <v>0.30190724947192998</v>
      </c>
      <c r="D11" s="14">
        <v>0.28349165205000498</v>
      </c>
      <c r="E11" s="14">
        <v>0.31692910763709897</v>
      </c>
      <c r="F11" s="14"/>
      <c r="G11" s="14">
        <v>0.34446723217939801</v>
      </c>
      <c r="H11" s="14">
        <v>0.30127803818294602</v>
      </c>
      <c r="I11" s="14">
        <v>0.23991097519197899</v>
      </c>
      <c r="J11" s="14">
        <v>0.29670582606072998</v>
      </c>
      <c r="K11" s="14">
        <v>0.34188598050373897</v>
      </c>
      <c r="L11" s="14">
        <v>0.30186325686160098</v>
      </c>
      <c r="M11" s="14"/>
      <c r="N11" s="14">
        <v>0.259839302648048</v>
      </c>
      <c r="O11" s="14">
        <v>0.29973613063622701</v>
      </c>
      <c r="P11" s="14">
        <v>0.31004634411419701</v>
      </c>
      <c r="Q11" s="14">
        <v>0.34488894462470598</v>
      </c>
      <c r="R11" s="14"/>
      <c r="S11" s="14">
        <v>0.33246069153270402</v>
      </c>
      <c r="T11" s="14">
        <v>0.293057030163279</v>
      </c>
      <c r="U11" s="14">
        <v>0.30253627532289201</v>
      </c>
      <c r="V11" s="14">
        <v>0.27413763597636098</v>
      </c>
      <c r="W11" s="14">
        <v>0.34275590296638098</v>
      </c>
      <c r="X11" s="14">
        <v>0.27778441232073098</v>
      </c>
      <c r="Y11" s="14">
        <v>0.29590397306159899</v>
      </c>
      <c r="Z11" s="14">
        <v>0.31788239457753398</v>
      </c>
      <c r="AA11" s="14">
        <v>0.29172279143150798</v>
      </c>
      <c r="AB11" s="14">
        <v>0.28123378669723198</v>
      </c>
      <c r="AC11" s="14">
        <v>0.33725123856959699</v>
      </c>
      <c r="AD11" s="14">
        <v>0.29141933350708199</v>
      </c>
      <c r="AE11" s="14"/>
      <c r="AF11" s="14">
        <v>0.27786832440248399</v>
      </c>
      <c r="AG11" s="14">
        <v>0.29893623878668302</v>
      </c>
      <c r="AH11" s="14">
        <v>0.34449104947775899</v>
      </c>
      <c r="AI11" s="14"/>
      <c r="AJ11" s="14" t="s">
        <v>79</v>
      </c>
      <c r="AK11" s="14" t="s">
        <v>79</v>
      </c>
      <c r="AL11" s="14" t="s">
        <v>79</v>
      </c>
      <c r="AM11" s="14" t="s">
        <v>79</v>
      </c>
      <c r="AN11" s="14" t="s">
        <v>79</v>
      </c>
      <c r="AO11" s="14"/>
      <c r="AP11" s="14">
        <v>0.27534782015220299</v>
      </c>
      <c r="AQ11" s="14">
        <v>0.30345902964922</v>
      </c>
      <c r="AR11" s="14">
        <v>0.306912166847428</v>
      </c>
      <c r="AS11" s="14"/>
      <c r="AT11" s="14">
        <v>0.33396936128863702</v>
      </c>
      <c r="AU11" s="14">
        <v>0.309235408852372</v>
      </c>
      <c r="AV11" s="14">
        <v>0.28945287939920999</v>
      </c>
      <c r="AW11" s="14">
        <v>0.25828750173071502</v>
      </c>
      <c r="AX11" s="14">
        <v>0.14072630428232299</v>
      </c>
    </row>
    <row r="12" spans="2:50" x14ac:dyDescent="0.25">
      <c r="B12" s="15" t="s">
        <v>68</v>
      </c>
      <c r="C12" s="14">
        <v>0.28334651099255598</v>
      </c>
      <c r="D12" s="14">
        <v>0.30165947876759402</v>
      </c>
      <c r="E12" s="14">
        <v>0.26688369126961697</v>
      </c>
      <c r="F12" s="14"/>
      <c r="G12" s="14">
        <v>0.227157419049066</v>
      </c>
      <c r="H12" s="14">
        <v>0.20918219321515599</v>
      </c>
      <c r="I12" s="14">
        <v>0.28722536626287498</v>
      </c>
      <c r="J12" s="14">
        <v>0.30083749485671502</v>
      </c>
      <c r="K12" s="14">
        <v>0.28926444330250001</v>
      </c>
      <c r="L12" s="14">
        <v>0.36041869749267003</v>
      </c>
      <c r="M12" s="14"/>
      <c r="N12" s="14">
        <v>0.33820136001148698</v>
      </c>
      <c r="O12" s="14">
        <v>0.32137572701170503</v>
      </c>
      <c r="P12" s="14">
        <v>0.25503708915805101</v>
      </c>
      <c r="Q12" s="14">
        <v>0.205537116988774</v>
      </c>
      <c r="R12" s="14"/>
      <c r="S12" s="14">
        <v>0.23839350539469401</v>
      </c>
      <c r="T12" s="14">
        <v>0.31195010431097703</v>
      </c>
      <c r="U12" s="14">
        <v>0.28507317355577699</v>
      </c>
      <c r="V12" s="14">
        <v>0.28253938768241599</v>
      </c>
      <c r="W12" s="14">
        <v>0.30648601148384802</v>
      </c>
      <c r="X12" s="14">
        <v>0.23118582313174399</v>
      </c>
      <c r="Y12" s="14">
        <v>0.29571805850016097</v>
      </c>
      <c r="Z12" s="14">
        <v>0.266072751255649</v>
      </c>
      <c r="AA12" s="14">
        <v>0.31853662824863499</v>
      </c>
      <c r="AB12" s="14">
        <v>0.323680753142572</v>
      </c>
      <c r="AC12" s="14">
        <v>0.23174037441315601</v>
      </c>
      <c r="AD12" s="14">
        <v>0.29522588973548802</v>
      </c>
      <c r="AE12" s="14"/>
      <c r="AF12" s="14">
        <v>0.31246149728092698</v>
      </c>
      <c r="AG12" s="14">
        <v>0.287798070252964</v>
      </c>
      <c r="AH12" s="14">
        <v>0.221970210223777</v>
      </c>
      <c r="AI12" s="14"/>
      <c r="AJ12" s="14" t="s">
        <v>79</v>
      </c>
      <c r="AK12" s="14" t="s">
        <v>79</v>
      </c>
      <c r="AL12" s="14" t="s">
        <v>79</v>
      </c>
      <c r="AM12" s="14" t="s">
        <v>79</v>
      </c>
      <c r="AN12" s="14" t="s">
        <v>79</v>
      </c>
      <c r="AO12" s="14"/>
      <c r="AP12" s="14">
        <v>0.34551159223320699</v>
      </c>
      <c r="AQ12" s="14">
        <v>0.264121292547912</v>
      </c>
      <c r="AR12" s="14">
        <v>0.30546161348076301</v>
      </c>
      <c r="AS12" s="14"/>
      <c r="AT12" s="14">
        <v>0.25056431676587099</v>
      </c>
      <c r="AU12" s="14">
        <v>0.28709430630424798</v>
      </c>
      <c r="AV12" s="14">
        <v>0.30641378071386799</v>
      </c>
      <c r="AW12" s="14">
        <v>0.28575884810934998</v>
      </c>
      <c r="AX12" s="14">
        <v>0.29821860575383202</v>
      </c>
    </row>
    <row r="13" spans="2:50" x14ac:dyDescent="0.25">
      <c r="B13" s="15" t="s">
        <v>69</v>
      </c>
      <c r="C13" s="14">
        <v>0.112078901568541</v>
      </c>
      <c r="D13" s="14">
        <v>0.151372188685265</v>
      </c>
      <c r="E13" s="14">
        <v>7.4714166640934804E-2</v>
      </c>
      <c r="F13" s="14"/>
      <c r="G13" s="14">
        <v>8.2128432699358295E-2</v>
      </c>
      <c r="H13" s="14">
        <v>8.5272451973184102E-2</v>
      </c>
      <c r="I13" s="14">
        <v>9.3950107166188901E-2</v>
      </c>
      <c r="J13" s="14">
        <v>0.122082320390315</v>
      </c>
      <c r="K13" s="14">
        <v>0.157378995330095</v>
      </c>
      <c r="L13" s="14">
        <v>0.130345722388161</v>
      </c>
      <c r="M13" s="14"/>
      <c r="N13" s="14">
        <v>0.15433502297594601</v>
      </c>
      <c r="O13" s="14">
        <v>0.11490652537995399</v>
      </c>
      <c r="P13" s="14">
        <v>8.7243567637805094E-2</v>
      </c>
      <c r="Q13" s="14">
        <v>8.4327896959763296E-2</v>
      </c>
      <c r="R13" s="14"/>
      <c r="S13" s="14">
        <v>0.10156570466036199</v>
      </c>
      <c r="T13" s="14">
        <v>0.116387268003436</v>
      </c>
      <c r="U13" s="14">
        <v>0.12770547348497399</v>
      </c>
      <c r="V13" s="14">
        <v>0.120072426693683</v>
      </c>
      <c r="W13" s="14">
        <v>0.12917795184276201</v>
      </c>
      <c r="X13" s="14">
        <v>9.0076755322466201E-2</v>
      </c>
      <c r="Y13" s="14">
        <v>0.10463282201950901</v>
      </c>
      <c r="Z13" s="14">
        <v>0.13248105209790201</v>
      </c>
      <c r="AA13" s="14">
        <v>0.11369468126827501</v>
      </c>
      <c r="AB13" s="14">
        <v>7.9332456259333606E-2</v>
      </c>
      <c r="AC13" s="14">
        <v>0.101615463785662</v>
      </c>
      <c r="AD13" s="14">
        <v>0.20496733037404899</v>
      </c>
      <c r="AE13" s="14"/>
      <c r="AF13" s="14">
        <v>0.10520692059207901</v>
      </c>
      <c r="AG13" s="14">
        <v>0.138822823454333</v>
      </c>
      <c r="AH13" s="14">
        <v>7.13265734737554E-2</v>
      </c>
      <c r="AI13" s="14"/>
      <c r="AJ13" s="14" t="s">
        <v>79</v>
      </c>
      <c r="AK13" s="14" t="s">
        <v>79</v>
      </c>
      <c r="AL13" s="14" t="s">
        <v>79</v>
      </c>
      <c r="AM13" s="14" t="s">
        <v>79</v>
      </c>
      <c r="AN13" s="14" t="s">
        <v>79</v>
      </c>
      <c r="AO13" s="14"/>
      <c r="AP13" s="14">
        <v>0.13247645788049101</v>
      </c>
      <c r="AQ13" s="14">
        <v>0.112224809178079</v>
      </c>
      <c r="AR13" s="14">
        <v>0.10962179274584601</v>
      </c>
      <c r="AS13" s="14"/>
      <c r="AT13" s="14">
        <v>6.6934623157892906E-2</v>
      </c>
      <c r="AU13" s="14">
        <v>8.6938977002691806E-2</v>
      </c>
      <c r="AV13" s="14">
        <v>0.13099525068998799</v>
      </c>
      <c r="AW13" s="14">
        <v>0.245818890148019</v>
      </c>
      <c r="AX13" s="14">
        <v>0.27232399766500498</v>
      </c>
    </row>
    <row r="14" spans="2:50" x14ac:dyDescent="0.25">
      <c r="B14" s="15" t="s">
        <v>70</v>
      </c>
      <c r="C14" s="14">
        <v>6.0386751393884198E-2</v>
      </c>
      <c r="D14" s="14">
        <v>4.1018544064587902E-2</v>
      </c>
      <c r="E14" s="14">
        <v>7.9698403218675995E-2</v>
      </c>
      <c r="F14" s="14"/>
      <c r="G14" s="14">
        <v>6.0028146267349702E-2</v>
      </c>
      <c r="H14" s="14">
        <v>7.1874621843582398E-2</v>
      </c>
      <c r="I14" s="14">
        <v>7.8998311281182204E-2</v>
      </c>
      <c r="J14" s="14">
        <v>5.2727665935623398E-2</v>
      </c>
      <c r="K14" s="14">
        <v>4.7277920815711201E-2</v>
      </c>
      <c r="L14" s="14">
        <v>5.1066527015718802E-2</v>
      </c>
      <c r="M14" s="14"/>
      <c r="N14" s="14">
        <v>3.0813434770421401E-2</v>
      </c>
      <c r="O14" s="14">
        <v>4.6858863172917202E-2</v>
      </c>
      <c r="P14" s="14">
        <v>8.7624943173849501E-2</v>
      </c>
      <c r="Q14" s="14">
        <v>8.2960609184335399E-2</v>
      </c>
      <c r="R14" s="14"/>
      <c r="S14" s="14">
        <v>5.8037971208360697E-2</v>
      </c>
      <c r="T14" s="14">
        <v>3.7355329952891501E-2</v>
      </c>
      <c r="U14" s="14">
        <v>7.5220685185899194E-2</v>
      </c>
      <c r="V14" s="14">
        <v>6.5485798107952797E-2</v>
      </c>
      <c r="W14" s="14">
        <v>4.61905451900506E-2</v>
      </c>
      <c r="X14" s="14">
        <v>9.4362024536292596E-2</v>
      </c>
      <c r="Y14" s="14">
        <v>4.68933194416448E-2</v>
      </c>
      <c r="Z14" s="14">
        <v>4.5224877896451098E-2</v>
      </c>
      <c r="AA14" s="14">
        <v>4.9512825146773499E-2</v>
      </c>
      <c r="AB14" s="14">
        <v>9.7536445663025398E-2</v>
      </c>
      <c r="AC14" s="14">
        <v>4.4390942287450399E-2</v>
      </c>
      <c r="AD14" s="14">
        <v>5.8721411674444203E-2</v>
      </c>
      <c r="AE14" s="14"/>
      <c r="AF14" s="14">
        <v>5.40690675817391E-2</v>
      </c>
      <c r="AG14" s="14">
        <v>5.72226324535818E-2</v>
      </c>
      <c r="AH14" s="14">
        <v>7.9621835915250197E-2</v>
      </c>
      <c r="AI14" s="14"/>
      <c r="AJ14" s="14" t="s">
        <v>79</v>
      </c>
      <c r="AK14" s="14" t="s">
        <v>79</v>
      </c>
      <c r="AL14" s="14" t="s">
        <v>79</v>
      </c>
      <c r="AM14" s="14" t="s">
        <v>79</v>
      </c>
      <c r="AN14" s="14" t="s">
        <v>79</v>
      </c>
      <c r="AO14" s="14"/>
      <c r="AP14" s="14">
        <v>3.32293155364329E-2</v>
      </c>
      <c r="AQ14" s="14">
        <v>4.50164516253991E-2</v>
      </c>
      <c r="AR14" s="14">
        <v>6.13838172200383E-2</v>
      </c>
      <c r="AS14" s="14"/>
      <c r="AT14" s="14">
        <v>7.7874751810590601E-2</v>
      </c>
      <c r="AU14" s="14">
        <v>6.9689819452643201E-2</v>
      </c>
      <c r="AV14" s="14">
        <v>4.2103501196779601E-2</v>
      </c>
      <c r="AW14" s="14">
        <v>2.7638741892161998E-2</v>
      </c>
      <c r="AX14" s="14">
        <v>8.8344256117695197E-2</v>
      </c>
    </row>
    <row r="15" spans="2:50" x14ac:dyDescent="0.25">
      <c r="B15" s="15" t="s">
        <v>71</v>
      </c>
      <c r="C15" s="18">
        <v>0.24228058657308801</v>
      </c>
      <c r="D15" s="18">
        <v>0.222458136432548</v>
      </c>
      <c r="E15" s="18">
        <v>0.26177463123367301</v>
      </c>
      <c r="F15" s="18"/>
      <c r="G15" s="18">
        <v>0.28621876980482802</v>
      </c>
      <c r="H15" s="18">
        <v>0.332392694785132</v>
      </c>
      <c r="I15" s="18">
        <v>0.29991524009777398</v>
      </c>
      <c r="J15" s="18">
        <v>0.227646692756617</v>
      </c>
      <c r="K15" s="18">
        <v>0.16419266004795499</v>
      </c>
      <c r="L15" s="18">
        <v>0.15630579624185001</v>
      </c>
      <c r="M15" s="18"/>
      <c r="N15" s="18">
        <v>0.216810879594098</v>
      </c>
      <c r="O15" s="18">
        <v>0.21712275379919699</v>
      </c>
      <c r="P15" s="18">
        <v>0.26004805591609798</v>
      </c>
      <c r="Q15" s="18">
        <v>0.28228543224242097</v>
      </c>
      <c r="R15" s="18"/>
      <c r="S15" s="18">
        <v>0.26954212720387899</v>
      </c>
      <c r="T15" s="18">
        <v>0.241250267569416</v>
      </c>
      <c r="U15" s="18">
        <v>0.209464392450458</v>
      </c>
      <c r="V15" s="18">
        <v>0.257764751539588</v>
      </c>
      <c r="W15" s="18">
        <v>0.17538958851695899</v>
      </c>
      <c r="X15" s="18">
        <v>0.306590984688766</v>
      </c>
      <c r="Y15" s="18">
        <v>0.25685182697708597</v>
      </c>
      <c r="Z15" s="18">
        <v>0.238338924172464</v>
      </c>
      <c r="AA15" s="18">
        <v>0.22653307390480801</v>
      </c>
      <c r="AB15" s="18">
        <v>0.21821655823783701</v>
      </c>
      <c r="AC15" s="18">
        <v>0.28500198094413498</v>
      </c>
      <c r="AD15" s="18">
        <v>0.149666034708937</v>
      </c>
      <c r="AE15" s="18"/>
      <c r="AF15" s="18">
        <v>0.25039419014277098</v>
      </c>
      <c r="AG15" s="18">
        <v>0.21722023505243801</v>
      </c>
      <c r="AH15" s="18">
        <v>0.28259033090945801</v>
      </c>
      <c r="AI15" s="18"/>
      <c r="AJ15" s="18" t="s">
        <v>79</v>
      </c>
      <c r="AK15" s="18" t="s">
        <v>79</v>
      </c>
      <c r="AL15" s="18" t="s">
        <v>79</v>
      </c>
      <c r="AM15" s="18" t="s">
        <v>79</v>
      </c>
      <c r="AN15" s="18" t="s">
        <v>79</v>
      </c>
      <c r="AO15" s="18"/>
      <c r="AP15" s="18">
        <v>0.213434814197666</v>
      </c>
      <c r="AQ15" s="18">
        <v>0.27517841699939</v>
      </c>
      <c r="AR15" s="18">
        <v>0.216620609705925</v>
      </c>
      <c r="AS15" s="18"/>
      <c r="AT15" s="18">
        <v>0.27065694697700798</v>
      </c>
      <c r="AU15" s="18">
        <v>0.24704148838804499</v>
      </c>
      <c r="AV15" s="18">
        <v>0.231034588000155</v>
      </c>
      <c r="AW15" s="18">
        <v>0.182496018119753</v>
      </c>
      <c r="AX15" s="18">
        <v>0.200386836181145</v>
      </c>
    </row>
    <row r="16" spans="2:50" x14ac:dyDescent="0.25">
      <c r="B16" s="15" t="s">
        <v>72</v>
      </c>
      <c r="C16" s="18">
        <v>0.39542541256109798</v>
      </c>
      <c r="D16" s="18">
        <v>0.453031667452858</v>
      </c>
      <c r="E16" s="18">
        <v>0.34159785791055203</v>
      </c>
      <c r="F16" s="18"/>
      <c r="G16" s="18">
        <v>0.30928585174842399</v>
      </c>
      <c r="H16" s="18">
        <v>0.29445464518834003</v>
      </c>
      <c r="I16" s="18">
        <v>0.38117547342906399</v>
      </c>
      <c r="J16" s="18">
        <v>0.42291981524702998</v>
      </c>
      <c r="K16" s="18">
        <v>0.44664343863259498</v>
      </c>
      <c r="L16" s="18">
        <v>0.49076441988083103</v>
      </c>
      <c r="M16" s="18"/>
      <c r="N16" s="18">
        <v>0.49253638298743202</v>
      </c>
      <c r="O16" s="18">
        <v>0.43628225239165902</v>
      </c>
      <c r="P16" s="18">
        <v>0.34228065679585601</v>
      </c>
      <c r="Q16" s="18">
        <v>0.28986501394853698</v>
      </c>
      <c r="R16" s="18"/>
      <c r="S16" s="18">
        <v>0.33995921005505603</v>
      </c>
      <c r="T16" s="18">
        <v>0.42833737231441299</v>
      </c>
      <c r="U16" s="18">
        <v>0.41277864704075201</v>
      </c>
      <c r="V16" s="18">
        <v>0.402611814376098</v>
      </c>
      <c r="W16" s="18">
        <v>0.43566396332661</v>
      </c>
      <c r="X16" s="18">
        <v>0.32126257845421002</v>
      </c>
      <c r="Y16" s="18">
        <v>0.40035088051966999</v>
      </c>
      <c r="Z16" s="18">
        <v>0.39855380335355101</v>
      </c>
      <c r="AA16" s="18">
        <v>0.43223130951691002</v>
      </c>
      <c r="AB16" s="18">
        <v>0.40301320940190599</v>
      </c>
      <c r="AC16" s="18">
        <v>0.33335583819881798</v>
      </c>
      <c r="AD16" s="18">
        <v>0.50019322010953704</v>
      </c>
      <c r="AE16" s="18"/>
      <c r="AF16" s="18">
        <v>0.41766841787300601</v>
      </c>
      <c r="AG16" s="18">
        <v>0.426620893707297</v>
      </c>
      <c r="AH16" s="18">
        <v>0.29329678369753298</v>
      </c>
      <c r="AI16" s="18"/>
      <c r="AJ16" s="18" t="s">
        <v>79</v>
      </c>
      <c r="AK16" s="18" t="s">
        <v>79</v>
      </c>
      <c r="AL16" s="18" t="s">
        <v>79</v>
      </c>
      <c r="AM16" s="18" t="s">
        <v>79</v>
      </c>
      <c r="AN16" s="18" t="s">
        <v>79</v>
      </c>
      <c r="AO16" s="18"/>
      <c r="AP16" s="18">
        <v>0.47798805011369799</v>
      </c>
      <c r="AQ16" s="18">
        <v>0.37634610172599098</v>
      </c>
      <c r="AR16" s="18">
        <v>0.415083406226609</v>
      </c>
      <c r="AS16" s="18"/>
      <c r="AT16" s="18">
        <v>0.31749893992376399</v>
      </c>
      <c r="AU16" s="18">
        <v>0.37403328330693902</v>
      </c>
      <c r="AV16" s="18">
        <v>0.43740903140385601</v>
      </c>
      <c r="AW16" s="18">
        <v>0.53157773825736998</v>
      </c>
      <c r="AX16" s="18">
        <v>0.570542603418837</v>
      </c>
    </row>
    <row r="17" spans="2:50" x14ac:dyDescent="0.25">
      <c r="B17" s="15" t="s">
        <v>73</v>
      </c>
      <c r="C17" s="19">
        <v>-0.15314482598800999</v>
      </c>
      <c r="D17" s="19">
        <v>-0.23057353102031</v>
      </c>
      <c r="E17" s="19">
        <v>-7.9823226676879397E-2</v>
      </c>
      <c r="F17" s="19"/>
      <c r="G17" s="19">
        <v>-2.3067081943595899E-2</v>
      </c>
      <c r="H17" s="19">
        <v>3.7938049596791097E-2</v>
      </c>
      <c r="I17" s="19">
        <v>-8.1260233331290205E-2</v>
      </c>
      <c r="J17" s="19">
        <v>-0.19527312249041301</v>
      </c>
      <c r="K17" s="19">
        <v>-0.28245077858463902</v>
      </c>
      <c r="L17" s="19">
        <v>-0.33445862363898099</v>
      </c>
      <c r="M17" s="19"/>
      <c r="N17" s="19">
        <v>-0.27572550339333401</v>
      </c>
      <c r="O17" s="19">
        <v>-0.219159498592462</v>
      </c>
      <c r="P17" s="19">
        <v>-8.2232600879758699E-2</v>
      </c>
      <c r="Q17" s="19">
        <v>-7.5795817061157797E-3</v>
      </c>
      <c r="R17" s="19"/>
      <c r="S17" s="19">
        <v>-7.0417082851176996E-2</v>
      </c>
      <c r="T17" s="19">
        <v>-0.18708710474499701</v>
      </c>
      <c r="U17" s="19">
        <v>-0.20331425459029401</v>
      </c>
      <c r="V17" s="19">
        <v>-0.144847062836511</v>
      </c>
      <c r="W17" s="19">
        <v>-0.26027437480965099</v>
      </c>
      <c r="X17" s="19">
        <v>-1.4671593765444401E-2</v>
      </c>
      <c r="Y17" s="19">
        <v>-0.14349905354258399</v>
      </c>
      <c r="Z17" s="19">
        <v>-0.16021487918108801</v>
      </c>
      <c r="AA17" s="19">
        <v>-0.20569823561210199</v>
      </c>
      <c r="AB17" s="19">
        <v>-0.18479665116406899</v>
      </c>
      <c r="AC17" s="19">
        <v>-4.8353857254682601E-2</v>
      </c>
      <c r="AD17" s="19">
        <v>-0.35052718540060102</v>
      </c>
      <c r="AE17" s="19"/>
      <c r="AF17" s="19">
        <v>-0.16727422773023501</v>
      </c>
      <c r="AG17" s="19">
        <v>-0.20940065865485899</v>
      </c>
      <c r="AH17" s="19">
        <v>-1.0706452788074699E-2</v>
      </c>
      <c r="AI17" s="19"/>
      <c r="AJ17" s="19" t="s">
        <v>79</v>
      </c>
      <c r="AK17" s="19" t="s">
        <v>79</v>
      </c>
      <c r="AL17" s="19" t="s">
        <v>79</v>
      </c>
      <c r="AM17" s="19" t="s">
        <v>79</v>
      </c>
      <c r="AN17" s="19" t="s">
        <v>79</v>
      </c>
      <c r="AO17" s="19"/>
      <c r="AP17" s="19">
        <v>-0.26455323591603203</v>
      </c>
      <c r="AQ17" s="19">
        <v>-0.10116768472660199</v>
      </c>
      <c r="AR17" s="19">
        <v>-0.19846279652068399</v>
      </c>
      <c r="AS17" s="19"/>
      <c r="AT17" s="19">
        <v>-4.6841992946755798E-2</v>
      </c>
      <c r="AU17" s="19">
        <v>-0.12699179491889501</v>
      </c>
      <c r="AV17" s="19">
        <v>-0.20637444340370101</v>
      </c>
      <c r="AW17" s="19">
        <v>-0.34908172013761701</v>
      </c>
      <c r="AX17" s="19">
        <v>-0.370155767237693</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AX22"/>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326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65</v>
      </c>
      <c r="C9" s="14">
        <v>5.4425768375411999E-2</v>
      </c>
      <c r="D9" s="14">
        <v>6.73718376118215E-2</v>
      </c>
      <c r="E9" s="14">
        <v>4.1510860596455201E-2</v>
      </c>
      <c r="F9" s="14"/>
      <c r="G9" s="14">
        <v>6.86325335450544E-2</v>
      </c>
      <c r="H9" s="14">
        <v>8.8229166375701995E-2</v>
      </c>
      <c r="I9" s="14">
        <v>6.4697081959365493E-2</v>
      </c>
      <c r="J9" s="14">
        <v>4.3824837688303003E-2</v>
      </c>
      <c r="K9" s="14">
        <v>4.9734117449823298E-2</v>
      </c>
      <c r="L9" s="14">
        <v>2.0590264565086901E-2</v>
      </c>
      <c r="M9" s="14"/>
      <c r="N9" s="14">
        <v>6.5017528726591306E-2</v>
      </c>
      <c r="O9" s="14">
        <v>4.61369467984208E-2</v>
      </c>
      <c r="P9" s="14">
        <v>6.6957839877765102E-2</v>
      </c>
      <c r="Q9" s="14">
        <v>4.0982873076390203E-2</v>
      </c>
      <c r="R9" s="14"/>
      <c r="S9" s="14">
        <v>7.0065890948259796E-2</v>
      </c>
      <c r="T9" s="14">
        <v>3.9387509947188599E-2</v>
      </c>
      <c r="U9" s="14">
        <v>2.8113804314520398E-2</v>
      </c>
      <c r="V9" s="14">
        <v>4.1334800530072199E-2</v>
      </c>
      <c r="W9" s="14">
        <v>5.66923127754108E-2</v>
      </c>
      <c r="X9" s="14">
        <v>5.5518086363160697E-2</v>
      </c>
      <c r="Y9" s="14">
        <v>2.37973416733137E-2</v>
      </c>
      <c r="Z9" s="14">
        <v>6.7393671876284603E-2</v>
      </c>
      <c r="AA9" s="14">
        <v>6.4950636780424606E-2</v>
      </c>
      <c r="AB9" s="14">
        <v>5.04275613833014E-2</v>
      </c>
      <c r="AC9" s="14">
        <v>9.8511956953942104E-2</v>
      </c>
      <c r="AD9" s="14">
        <v>0.1106950752758</v>
      </c>
      <c r="AE9" s="14"/>
      <c r="AF9" s="14">
        <v>3.7011461521543797E-2</v>
      </c>
      <c r="AG9" s="14">
        <v>7.7347556834500994E-2</v>
      </c>
      <c r="AH9" s="14">
        <v>4.3299188822575198E-2</v>
      </c>
      <c r="AI9" s="14"/>
      <c r="AJ9" s="14" t="s">
        <v>79</v>
      </c>
      <c r="AK9" s="14" t="s">
        <v>79</v>
      </c>
      <c r="AL9" s="14" t="s">
        <v>79</v>
      </c>
      <c r="AM9" s="14" t="s">
        <v>79</v>
      </c>
      <c r="AN9" s="14" t="s">
        <v>79</v>
      </c>
      <c r="AO9" s="14"/>
      <c r="AP9" s="14">
        <v>6.6104019109638298E-2</v>
      </c>
      <c r="AQ9" s="14">
        <v>6.6191360076052197E-2</v>
      </c>
      <c r="AR9" s="14">
        <v>7.0218788931475498E-2</v>
      </c>
      <c r="AS9" s="14"/>
      <c r="AT9" s="14">
        <v>3.9166215851773697E-2</v>
      </c>
      <c r="AU9" s="14">
        <v>3.9676904223761099E-2</v>
      </c>
      <c r="AV9" s="14">
        <v>6.2134708401519002E-2</v>
      </c>
      <c r="AW9" s="14">
        <v>0.12441461521412001</v>
      </c>
      <c r="AX9" s="14">
        <v>0.12370330850033701</v>
      </c>
    </row>
    <row r="10" spans="2:50" x14ac:dyDescent="0.25">
      <c r="B10" s="15" t="s">
        <v>66</v>
      </c>
      <c r="C10" s="14">
        <v>0.22906395705209301</v>
      </c>
      <c r="D10" s="14">
        <v>0.26329320551055502</v>
      </c>
      <c r="E10" s="14">
        <v>0.194171209049284</v>
      </c>
      <c r="F10" s="14"/>
      <c r="G10" s="14">
        <v>0.34931316287953801</v>
      </c>
      <c r="H10" s="14">
        <v>0.31200499479718002</v>
      </c>
      <c r="I10" s="14">
        <v>0.219863319650108</v>
      </c>
      <c r="J10" s="14">
        <v>0.209664284859442</v>
      </c>
      <c r="K10" s="14">
        <v>0.168198115617366</v>
      </c>
      <c r="L10" s="14">
        <v>0.144735041215552</v>
      </c>
      <c r="M10" s="14"/>
      <c r="N10" s="14">
        <v>0.28781252607190799</v>
      </c>
      <c r="O10" s="14">
        <v>0.244216866639413</v>
      </c>
      <c r="P10" s="14">
        <v>0.186997196145057</v>
      </c>
      <c r="Q10" s="14">
        <v>0.188549263643017</v>
      </c>
      <c r="R10" s="14"/>
      <c r="S10" s="14">
        <v>0.34751537390391102</v>
      </c>
      <c r="T10" s="14">
        <v>0.190499380890679</v>
      </c>
      <c r="U10" s="14">
        <v>0.23077639890471199</v>
      </c>
      <c r="V10" s="14">
        <v>0.19039510566155399</v>
      </c>
      <c r="W10" s="14">
        <v>0.21468181872768999</v>
      </c>
      <c r="X10" s="14">
        <v>0.17200948177679401</v>
      </c>
      <c r="Y10" s="14">
        <v>0.243575204751282</v>
      </c>
      <c r="Z10" s="14">
        <v>0.13030907441498801</v>
      </c>
      <c r="AA10" s="14">
        <v>0.25933411416174901</v>
      </c>
      <c r="AB10" s="14">
        <v>0.228944772797087</v>
      </c>
      <c r="AC10" s="14">
        <v>0.187548691392702</v>
      </c>
      <c r="AD10" s="14">
        <v>0.21019741361418801</v>
      </c>
      <c r="AE10" s="14"/>
      <c r="AF10" s="14">
        <v>0.185979145458327</v>
      </c>
      <c r="AG10" s="14">
        <v>0.254556183307519</v>
      </c>
      <c r="AH10" s="14">
        <v>0.249210983262772</v>
      </c>
      <c r="AI10" s="14"/>
      <c r="AJ10" s="14" t="s">
        <v>79</v>
      </c>
      <c r="AK10" s="14" t="s">
        <v>79</v>
      </c>
      <c r="AL10" s="14" t="s">
        <v>79</v>
      </c>
      <c r="AM10" s="14" t="s">
        <v>79</v>
      </c>
      <c r="AN10" s="14" t="s">
        <v>79</v>
      </c>
      <c r="AO10" s="14"/>
      <c r="AP10" s="14">
        <v>0.25050621588896099</v>
      </c>
      <c r="AQ10" s="14">
        <v>0.27698511144624699</v>
      </c>
      <c r="AR10" s="14">
        <v>0.26397738376427099</v>
      </c>
      <c r="AS10" s="14"/>
      <c r="AT10" s="14">
        <v>0.15528490794667099</v>
      </c>
      <c r="AU10" s="14">
        <v>0.21387021860963801</v>
      </c>
      <c r="AV10" s="14">
        <v>0.30240024066127802</v>
      </c>
      <c r="AW10" s="14">
        <v>0.331963104356084</v>
      </c>
      <c r="AX10" s="14">
        <v>0.424150194285703</v>
      </c>
    </row>
    <row r="11" spans="2:50" x14ac:dyDescent="0.25">
      <c r="B11" s="15" t="s">
        <v>67</v>
      </c>
      <c r="C11" s="14">
        <v>0.36425178802846497</v>
      </c>
      <c r="D11" s="14">
        <v>0.38282213070676802</v>
      </c>
      <c r="E11" s="14">
        <v>0.34703300611239701</v>
      </c>
      <c r="F11" s="14"/>
      <c r="G11" s="14">
        <v>0.28140341873277902</v>
      </c>
      <c r="H11" s="14">
        <v>0.306938393835815</v>
      </c>
      <c r="I11" s="14">
        <v>0.41886377596631602</v>
      </c>
      <c r="J11" s="14">
        <v>0.38007180040622501</v>
      </c>
      <c r="K11" s="14">
        <v>0.360054038415346</v>
      </c>
      <c r="L11" s="14">
        <v>0.41218344550095098</v>
      </c>
      <c r="M11" s="14"/>
      <c r="N11" s="14">
        <v>0.351867706361708</v>
      </c>
      <c r="O11" s="14">
        <v>0.36045018926385403</v>
      </c>
      <c r="P11" s="14">
        <v>0.36662997233181199</v>
      </c>
      <c r="Q11" s="14">
        <v>0.37627020645674902</v>
      </c>
      <c r="R11" s="14"/>
      <c r="S11" s="14">
        <v>0.323541928263127</v>
      </c>
      <c r="T11" s="14">
        <v>0.358018208312329</v>
      </c>
      <c r="U11" s="14">
        <v>0.37873104543410702</v>
      </c>
      <c r="V11" s="14">
        <v>0.41852337344097401</v>
      </c>
      <c r="W11" s="14">
        <v>0.373657619251625</v>
      </c>
      <c r="X11" s="14">
        <v>0.41624181248631198</v>
      </c>
      <c r="Y11" s="14">
        <v>0.355871597370992</v>
      </c>
      <c r="Z11" s="14">
        <v>0.36807118772717001</v>
      </c>
      <c r="AA11" s="14">
        <v>0.35601629351720798</v>
      </c>
      <c r="AB11" s="14">
        <v>0.37629472414017801</v>
      </c>
      <c r="AC11" s="14">
        <v>0.25184282626487198</v>
      </c>
      <c r="AD11" s="14">
        <v>0.40203830567059501</v>
      </c>
      <c r="AE11" s="14"/>
      <c r="AF11" s="14">
        <v>0.39622702630507001</v>
      </c>
      <c r="AG11" s="14">
        <v>0.35296843844099701</v>
      </c>
      <c r="AH11" s="14">
        <v>0.34082485702214799</v>
      </c>
      <c r="AI11" s="14"/>
      <c r="AJ11" s="14" t="s">
        <v>79</v>
      </c>
      <c r="AK11" s="14" t="s">
        <v>79</v>
      </c>
      <c r="AL11" s="14" t="s">
        <v>79</v>
      </c>
      <c r="AM11" s="14" t="s">
        <v>79</v>
      </c>
      <c r="AN11" s="14" t="s">
        <v>79</v>
      </c>
      <c r="AO11" s="14"/>
      <c r="AP11" s="14">
        <v>0.36686292734438702</v>
      </c>
      <c r="AQ11" s="14">
        <v>0.35516846272923802</v>
      </c>
      <c r="AR11" s="14">
        <v>0.386740166503171</v>
      </c>
      <c r="AS11" s="14"/>
      <c r="AT11" s="14">
        <v>0.393704001837063</v>
      </c>
      <c r="AU11" s="14">
        <v>0.35560058864338301</v>
      </c>
      <c r="AV11" s="14">
        <v>0.35204343148852102</v>
      </c>
      <c r="AW11" s="14">
        <v>0.28558830931358298</v>
      </c>
      <c r="AX11" s="14">
        <v>0.26790550091965498</v>
      </c>
    </row>
    <row r="12" spans="2:50" x14ac:dyDescent="0.25">
      <c r="B12" s="15" t="s">
        <v>68</v>
      </c>
      <c r="C12" s="14">
        <v>0.25050026810681503</v>
      </c>
      <c r="D12" s="14">
        <v>0.209865861013317</v>
      </c>
      <c r="E12" s="14">
        <v>0.29030734396736002</v>
      </c>
      <c r="F12" s="14"/>
      <c r="G12" s="14">
        <v>0.22040725069875</v>
      </c>
      <c r="H12" s="14">
        <v>0.20645776093823601</v>
      </c>
      <c r="I12" s="14">
        <v>0.207688223943194</v>
      </c>
      <c r="J12" s="14">
        <v>0.23846847012733699</v>
      </c>
      <c r="K12" s="14">
        <v>0.29340143205622199</v>
      </c>
      <c r="L12" s="14">
        <v>0.32255019713651201</v>
      </c>
      <c r="M12" s="14"/>
      <c r="N12" s="14">
        <v>0.22711224331209801</v>
      </c>
      <c r="O12" s="14">
        <v>0.246877296093759</v>
      </c>
      <c r="P12" s="14">
        <v>0.266020638069417</v>
      </c>
      <c r="Q12" s="14">
        <v>0.26787567595746098</v>
      </c>
      <c r="R12" s="14"/>
      <c r="S12" s="14">
        <v>0.212142099944716</v>
      </c>
      <c r="T12" s="14">
        <v>0.31254042976440799</v>
      </c>
      <c r="U12" s="14">
        <v>0.23066885873829701</v>
      </c>
      <c r="V12" s="14">
        <v>0.24356201288318599</v>
      </c>
      <c r="W12" s="14">
        <v>0.25614889788711198</v>
      </c>
      <c r="X12" s="14">
        <v>0.23036142603187401</v>
      </c>
      <c r="Y12" s="14">
        <v>0.24949050269165801</v>
      </c>
      <c r="Z12" s="14">
        <v>0.316005358839623</v>
      </c>
      <c r="AA12" s="14">
        <v>0.204354401437085</v>
      </c>
      <c r="AB12" s="14">
        <v>0.246219589642243</v>
      </c>
      <c r="AC12" s="14">
        <v>0.359894469793128</v>
      </c>
      <c r="AD12" s="14">
        <v>0.19694448630685199</v>
      </c>
      <c r="AE12" s="14"/>
      <c r="AF12" s="14">
        <v>0.26533094527144802</v>
      </c>
      <c r="AG12" s="14">
        <v>0.24439925389480899</v>
      </c>
      <c r="AH12" s="14">
        <v>0.21949479083415199</v>
      </c>
      <c r="AI12" s="14"/>
      <c r="AJ12" s="14" t="s">
        <v>79</v>
      </c>
      <c r="AK12" s="14" t="s">
        <v>79</v>
      </c>
      <c r="AL12" s="14" t="s">
        <v>79</v>
      </c>
      <c r="AM12" s="14" t="s">
        <v>79</v>
      </c>
      <c r="AN12" s="14" t="s">
        <v>79</v>
      </c>
      <c r="AO12" s="14"/>
      <c r="AP12" s="14">
        <v>0.22810727603199701</v>
      </c>
      <c r="AQ12" s="14">
        <v>0.21872050147774499</v>
      </c>
      <c r="AR12" s="14">
        <v>0.23109591602086099</v>
      </c>
      <c r="AS12" s="14"/>
      <c r="AT12" s="14">
        <v>0.28179839061991302</v>
      </c>
      <c r="AU12" s="14">
        <v>0.271937783576017</v>
      </c>
      <c r="AV12" s="14">
        <v>0.20444890898406801</v>
      </c>
      <c r="AW12" s="14">
        <v>0.22538199994164701</v>
      </c>
      <c r="AX12" s="14">
        <v>0.18424099629430599</v>
      </c>
    </row>
    <row r="13" spans="2:50" x14ac:dyDescent="0.25">
      <c r="B13" s="15" t="s">
        <v>69</v>
      </c>
      <c r="C13" s="14">
        <v>8.6544649670292503E-2</v>
      </c>
      <c r="D13" s="14">
        <v>6.5008976916641995E-2</v>
      </c>
      <c r="E13" s="14">
        <v>0.10816743754776099</v>
      </c>
      <c r="F13" s="14"/>
      <c r="G13" s="14">
        <v>6.1335838265284097E-2</v>
      </c>
      <c r="H13" s="14">
        <v>5.21302264328155E-2</v>
      </c>
      <c r="I13" s="14">
        <v>8.8887598481017405E-2</v>
      </c>
      <c r="J13" s="14">
        <v>0.118231431668798</v>
      </c>
      <c r="K13" s="14">
        <v>0.119720857072424</v>
      </c>
      <c r="L13" s="14">
        <v>8.1800004621087899E-2</v>
      </c>
      <c r="M13" s="14"/>
      <c r="N13" s="14">
        <v>6.0276654201065497E-2</v>
      </c>
      <c r="O13" s="14">
        <v>9.6876686478514995E-2</v>
      </c>
      <c r="P13" s="14">
        <v>9.0020870462712205E-2</v>
      </c>
      <c r="Q13" s="14">
        <v>0.100101787161181</v>
      </c>
      <c r="R13" s="14"/>
      <c r="S13" s="14">
        <v>3.9381474192019601E-2</v>
      </c>
      <c r="T13" s="14">
        <v>8.5490482563287298E-2</v>
      </c>
      <c r="U13" s="14">
        <v>0.110036637691593</v>
      </c>
      <c r="V13" s="14">
        <v>8.8191937497785505E-2</v>
      </c>
      <c r="W13" s="14">
        <v>9.0410889769064001E-2</v>
      </c>
      <c r="X13" s="14">
        <v>7.2698612962287204E-2</v>
      </c>
      <c r="Y13" s="14">
        <v>0.12104714812883299</v>
      </c>
      <c r="Z13" s="14">
        <v>0.107544310591835</v>
      </c>
      <c r="AA13" s="14">
        <v>0.100646374092977</v>
      </c>
      <c r="AB13" s="14">
        <v>9.2668810154556996E-2</v>
      </c>
      <c r="AC13" s="14">
        <v>8.9961845321616801E-2</v>
      </c>
      <c r="AD13" s="14">
        <v>8.0124719132563693E-2</v>
      </c>
      <c r="AE13" s="14"/>
      <c r="AF13" s="14">
        <v>0.10469962997483701</v>
      </c>
      <c r="AG13" s="14">
        <v>6.17989728345998E-2</v>
      </c>
      <c r="AH13" s="14">
        <v>0.108391465583475</v>
      </c>
      <c r="AI13" s="14"/>
      <c r="AJ13" s="14" t="s">
        <v>79</v>
      </c>
      <c r="AK13" s="14" t="s">
        <v>79</v>
      </c>
      <c r="AL13" s="14" t="s">
        <v>79</v>
      </c>
      <c r="AM13" s="14" t="s">
        <v>79</v>
      </c>
      <c r="AN13" s="14" t="s">
        <v>79</v>
      </c>
      <c r="AO13" s="14"/>
      <c r="AP13" s="14">
        <v>8.1440896266137999E-2</v>
      </c>
      <c r="AQ13" s="14">
        <v>7.61612076133176E-2</v>
      </c>
      <c r="AR13" s="14">
        <v>4.2473794047378902E-2</v>
      </c>
      <c r="AS13" s="14"/>
      <c r="AT13" s="14">
        <v>0.12172455785573701</v>
      </c>
      <c r="AU13" s="14">
        <v>9.1796426606840398E-2</v>
      </c>
      <c r="AV13" s="14">
        <v>6.6371121643652595E-2</v>
      </c>
      <c r="AW13" s="14">
        <v>2.45817258102193E-2</v>
      </c>
      <c r="AX13" s="14">
        <v>0</v>
      </c>
    </row>
    <row r="14" spans="2:50" x14ac:dyDescent="0.25">
      <c r="B14" s="15" t="s">
        <v>70</v>
      </c>
      <c r="C14" s="14">
        <v>1.52135687669236E-2</v>
      </c>
      <c r="D14" s="14">
        <v>1.1637988240895999E-2</v>
      </c>
      <c r="E14" s="14">
        <v>1.8810142726742401E-2</v>
      </c>
      <c r="F14" s="14"/>
      <c r="G14" s="14">
        <v>1.8907795878595E-2</v>
      </c>
      <c r="H14" s="14">
        <v>3.4239457620252503E-2</v>
      </c>
      <c r="I14" s="14">
        <v>0</v>
      </c>
      <c r="J14" s="14">
        <v>9.7391752498936692E-3</v>
      </c>
      <c r="K14" s="14">
        <v>8.8914393888191393E-3</v>
      </c>
      <c r="L14" s="14">
        <v>1.8141046960810099E-2</v>
      </c>
      <c r="M14" s="14"/>
      <c r="N14" s="14">
        <v>7.9133413266292401E-3</v>
      </c>
      <c r="O14" s="14">
        <v>5.4420147260389497E-3</v>
      </c>
      <c r="P14" s="14">
        <v>2.3373483113236702E-2</v>
      </c>
      <c r="Q14" s="14">
        <v>2.6220193705201799E-2</v>
      </c>
      <c r="R14" s="14"/>
      <c r="S14" s="14">
        <v>7.3532327479658901E-3</v>
      </c>
      <c r="T14" s="14">
        <v>1.4063988522108099E-2</v>
      </c>
      <c r="U14" s="14">
        <v>2.1673254916770399E-2</v>
      </c>
      <c r="V14" s="14">
        <v>1.7992769986428198E-2</v>
      </c>
      <c r="W14" s="14">
        <v>8.4084615890974608E-3</v>
      </c>
      <c r="X14" s="14">
        <v>5.3170580379572598E-2</v>
      </c>
      <c r="Y14" s="14">
        <v>6.21820538392138E-3</v>
      </c>
      <c r="Z14" s="14">
        <v>1.0676396550099301E-2</v>
      </c>
      <c r="AA14" s="14">
        <v>1.4698180010556099E-2</v>
      </c>
      <c r="AB14" s="14">
        <v>5.4445418826345598E-3</v>
      </c>
      <c r="AC14" s="14">
        <v>1.22402102737384E-2</v>
      </c>
      <c r="AD14" s="14">
        <v>0</v>
      </c>
      <c r="AE14" s="14"/>
      <c r="AF14" s="14">
        <v>1.07517914687742E-2</v>
      </c>
      <c r="AG14" s="14">
        <v>8.92959468757374E-3</v>
      </c>
      <c r="AH14" s="14">
        <v>3.8778714474878101E-2</v>
      </c>
      <c r="AI14" s="14"/>
      <c r="AJ14" s="14" t="s">
        <v>79</v>
      </c>
      <c r="AK14" s="14" t="s">
        <v>79</v>
      </c>
      <c r="AL14" s="14" t="s">
        <v>79</v>
      </c>
      <c r="AM14" s="14" t="s">
        <v>79</v>
      </c>
      <c r="AN14" s="14" t="s">
        <v>79</v>
      </c>
      <c r="AO14" s="14"/>
      <c r="AP14" s="14">
        <v>6.9786653588781904E-3</v>
      </c>
      <c r="AQ14" s="14">
        <v>6.7733566574005597E-3</v>
      </c>
      <c r="AR14" s="14">
        <v>5.4939507328427197E-3</v>
      </c>
      <c r="AS14" s="14"/>
      <c r="AT14" s="14">
        <v>8.3219258888428804E-3</v>
      </c>
      <c r="AU14" s="14">
        <v>2.7118078340360199E-2</v>
      </c>
      <c r="AV14" s="14">
        <v>1.2601588820961599E-2</v>
      </c>
      <c r="AW14" s="14">
        <v>8.0702453643471603E-3</v>
      </c>
      <c r="AX14" s="14">
        <v>0</v>
      </c>
    </row>
    <row r="15" spans="2:50" x14ac:dyDescent="0.25">
      <c r="B15" s="15" t="s">
        <v>71</v>
      </c>
      <c r="C15" s="18">
        <v>0.283489725427505</v>
      </c>
      <c r="D15" s="18">
        <v>0.33066504312237699</v>
      </c>
      <c r="E15" s="18">
        <v>0.23568206964573901</v>
      </c>
      <c r="F15" s="18"/>
      <c r="G15" s="18">
        <v>0.41794569642459201</v>
      </c>
      <c r="H15" s="18">
        <v>0.40023416117288202</v>
      </c>
      <c r="I15" s="18">
        <v>0.28456040160947299</v>
      </c>
      <c r="J15" s="18">
        <v>0.25348912254774503</v>
      </c>
      <c r="K15" s="18">
        <v>0.21793223306718901</v>
      </c>
      <c r="L15" s="18">
        <v>0.165325305780639</v>
      </c>
      <c r="M15" s="18"/>
      <c r="N15" s="18">
        <v>0.35283005479849899</v>
      </c>
      <c r="O15" s="18">
        <v>0.29035381343783401</v>
      </c>
      <c r="P15" s="18">
        <v>0.25395503602282199</v>
      </c>
      <c r="Q15" s="18">
        <v>0.229532136719408</v>
      </c>
      <c r="R15" s="18"/>
      <c r="S15" s="18">
        <v>0.41758126485217101</v>
      </c>
      <c r="T15" s="18">
        <v>0.22988689083786701</v>
      </c>
      <c r="U15" s="18">
        <v>0.25889020321923201</v>
      </c>
      <c r="V15" s="18">
        <v>0.23172990619162701</v>
      </c>
      <c r="W15" s="18">
        <v>0.27137413150310102</v>
      </c>
      <c r="X15" s="18">
        <v>0.22752756813995401</v>
      </c>
      <c r="Y15" s="18">
        <v>0.26737254642459601</v>
      </c>
      <c r="Z15" s="18">
        <v>0.19770274629127199</v>
      </c>
      <c r="AA15" s="18">
        <v>0.32428475094217402</v>
      </c>
      <c r="AB15" s="18">
        <v>0.27937233418038798</v>
      </c>
      <c r="AC15" s="18">
        <v>0.28606064834664402</v>
      </c>
      <c r="AD15" s="18">
        <v>0.320892488889988</v>
      </c>
      <c r="AE15" s="18"/>
      <c r="AF15" s="18">
        <v>0.222990606979871</v>
      </c>
      <c r="AG15" s="18">
        <v>0.33190374014202001</v>
      </c>
      <c r="AH15" s="18">
        <v>0.29251017208534702</v>
      </c>
      <c r="AI15" s="18"/>
      <c r="AJ15" s="18" t="s">
        <v>79</v>
      </c>
      <c r="AK15" s="18" t="s">
        <v>79</v>
      </c>
      <c r="AL15" s="18" t="s">
        <v>79</v>
      </c>
      <c r="AM15" s="18" t="s">
        <v>79</v>
      </c>
      <c r="AN15" s="18" t="s">
        <v>79</v>
      </c>
      <c r="AO15" s="18"/>
      <c r="AP15" s="18">
        <v>0.31661023499860003</v>
      </c>
      <c r="AQ15" s="18">
        <v>0.34317647152229902</v>
      </c>
      <c r="AR15" s="18">
        <v>0.33419617269574597</v>
      </c>
      <c r="AS15" s="18"/>
      <c r="AT15" s="18">
        <v>0.19445112379844401</v>
      </c>
      <c r="AU15" s="18">
        <v>0.25354712283339897</v>
      </c>
      <c r="AV15" s="18">
        <v>0.36453494906279699</v>
      </c>
      <c r="AW15" s="18">
        <v>0.45637771957020401</v>
      </c>
      <c r="AX15" s="18">
        <v>0.54785350278603895</v>
      </c>
    </row>
    <row r="16" spans="2:50" x14ac:dyDescent="0.25">
      <c r="B16" s="15" t="s">
        <v>72</v>
      </c>
      <c r="C16" s="18">
        <v>0.33704491777710699</v>
      </c>
      <c r="D16" s="18">
        <v>0.27487483792995898</v>
      </c>
      <c r="E16" s="18">
        <v>0.398474781515121</v>
      </c>
      <c r="F16" s="18"/>
      <c r="G16" s="18">
        <v>0.28174308896403399</v>
      </c>
      <c r="H16" s="18">
        <v>0.25858798737105099</v>
      </c>
      <c r="I16" s="18">
        <v>0.29657582242421099</v>
      </c>
      <c r="J16" s="18">
        <v>0.35669990179613498</v>
      </c>
      <c r="K16" s="18">
        <v>0.41312228912864601</v>
      </c>
      <c r="L16" s="18">
        <v>0.4043502017576</v>
      </c>
      <c r="M16" s="18"/>
      <c r="N16" s="18">
        <v>0.28738889751316399</v>
      </c>
      <c r="O16" s="18">
        <v>0.34375398257227402</v>
      </c>
      <c r="P16" s="18">
        <v>0.35604150853212901</v>
      </c>
      <c r="Q16" s="18">
        <v>0.36797746311864199</v>
      </c>
      <c r="R16" s="18"/>
      <c r="S16" s="18">
        <v>0.25152357413673598</v>
      </c>
      <c r="T16" s="18">
        <v>0.398030912327695</v>
      </c>
      <c r="U16" s="18">
        <v>0.34070549642989101</v>
      </c>
      <c r="V16" s="18">
        <v>0.331753950380971</v>
      </c>
      <c r="W16" s="18">
        <v>0.34655978765617601</v>
      </c>
      <c r="X16" s="18">
        <v>0.30306003899416101</v>
      </c>
      <c r="Y16" s="18">
        <v>0.370537650820491</v>
      </c>
      <c r="Z16" s="18">
        <v>0.423549669431459</v>
      </c>
      <c r="AA16" s="18">
        <v>0.305000775530062</v>
      </c>
      <c r="AB16" s="18">
        <v>0.33888839979680002</v>
      </c>
      <c r="AC16" s="18">
        <v>0.449856315114745</v>
      </c>
      <c r="AD16" s="18">
        <v>0.27706920543941599</v>
      </c>
      <c r="AE16" s="18"/>
      <c r="AF16" s="18">
        <v>0.37003057524628502</v>
      </c>
      <c r="AG16" s="18">
        <v>0.306198226729409</v>
      </c>
      <c r="AH16" s="18">
        <v>0.32788625641762698</v>
      </c>
      <c r="AI16" s="18"/>
      <c r="AJ16" s="18" t="s">
        <v>79</v>
      </c>
      <c r="AK16" s="18" t="s">
        <v>79</v>
      </c>
      <c r="AL16" s="18" t="s">
        <v>79</v>
      </c>
      <c r="AM16" s="18" t="s">
        <v>79</v>
      </c>
      <c r="AN16" s="18" t="s">
        <v>79</v>
      </c>
      <c r="AO16" s="18"/>
      <c r="AP16" s="18">
        <v>0.30954817229813503</v>
      </c>
      <c r="AQ16" s="18">
        <v>0.29488170909106198</v>
      </c>
      <c r="AR16" s="18">
        <v>0.27356971006823999</v>
      </c>
      <c r="AS16" s="18"/>
      <c r="AT16" s="18">
        <v>0.40352294847565001</v>
      </c>
      <c r="AU16" s="18">
        <v>0.36373421018285701</v>
      </c>
      <c r="AV16" s="18">
        <v>0.27082003062771998</v>
      </c>
      <c r="AW16" s="18">
        <v>0.24996372575186601</v>
      </c>
      <c r="AX16" s="18">
        <v>0.18424099629430599</v>
      </c>
    </row>
    <row r="17" spans="2:50" x14ac:dyDescent="0.25">
      <c r="B17" s="15" t="s">
        <v>73</v>
      </c>
      <c r="C17" s="19">
        <v>-5.3555192349602501E-2</v>
      </c>
      <c r="D17" s="19">
        <v>5.5790205192417501E-2</v>
      </c>
      <c r="E17" s="19">
        <v>-0.16279271186938199</v>
      </c>
      <c r="F17" s="19"/>
      <c r="G17" s="19">
        <v>0.13620260746055801</v>
      </c>
      <c r="H17" s="19">
        <v>0.14164617380183001</v>
      </c>
      <c r="I17" s="19">
        <v>-1.2015420814738401E-2</v>
      </c>
      <c r="J17" s="19">
        <v>-0.10321077924839001</v>
      </c>
      <c r="K17" s="19">
        <v>-0.19519005606145701</v>
      </c>
      <c r="L17" s="19">
        <v>-0.239024895976961</v>
      </c>
      <c r="M17" s="19"/>
      <c r="N17" s="19">
        <v>6.5441157285335602E-2</v>
      </c>
      <c r="O17" s="19">
        <v>-5.3400169134439998E-2</v>
      </c>
      <c r="P17" s="19">
        <v>-0.102086472509307</v>
      </c>
      <c r="Q17" s="19">
        <v>-0.13844532639923399</v>
      </c>
      <c r="R17" s="19"/>
      <c r="S17" s="19">
        <v>0.166057690715435</v>
      </c>
      <c r="T17" s="19">
        <v>-0.16814402148982799</v>
      </c>
      <c r="U17" s="19">
        <v>-8.1815293210658793E-2</v>
      </c>
      <c r="V17" s="19">
        <v>-0.100024044189345</v>
      </c>
      <c r="W17" s="19">
        <v>-7.5185656153075403E-2</v>
      </c>
      <c r="X17" s="19">
        <v>-7.5532470854206599E-2</v>
      </c>
      <c r="Y17" s="19">
        <v>-0.10316510439589401</v>
      </c>
      <c r="Z17" s="19">
        <v>-0.22584692314018601</v>
      </c>
      <c r="AA17" s="19">
        <v>1.92839754121116E-2</v>
      </c>
      <c r="AB17" s="19">
        <v>-5.9516065616411901E-2</v>
      </c>
      <c r="AC17" s="19">
        <v>-0.16379566676810101</v>
      </c>
      <c r="AD17" s="19">
        <v>4.3823283450572202E-2</v>
      </c>
      <c r="AE17" s="19"/>
      <c r="AF17" s="19">
        <v>-0.147039968266413</v>
      </c>
      <c r="AG17" s="19">
        <v>2.5705513412611299E-2</v>
      </c>
      <c r="AH17" s="19">
        <v>-3.5376084332279699E-2</v>
      </c>
      <c r="AI17" s="19"/>
      <c r="AJ17" s="19" t="s">
        <v>79</v>
      </c>
      <c r="AK17" s="19" t="s">
        <v>79</v>
      </c>
      <c r="AL17" s="19" t="s">
        <v>79</v>
      </c>
      <c r="AM17" s="19" t="s">
        <v>79</v>
      </c>
      <c r="AN17" s="19" t="s">
        <v>79</v>
      </c>
      <c r="AO17" s="19"/>
      <c r="AP17" s="19">
        <v>7.0620627004641702E-3</v>
      </c>
      <c r="AQ17" s="19">
        <v>4.8294762431236898E-2</v>
      </c>
      <c r="AR17" s="19">
        <v>6.0626462627506601E-2</v>
      </c>
      <c r="AS17" s="19"/>
      <c r="AT17" s="19">
        <v>-0.209071824677205</v>
      </c>
      <c r="AU17" s="19">
        <v>-0.11018708734945799</v>
      </c>
      <c r="AV17" s="19">
        <v>9.3714918435076996E-2</v>
      </c>
      <c r="AW17" s="19">
        <v>0.206413993818338</v>
      </c>
      <c r="AX17" s="19">
        <v>0.36361250649173299</v>
      </c>
    </row>
    <row r="18" spans="2:50" x14ac:dyDescent="0.25">
      <c r="B18" s="16"/>
    </row>
    <row r="19" spans="2:50" x14ac:dyDescent="0.25">
      <c r="B19" t="s">
        <v>75</v>
      </c>
    </row>
    <row r="20" spans="2:50" x14ac:dyDescent="0.25">
      <c r="B20" t="s">
        <v>76</v>
      </c>
    </row>
    <row r="22" spans="2:50" x14ac:dyDescent="0.25">
      <c r="B22"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86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327</v>
      </c>
      <c r="C9" s="14">
        <v>0.149892586242617</v>
      </c>
      <c r="D9" s="14">
        <v>0.13594293434047</v>
      </c>
      <c r="E9" s="14">
        <v>0.164624178429539</v>
      </c>
      <c r="F9" s="14"/>
      <c r="G9" s="14">
        <v>0.16170692723050101</v>
      </c>
      <c r="H9" s="14">
        <v>0.10279567683337799</v>
      </c>
      <c r="I9" s="14">
        <v>0.128248407885104</v>
      </c>
      <c r="J9" s="14">
        <v>0.151372836592648</v>
      </c>
      <c r="K9" s="14">
        <v>0.17638795337454399</v>
      </c>
      <c r="L9" s="14">
        <v>0.17935999968716099</v>
      </c>
      <c r="M9" s="14"/>
      <c r="N9" s="14">
        <v>0.12384201271353899</v>
      </c>
      <c r="O9" s="14">
        <v>0.118419054957475</v>
      </c>
      <c r="P9" s="14">
        <v>0.161159023539549</v>
      </c>
      <c r="Q9" s="14">
        <v>0.20037364195665</v>
      </c>
      <c r="R9" s="14"/>
      <c r="S9" s="14">
        <v>8.5407311975694997E-2</v>
      </c>
      <c r="T9" s="14">
        <v>0.16697428920606999</v>
      </c>
      <c r="U9" s="14">
        <v>0.135801619261295</v>
      </c>
      <c r="V9" s="14">
        <v>0.16839909801338401</v>
      </c>
      <c r="W9" s="14">
        <v>0.15932785383359099</v>
      </c>
      <c r="X9" s="14">
        <v>0.12600285447270099</v>
      </c>
      <c r="Y9" s="14">
        <v>0.18120282689136299</v>
      </c>
      <c r="Z9" s="14">
        <v>0.142948467633812</v>
      </c>
      <c r="AA9" s="14">
        <v>0.136442161551388</v>
      </c>
      <c r="AB9" s="14">
        <v>0.15432124770889</v>
      </c>
      <c r="AC9" s="14">
        <v>0.23468289777614501</v>
      </c>
      <c r="AD9" s="14">
        <v>0.227873792016203</v>
      </c>
      <c r="AE9" s="14"/>
      <c r="AF9" s="14">
        <v>0.16113054075948199</v>
      </c>
      <c r="AG9" s="14">
        <v>0.13091901953848101</v>
      </c>
      <c r="AH9" s="14">
        <v>0.16934072685863599</v>
      </c>
      <c r="AI9" s="14"/>
      <c r="AJ9" s="14" t="s">
        <v>79</v>
      </c>
      <c r="AK9" s="14" t="s">
        <v>79</v>
      </c>
      <c r="AL9" s="14" t="s">
        <v>79</v>
      </c>
      <c r="AM9" s="14" t="s">
        <v>79</v>
      </c>
      <c r="AN9" s="14" t="s">
        <v>79</v>
      </c>
      <c r="AO9" s="14"/>
      <c r="AP9" s="14">
        <v>0.11753635536424201</v>
      </c>
      <c r="AQ9" s="14">
        <v>0.13361246791495701</v>
      </c>
      <c r="AR9" s="14">
        <v>0.16636947184046</v>
      </c>
      <c r="AS9" s="14"/>
      <c r="AT9" s="14">
        <v>0.19957438472587</v>
      </c>
      <c r="AU9" s="14">
        <v>0.121287219875411</v>
      </c>
      <c r="AV9" s="14">
        <v>0.125478716066242</v>
      </c>
      <c r="AW9" s="14">
        <v>0.111881190611113</v>
      </c>
      <c r="AX9" s="14">
        <v>7.8777502553111806E-2</v>
      </c>
    </row>
    <row r="10" spans="2:50" ht="60" x14ac:dyDescent="0.25">
      <c r="B10" s="15" t="s">
        <v>328</v>
      </c>
      <c r="C10" s="14">
        <v>0.53066593458854705</v>
      </c>
      <c r="D10" s="14">
        <v>0.48415501541739497</v>
      </c>
      <c r="E10" s="14">
        <v>0.57465969357930502</v>
      </c>
      <c r="F10" s="14"/>
      <c r="G10" s="14">
        <v>0.48386888925988503</v>
      </c>
      <c r="H10" s="14">
        <v>0.528393756939873</v>
      </c>
      <c r="I10" s="14">
        <v>0.51942350724614705</v>
      </c>
      <c r="J10" s="14">
        <v>0.50432910000920905</v>
      </c>
      <c r="K10" s="14">
        <v>0.53387387988697399</v>
      </c>
      <c r="L10" s="14">
        <v>0.59206630899899904</v>
      </c>
      <c r="M10" s="14"/>
      <c r="N10" s="14">
        <v>0.49289466274951399</v>
      </c>
      <c r="O10" s="14">
        <v>0.55516353481370995</v>
      </c>
      <c r="P10" s="14">
        <v>0.53418910464298097</v>
      </c>
      <c r="Q10" s="14">
        <v>0.54099033207937597</v>
      </c>
      <c r="R10" s="14"/>
      <c r="S10" s="14">
        <v>0.49167524371376697</v>
      </c>
      <c r="T10" s="14">
        <v>0.56051538604196405</v>
      </c>
      <c r="U10" s="14">
        <v>0.63127081061636003</v>
      </c>
      <c r="V10" s="14">
        <v>0.53428798957281498</v>
      </c>
      <c r="W10" s="14">
        <v>0.529849162481978</v>
      </c>
      <c r="X10" s="14">
        <v>0.62583552769408302</v>
      </c>
      <c r="Y10" s="14">
        <v>0.44593594415044402</v>
      </c>
      <c r="Z10" s="14">
        <v>0.57709898439271301</v>
      </c>
      <c r="AA10" s="14">
        <v>0.52915982995362398</v>
      </c>
      <c r="AB10" s="14">
        <v>0.47494302603702898</v>
      </c>
      <c r="AC10" s="14">
        <v>0.47648705061657298</v>
      </c>
      <c r="AD10" s="14">
        <v>0.45016470399779801</v>
      </c>
      <c r="AE10" s="14"/>
      <c r="AF10" s="14">
        <v>0.54354505587672597</v>
      </c>
      <c r="AG10" s="14">
        <v>0.54044218228087304</v>
      </c>
      <c r="AH10" s="14">
        <v>0.507629783926413</v>
      </c>
      <c r="AI10" s="14"/>
      <c r="AJ10" s="14" t="s">
        <v>79</v>
      </c>
      <c r="AK10" s="14" t="s">
        <v>79</v>
      </c>
      <c r="AL10" s="14" t="s">
        <v>79</v>
      </c>
      <c r="AM10" s="14" t="s">
        <v>79</v>
      </c>
      <c r="AN10" s="14" t="s">
        <v>79</v>
      </c>
      <c r="AO10" s="14"/>
      <c r="AP10" s="14">
        <v>0.55216228549819601</v>
      </c>
      <c r="AQ10" s="14">
        <v>0.55172355874614598</v>
      </c>
      <c r="AR10" s="14">
        <v>0.55449431725751597</v>
      </c>
      <c r="AS10" s="14"/>
      <c r="AT10" s="14">
        <v>0.54759214720805105</v>
      </c>
      <c r="AU10" s="14">
        <v>0.58031043618003197</v>
      </c>
      <c r="AV10" s="14">
        <v>0.49973367236007898</v>
      </c>
      <c r="AW10" s="14">
        <v>0.45654728538233602</v>
      </c>
      <c r="AX10" s="14">
        <v>0.41183659497318298</v>
      </c>
    </row>
    <row r="11" spans="2:50" ht="45" x14ac:dyDescent="0.25">
      <c r="B11" s="15" t="s">
        <v>329</v>
      </c>
      <c r="C11" s="14">
        <v>0.27495789433113499</v>
      </c>
      <c r="D11" s="14">
        <v>0.315520819561391</v>
      </c>
      <c r="E11" s="14">
        <v>0.23678683923715199</v>
      </c>
      <c r="F11" s="14"/>
      <c r="G11" s="14">
        <v>0.30985659212063499</v>
      </c>
      <c r="H11" s="14">
        <v>0.28261518313489098</v>
      </c>
      <c r="I11" s="14">
        <v>0.30125383261753702</v>
      </c>
      <c r="J11" s="14">
        <v>0.30285145824488802</v>
      </c>
      <c r="K11" s="14">
        <v>0.26163985092553499</v>
      </c>
      <c r="L11" s="14">
        <v>0.21034199789826299</v>
      </c>
      <c r="M11" s="14"/>
      <c r="N11" s="14">
        <v>0.310305798792673</v>
      </c>
      <c r="O11" s="14">
        <v>0.29329127747856099</v>
      </c>
      <c r="P11" s="14">
        <v>0.262775040825103</v>
      </c>
      <c r="Q11" s="14">
        <v>0.23049872535535901</v>
      </c>
      <c r="R11" s="14"/>
      <c r="S11" s="14">
        <v>0.36239198198392197</v>
      </c>
      <c r="T11" s="14">
        <v>0.22968940741183699</v>
      </c>
      <c r="U11" s="14">
        <v>0.20413517420740099</v>
      </c>
      <c r="V11" s="14">
        <v>0.261400602047619</v>
      </c>
      <c r="W11" s="14">
        <v>0.27089521842787601</v>
      </c>
      <c r="X11" s="14">
        <v>0.21006469252098001</v>
      </c>
      <c r="Y11" s="14">
        <v>0.34991276478772199</v>
      </c>
      <c r="Z11" s="14">
        <v>0.24447806669645</v>
      </c>
      <c r="AA11" s="14">
        <v>0.26080388357171402</v>
      </c>
      <c r="AB11" s="14">
        <v>0.33723731882510199</v>
      </c>
      <c r="AC11" s="14">
        <v>0.25020904832130902</v>
      </c>
      <c r="AD11" s="14">
        <v>0.24291603727805799</v>
      </c>
      <c r="AE11" s="14"/>
      <c r="AF11" s="14">
        <v>0.248165714039288</v>
      </c>
      <c r="AG11" s="14">
        <v>0.28338230331250802</v>
      </c>
      <c r="AH11" s="14">
        <v>0.28208070604222002</v>
      </c>
      <c r="AI11" s="14"/>
      <c r="AJ11" s="14" t="s">
        <v>79</v>
      </c>
      <c r="AK11" s="14" t="s">
        <v>79</v>
      </c>
      <c r="AL11" s="14" t="s">
        <v>79</v>
      </c>
      <c r="AM11" s="14" t="s">
        <v>79</v>
      </c>
      <c r="AN11" s="14" t="s">
        <v>79</v>
      </c>
      <c r="AO11" s="14"/>
      <c r="AP11" s="14">
        <v>0.27449513306921303</v>
      </c>
      <c r="AQ11" s="14">
        <v>0.26974016717690302</v>
      </c>
      <c r="AR11" s="14">
        <v>0.226727326970071</v>
      </c>
      <c r="AS11" s="14"/>
      <c r="AT11" s="14">
        <v>0.228137881175797</v>
      </c>
      <c r="AU11" s="14">
        <v>0.26508579719196101</v>
      </c>
      <c r="AV11" s="14">
        <v>0.30986316204700298</v>
      </c>
      <c r="AW11" s="14">
        <v>0.34359006259728597</v>
      </c>
      <c r="AX11" s="14">
        <v>0.369813893891695</v>
      </c>
    </row>
    <row r="12" spans="2:50" ht="45" x14ac:dyDescent="0.25">
      <c r="B12" s="15" t="s">
        <v>330</v>
      </c>
      <c r="C12" s="23">
        <v>4.44835848377007E-2</v>
      </c>
      <c r="D12" s="23">
        <v>6.4381230680744195E-2</v>
      </c>
      <c r="E12" s="23">
        <v>2.39292887540038E-2</v>
      </c>
      <c r="F12" s="23"/>
      <c r="G12" s="23">
        <v>4.4567591388978103E-2</v>
      </c>
      <c r="H12" s="23">
        <v>8.6195383091857897E-2</v>
      </c>
      <c r="I12" s="23">
        <v>5.1074252251212697E-2</v>
      </c>
      <c r="J12" s="23">
        <v>4.1446605153255101E-2</v>
      </c>
      <c r="K12" s="23">
        <v>2.8098315812947101E-2</v>
      </c>
      <c r="L12" s="23">
        <v>1.8231693415576299E-2</v>
      </c>
      <c r="M12" s="23"/>
      <c r="N12" s="23">
        <v>7.2957525744273999E-2</v>
      </c>
      <c r="O12" s="23">
        <v>3.3126132750254202E-2</v>
      </c>
      <c r="P12" s="23">
        <v>4.1876830992367303E-2</v>
      </c>
      <c r="Q12" s="23">
        <v>2.81373006086151E-2</v>
      </c>
      <c r="R12" s="23"/>
      <c r="S12" s="23">
        <v>6.0525462326615397E-2</v>
      </c>
      <c r="T12" s="23">
        <v>4.2820917340128599E-2</v>
      </c>
      <c r="U12" s="23">
        <v>2.8792395914943099E-2</v>
      </c>
      <c r="V12" s="23">
        <v>3.5912310366182199E-2</v>
      </c>
      <c r="W12" s="23">
        <v>3.9927765256555198E-2</v>
      </c>
      <c r="X12" s="23">
        <v>3.8096925312235401E-2</v>
      </c>
      <c r="Y12" s="23">
        <v>2.2948464170470601E-2</v>
      </c>
      <c r="Z12" s="23">
        <v>3.5474481277025703E-2</v>
      </c>
      <c r="AA12" s="23">
        <v>7.3594124923273899E-2</v>
      </c>
      <c r="AB12" s="23">
        <v>3.3498407428979103E-2</v>
      </c>
      <c r="AC12" s="23">
        <v>3.8621003285972899E-2</v>
      </c>
      <c r="AD12" s="23">
        <v>7.9045466707940604E-2</v>
      </c>
      <c r="AE12" s="23"/>
      <c r="AF12" s="23">
        <v>4.7158689324504198E-2</v>
      </c>
      <c r="AG12" s="23">
        <v>4.5256494868138201E-2</v>
      </c>
      <c r="AH12" s="23">
        <v>4.0948783172730499E-2</v>
      </c>
      <c r="AI12" s="23"/>
      <c r="AJ12" s="23" t="s">
        <v>79</v>
      </c>
      <c r="AK12" s="23" t="s">
        <v>79</v>
      </c>
      <c r="AL12" s="23" t="s">
        <v>79</v>
      </c>
      <c r="AM12" s="23" t="s">
        <v>79</v>
      </c>
      <c r="AN12" s="23" t="s">
        <v>79</v>
      </c>
      <c r="AO12" s="23"/>
      <c r="AP12" s="23">
        <v>5.5806226068348203E-2</v>
      </c>
      <c r="AQ12" s="23">
        <v>4.4923806161994102E-2</v>
      </c>
      <c r="AR12" s="23">
        <v>5.2408883931952602E-2</v>
      </c>
      <c r="AS12" s="23"/>
      <c r="AT12" s="23">
        <v>2.46955868902809E-2</v>
      </c>
      <c r="AU12" s="23">
        <v>3.3316546752596599E-2</v>
      </c>
      <c r="AV12" s="23">
        <v>6.4924449526676101E-2</v>
      </c>
      <c r="AW12" s="23">
        <v>8.7981461409265105E-2</v>
      </c>
      <c r="AX12" s="23">
        <v>0.13957200858201099</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334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60" x14ac:dyDescent="0.25">
      <c r="B9" s="15" t="s">
        <v>331</v>
      </c>
      <c r="C9" s="14">
        <v>0.32835285764390998</v>
      </c>
      <c r="D9" s="14">
        <v>0.35390072411961099</v>
      </c>
      <c r="E9" s="14">
        <v>0.305294714151853</v>
      </c>
      <c r="F9" s="14"/>
      <c r="G9" s="14">
        <v>0.27491311568634103</v>
      </c>
      <c r="H9" s="14">
        <v>0.26859093473401102</v>
      </c>
      <c r="I9" s="14">
        <v>0.276432370990007</v>
      </c>
      <c r="J9" s="14">
        <v>0.355657663782942</v>
      </c>
      <c r="K9" s="14">
        <v>0.343913952618633</v>
      </c>
      <c r="L9" s="14">
        <v>0.42263399420836201</v>
      </c>
      <c r="M9" s="14"/>
      <c r="N9" s="14">
        <v>0.35297382933875798</v>
      </c>
      <c r="O9" s="14">
        <v>0.34772854783007301</v>
      </c>
      <c r="P9" s="14">
        <v>0.320359413163739</v>
      </c>
      <c r="Q9" s="14">
        <v>0.28662556325066002</v>
      </c>
      <c r="R9" s="14"/>
      <c r="S9" s="14">
        <v>0.27625824302198099</v>
      </c>
      <c r="T9" s="14">
        <v>0.302273875604266</v>
      </c>
      <c r="U9" s="14">
        <v>0.33572535024961903</v>
      </c>
      <c r="V9" s="14">
        <v>0.365820262604516</v>
      </c>
      <c r="W9" s="14">
        <v>0.39234209521997199</v>
      </c>
      <c r="X9" s="14">
        <v>0.270781980205895</v>
      </c>
      <c r="Y9" s="14">
        <v>0.37413366828878297</v>
      </c>
      <c r="Z9" s="14">
        <v>0.306306225948137</v>
      </c>
      <c r="AA9" s="14">
        <v>0.30474771459042499</v>
      </c>
      <c r="AB9" s="14">
        <v>0.39358757269807298</v>
      </c>
      <c r="AC9" s="14">
        <v>0.37207924274323301</v>
      </c>
      <c r="AD9" s="14">
        <v>0.30078037261421903</v>
      </c>
      <c r="AE9" s="14"/>
      <c r="AF9" s="14">
        <v>0.34870152757289102</v>
      </c>
      <c r="AG9" s="14">
        <v>0.34446334469227202</v>
      </c>
      <c r="AH9" s="14">
        <v>0.26299092271164998</v>
      </c>
      <c r="AI9" s="14"/>
      <c r="AJ9" s="14" t="s">
        <v>79</v>
      </c>
      <c r="AK9" s="14" t="s">
        <v>79</v>
      </c>
      <c r="AL9" s="14" t="s">
        <v>79</v>
      </c>
      <c r="AM9" s="14" t="s">
        <v>79</v>
      </c>
      <c r="AN9" s="14" t="s">
        <v>79</v>
      </c>
      <c r="AO9" s="14"/>
      <c r="AP9" s="14">
        <v>0.36061427825872799</v>
      </c>
      <c r="AQ9" s="14">
        <v>0.313234094091494</v>
      </c>
      <c r="AR9" s="14">
        <v>0.36871900151313097</v>
      </c>
      <c r="AS9" s="14"/>
      <c r="AT9" s="14">
        <v>0.34781855848111898</v>
      </c>
      <c r="AU9" s="14">
        <v>0.32124676235154198</v>
      </c>
      <c r="AV9" s="14">
        <v>0.33176429120212803</v>
      </c>
      <c r="AW9" s="14">
        <v>0.31343730768598799</v>
      </c>
      <c r="AX9" s="14">
        <v>0.38758333966511199</v>
      </c>
    </row>
    <row r="10" spans="2:50" ht="75" x14ac:dyDescent="0.25">
      <c r="B10" s="15" t="s">
        <v>332</v>
      </c>
      <c r="C10" s="14">
        <v>0.431162840904522</v>
      </c>
      <c r="D10" s="14">
        <v>0.43750221691860097</v>
      </c>
      <c r="E10" s="14">
        <v>0.42297056663843502</v>
      </c>
      <c r="F10" s="14"/>
      <c r="G10" s="14">
        <v>0.48630826080376699</v>
      </c>
      <c r="H10" s="14">
        <v>0.45175715190386401</v>
      </c>
      <c r="I10" s="14">
        <v>0.48836296212885799</v>
      </c>
      <c r="J10" s="14">
        <v>0.38898391739293797</v>
      </c>
      <c r="K10" s="14">
        <v>0.43594012538986199</v>
      </c>
      <c r="L10" s="14">
        <v>0.36210766655547799</v>
      </c>
      <c r="M10" s="14"/>
      <c r="N10" s="14">
        <v>0.46504145834718902</v>
      </c>
      <c r="O10" s="14">
        <v>0.44697399547693301</v>
      </c>
      <c r="P10" s="14">
        <v>0.41321278368769399</v>
      </c>
      <c r="Q10" s="14">
        <v>0.393913548904885</v>
      </c>
      <c r="R10" s="14"/>
      <c r="S10" s="14">
        <v>0.51176137678412403</v>
      </c>
      <c r="T10" s="14">
        <v>0.43654503517209398</v>
      </c>
      <c r="U10" s="14">
        <v>0.44329682666724401</v>
      </c>
      <c r="V10" s="14">
        <v>0.44193022301924501</v>
      </c>
      <c r="W10" s="14">
        <v>0.37119079603789101</v>
      </c>
      <c r="X10" s="14">
        <v>0.43163011582673899</v>
      </c>
      <c r="Y10" s="14">
        <v>0.41989827711475702</v>
      </c>
      <c r="Z10" s="14">
        <v>0.43101735593359702</v>
      </c>
      <c r="AA10" s="14">
        <v>0.44324381222110198</v>
      </c>
      <c r="AB10" s="14">
        <v>0.38439975160561302</v>
      </c>
      <c r="AC10" s="14">
        <v>0.38840497495739101</v>
      </c>
      <c r="AD10" s="14">
        <v>0.30442982274945002</v>
      </c>
      <c r="AE10" s="14"/>
      <c r="AF10" s="14">
        <v>0.42213673402965801</v>
      </c>
      <c r="AG10" s="14">
        <v>0.42959809950963601</v>
      </c>
      <c r="AH10" s="14">
        <v>0.43865731453979601</v>
      </c>
      <c r="AI10" s="14"/>
      <c r="AJ10" s="14" t="s">
        <v>79</v>
      </c>
      <c r="AK10" s="14" t="s">
        <v>79</v>
      </c>
      <c r="AL10" s="14" t="s">
        <v>79</v>
      </c>
      <c r="AM10" s="14" t="s">
        <v>79</v>
      </c>
      <c r="AN10" s="14" t="s">
        <v>79</v>
      </c>
      <c r="AO10" s="14"/>
      <c r="AP10" s="14">
        <v>0.46593238942683002</v>
      </c>
      <c r="AQ10" s="14">
        <v>0.44268773622973101</v>
      </c>
      <c r="AR10" s="14">
        <v>0.39209724112486299</v>
      </c>
      <c r="AS10" s="14"/>
      <c r="AT10" s="14">
        <v>0.41097012902610303</v>
      </c>
      <c r="AU10" s="14">
        <v>0.397842831245592</v>
      </c>
      <c r="AV10" s="14">
        <v>0.48508376446254198</v>
      </c>
      <c r="AW10" s="14">
        <v>0.42842754286196899</v>
      </c>
      <c r="AX10" s="14">
        <v>0.44685191134649799</v>
      </c>
    </row>
    <row r="11" spans="2:50" ht="60" x14ac:dyDescent="0.25">
      <c r="B11" s="15" t="s">
        <v>333</v>
      </c>
      <c r="C11" s="14">
        <v>0.123038682264607</v>
      </c>
      <c r="D11" s="14">
        <v>0.112436652450546</v>
      </c>
      <c r="E11" s="14">
        <v>0.13346989825886599</v>
      </c>
      <c r="F11" s="14"/>
      <c r="G11" s="14">
        <v>0.12645828845147</v>
      </c>
      <c r="H11" s="14">
        <v>0.15105362691840199</v>
      </c>
      <c r="I11" s="14">
        <v>0.14009852968834199</v>
      </c>
      <c r="J11" s="14">
        <v>0.13302964614926799</v>
      </c>
      <c r="K11" s="14">
        <v>8.88630441144833E-2</v>
      </c>
      <c r="L11" s="14">
        <v>9.8651014911849397E-2</v>
      </c>
      <c r="M11" s="14"/>
      <c r="N11" s="14">
        <v>0.13183191963159299</v>
      </c>
      <c r="O11" s="14">
        <v>0.120735240942896</v>
      </c>
      <c r="P11" s="14">
        <v>0.11745498164354699</v>
      </c>
      <c r="Q11" s="14">
        <v>0.121801090342382</v>
      </c>
      <c r="R11" s="14"/>
      <c r="S11" s="14">
        <v>0.12928682805582201</v>
      </c>
      <c r="T11" s="14">
        <v>0.13029199619614901</v>
      </c>
      <c r="U11" s="14">
        <v>8.4777902853661394E-2</v>
      </c>
      <c r="V11" s="14">
        <v>9.4440007050602404E-2</v>
      </c>
      <c r="W11" s="14">
        <v>0.13372221992620301</v>
      </c>
      <c r="X11" s="14">
        <v>0.15762701409365301</v>
      </c>
      <c r="Y11" s="14">
        <v>0.113732384702094</v>
      </c>
      <c r="Z11" s="14">
        <v>5.6159058607483998E-2</v>
      </c>
      <c r="AA11" s="14">
        <v>0.10269674966409199</v>
      </c>
      <c r="AB11" s="14">
        <v>0.112658839840117</v>
      </c>
      <c r="AC11" s="14">
        <v>0.17762254931780699</v>
      </c>
      <c r="AD11" s="14">
        <v>0.249264412292001</v>
      </c>
      <c r="AE11" s="14"/>
      <c r="AF11" s="14">
        <v>0.100235118185639</v>
      </c>
      <c r="AG11" s="14">
        <v>0.13982166963292</v>
      </c>
      <c r="AH11" s="14">
        <v>0.13588640836374699</v>
      </c>
      <c r="AI11" s="14"/>
      <c r="AJ11" s="14" t="s">
        <v>79</v>
      </c>
      <c r="AK11" s="14" t="s">
        <v>79</v>
      </c>
      <c r="AL11" s="14" t="s">
        <v>79</v>
      </c>
      <c r="AM11" s="14" t="s">
        <v>79</v>
      </c>
      <c r="AN11" s="14" t="s">
        <v>79</v>
      </c>
      <c r="AO11" s="14"/>
      <c r="AP11" s="14">
        <v>9.2553399637148606E-2</v>
      </c>
      <c r="AQ11" s="14">
        <v>0.153030891153041</v>
      </c>
      <c r="AR11" s="14">
        <v>0.178990425905106</v>
      </c>
      <c r="AS11" s="14"/>
      <c r="AT11" s="14">
        <v>0.10705765973516899</v>
      </c>
      <c r="AU11" s="14">
        <v>0.124942049945915</v>
      </c>
      <c r="AV11" s="14">
        <v>0.123684246553805</v>
      </c>
      <c r="AW11" s="14">
        <v>0.198185483361182</v>
      </c>
      <c r="AX11" s="14">
        <v>0.16556474898838999</v>
      </c>
    </row>
    <row r="12" spans="2:50" x14ac:dyDescent="0.25">
      <c r="B12" s="15" t="s">
        <v>103</v>
      </c>
      <c r="C12" s="23">
        <v>0.117445619186962</v>
      </c>
      <c r="D12" s="23">
        <v>9.6160406511242302E-2</v>
      </c>
      <c r="E12" s="23">
        <v>0.138264820950846</v>
      </c>
      <c r="F12" s="23"/>
      <c r="G12" s="23">
        <v>0.112320335058422</v>
      </c>
      <c r="H12" s="23">
        <v>0.12859828644372301</v>
      </c>
      <c r="I12" s="23">
        <v>9.5106137192793705E-2</v>
      </c>
      <c r="J12" s="23">
        <v>0.122328772674852</v>
      </c>
      <c r="K12" s="23">
        <v>0.131282877877022</v>
      </c>
      <c r="L12" s="23">
        <v>0.11660732432430999</v>
      </c>
      <c r="M12" s="23"/>
      <c r="N12" s="23">
        <v>5.015279268246E-2</v>
      </c>
      <c r="O12" s="23">
        <v>8.4562215750097702E-2</v>
      </c>
      <c r="P12" s="23">
        <v>0.14897282150502</v>
      </c>
      <c r="Q12" s="23">
        <v>0.19765979750207299</v>
      </c>
      <c r="R12" s="23"/>
      <c r="S12" s="23">
        <v>8.2693552138072099E-2</v>
      </c>
      <c r="T12" s="23">
        <v>0.13088909302749199</v>
      </c>
      <c r="U12" s="23">
        <v>0.136199920229476</v>
      </c>
      <c r="V12" s="23">
        <v>9.7809507325637396E-2</v>
      </c>
      <c r="W12" s="23">
        <v>0.10274488881593299</v>
      </c>
      <c r="X12" s="23">
        <v>0.139960889873713</v>
      </c>
      <c r="Y12" s="23">
        <v>9.2235669894366198E-2</v>
      </c>
      <c r="Z12" s="23">
        <v>0.20651735951078201</v>
      </c>
      <c r="AA12" s="23">
        <v>0.14931172352438099</v>
      </c>
      <c r="AB12" s="23">
        <v>0.109353835856197</v>
      </c>
      <c r="AC12" s="23">
        <v>6.1893232981568798E-2</v>
      </c>
      <c r="AD12" s="23">
        <v>0.14552539234433001</v>
      </c>
      <c r="AE12" s="23"/>
      <c r="AF12" s="23">
        <v>0.128926620211811</v>
      </c>
      <c r="AG12" s="23">
        <v>8.6116886165171797E-2</v>
      </c>
      <c r="AH12" s="23">
        <v>0.162465354384806</v>
      </c>
      <c r="AI12" s="23"/>
      <c r="AJ12" s="23" t="s">
        <v>79</v>
      </c>
      <c r="AK12" s="23" t="s">
        <v>79</v>
      </c>
      <c r="AL12" s="23" t="s">
        <v>79</v>
      </c>
      <c r="AM12" s="23" t="s">
        <v>79</v>
      </c>
      <c r="AN12" s="23" t="s">
        <v>79</v>
      </c>
      <c r="AO12" s="23"/>
      <c r="AP12" s="23">
        <v>8.0899932677292896E-2</v>
      </c>
      <c r="AQ12" s="23">
        <v>9.1047278525733702E-2</v>
      </c>
      <c r="AR12" s="23">
        <v>6.0193331456899299E-2</v>
      </c>
      <c r="AS12" s="23"/>
      <c r="AT12" s="23">
        <v>0.13415365275760899</v>
      </c>
      <c r="AU12" s="23">
        <v>0.15596835645695101</v>
      </c>
      <c r="AV12" s="23">
        <v>5.9467697781524699E-2</v>
      </c>
      <c r="AW12" s="23">
        <v>5.9949666090860297E-2</v>
      </c>
      <c r="AX12" s="23">
        <v>0</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N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14" width="20.7109375" customWidth="1"/>
  </cols>
  <sheetData>
    <row r="2" spans="2:14" ht="39.950000000000003" customHeight="1" x14ac:dyDescent="0.25">
      <c r="D2" s="34" t="s">
        <v>349</v>
      </c>
      <c r="E2" s="30"/>
      <c r="F2" s="30"/>
      <c r="G2" s="30"/>
      <c r="H2" s="30"/>
      <c r="I2" s="30"/>
      <c r="J2" s="30"/>
      <c r="K2" s="30"/>
      <c r="L2" s="30"/>
      <c r="M2" s="30"/>
      <c r="N2" s="30"/>
    </row>
    <row r="6" spans="2:14" ht="50.1" customHeight="1" x14ac:dyDescent="0.25">
      <c r="B6" s="17" t="s">
        <v>14</v>
      </c>
      <c r="C6" s="17" t="s">
        <v>335</v>
      </c>
      <c r="D6" s="17" t="s">
        <v>336</v>
      </c>
      <c r="E6" s="17" t="s">
        <v>337</v>
      </c>
      <c r="F6" s="17" t="s">
        <v>338</v>
      </c>
      <c r="G6" s="17" t="s">
        <v>339</v>
      </c>
      <c r="H6" s="17" t="s">
        <v>340</v>
      </c>
      <c r="I6" s="17" t="s">
        <v>341</v>
      </c>
      <c r="J6" s="17" t="s">
        <v>342</v>
      </c>
      <c r="K6" s="17" t="s">
        <v>343</v>
      </c>
      <c r="L6" s="17" t="s">
        <v>344</v>
      </c>
      <c r="M6" s="17" t="s">
        <v>345</v>
      </c>
    </row>
    <row r="7" spans="2:14" ht="45" x14ac:dyDescent="0.25">
      <c r="B7" s="15" t="s">
        <v>346</v>
      </c>
      <c r="C7" s="14">
        <v>0.38094277966544199</v>
      </c>
      <c r="D7" s="14">
        <v>0.47454233978364901</v>
      </c>
      <c r="E7" s="14">
        <v>0.38428550115062898</v>
      </c>
      <c r="F7" s="14">
        <v>0.34978423608405701</v>
      </c>
      <c r="G7" s="14">
        <v>0.45161761522656202</v>
      </c>
      <c r="H7" s="14">
        <v>0.362522321149577</v>
      </c>
      <c r="I7" s="14">
        <v>0.34292407171489198</v>
      </c>
      <c r="J7" s="14">
        <v>0.44233952284463701</v>
      </c>
      <c r="K7" s="14">
        <v>0.39941334000857798</v>
      </c>
      <c r="L7" s="14">
        <v>0.359606308107495</v>
      </c>
      <c r="M7" s="14">
        <v>0.29681919851986399</v>
      </c>
    </row>
    <row r="8" spans="2:14" ht="45" x14ac:dyDescent="0.25">
      <c r="B8" s="15" t="s">
        <v>347</v>
      </c>
      <c r="C8" s="14">
        <v>0.25841956199979998</v>
      </c>
      <c r="D8" s="14">
        <v>0.25131570712304002</v>
      </c>
      <c r="E8" s="14">
        <v>0.290392440811087</v>
      </c>
      <c r="F8" s="14">
        <v>0.31983975031963602</v>
      </c>
      <c r="G8" s="14">
        <v>0.23813484975566299</v>
      </c>
      <c r="H8" s="14">
        <v>0.250724290190249</v>
      </c>
      <c r="I8" s="14">
        <v>0.29277941772035698</v>
      </c>
      <c r="J8" s="14">
        <v>0.240491447587905</v>
      </c>
      <c r="K8" s="14">
        <v>0.24739592746171499</v>
      </c>
      <c r="L8" s="14">
        <v>0.22207709073926499</v>
      </c>
      <c r="M8" s="14">
        <v>0.369207112048407</v>
      </c>
    </row>
    <row r="9" spans="2:14" ht="30" x14ac:dyDescent="0.25">
      <c r="B9" s="15" t="s">
        <v>348</v>
      </c>
      <c r="C9" s="14">
        <v>0.27854953260371801</v>
      </c>
      <c r="D9" s="14">
        <v>0.19821541065508499</v>
      </c>
      <c r="E9" s="14">
        <v>0.24022382675753301</v>
      </c>
      <c r="F9" s="14">
        <v>0.23252714487777501</v>
      </c>
      <c r="G9" s="14">
        <v>0.22644660291787</v>
      </c>
      <c r="H9" s="14">
        <v>0.284754168842485</v>
      </c>
      <c r="I9" s="14">
        <v>0.26609052972707298</v>
      </c>
      <c r="J9" s="14">
        <v>0.239118922568124</v>
      </c>
      <c r="K9" s="14">
        <v>0.26061476730045902</v>
      </c>
      <c r="L9" s="14">
        <v>0.30241151015385798</v>
      </c>
      <c r="M9" s="14">
        <v>0.22750599590389201</v>
      </c>
    </row>
    <row r="10" spans="2:14" x14ac:dyDescent="0.25">
      <c r="B10" s="15" t="s">
        <v>70</v>
      </c>
      <c r="C10" s="14">
        <v>8.2088125731039505E-2</v>
      </c>
      <c r="D10" s="14">
        <v>7.5926542438225206E-2</v>
      </c>
      <c r="E10" s="14">
        <v>8.5098231280751294E-2</v>
      </c>
      <c r="F10" s="14">
        <v>9.78488687185326E-2</v>
      </c>
      <c r="G10" s="14">
        <v>8.3800932099904302E-2</v>
      </c>
      <c r="H10" s="14">
        <v>0.101999219817688</v>
      </c>
      <c r="I10" s="14">
        <v>9.82059808376778E-2</v>
      </c>
      <c r="J10" s="14">
        <v>7.8050106999333693E-2</v>
      </c>
      <c r="K10" s="14">
        <v>9.2575965229248505E-2</v>
      </c>
      <c r="L10" s="14">
        <v>0.115905090999382</v>
      </c>
      <c r="M10" s="14">
        <v>0.106467693527838</v>
      </c>
    </row>
    <row r="11" spans="2:14" x14ac:dyDescent="0.25">
      <c r="B11" s="16"/>
      <c r="C11" s="16"/>
      <c r="D11" s="16"/>
      <c r="E11" s="16"/>
      <c r="F11" s="16"/>
      <c r="G11" s="16"/>
      <c r="H11" s="16"/>
      <c r="I11" s="16"/>
      <c r="J11" s="16"/>
      <c r="K11" s="16"/>
      <c r="L11" s="16"/>
      <c r="M11" s="16"/>
    </row>
    <row r="12" spans="2:14" x14ac:dyDescent="0.25">
      <c r="B12" t="s">
        <v>75</v>
      </c>
    </row>
    <row r="13" spans="2:14" x14ac:dyDescent="0.25">
      <c r="B13" t="s">
        <v>76</v>
      </c>
    </row>
    <row r="17" spans="2:2" x14ac:dyDescent="0.25">
      <c r="B17"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X23"/>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98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x14ac:dyDescent="0.25">
      <c r="B9" s="15" t="s">
        <v>89</v>
      </c>
      <c r="C9" s="14">
        <v>0.55915549627662997</v>
      </c>
      <c r="D9" s="14">
        <v>0.56821806803012898</v>
      </c>
      <c r="E9" s="14">
        <v>0.549367203782265</v>
      </c>
      <c r="F9" s="14"/>
      <c r="G9" s="14">
        <v>0.50224803350276803</v>
      </c>
      <c r="H9" s="14">
        <v>0.48012450180819799</v>
      </c>
      <c r="I9" s="14">
        <v>0.49843383484576498</v>
      </c>
      <c r="J9" s="14">
        <v>0.59585406812188801</v>
      </c>
      <c r="K9" s="14">
        <v>0.67622741131846997</v>
      </c>
      <c r="L9" s="14">
        <v>0.603178486395472</v>
      </c>
      <c r="M9" s="14"/>
      <c r="N9" s="14">
        <v>0.59745663616789102</v>
      </c>
      <c r="O9" s="14">
        <v>0.52543910207521505</v>
      </c>
      <c r="P9" s="14">
        <v>0.51928005415439005</v>
      </c>
      <c r="Q9" s="14">
        <v>0.58595445853858896</v>
      </c>
      <c r="R9" s="14"/>
      <c r="S9" s="14">
        <v>0.497023653637369</v>
      </c>
      <c r="T9" s="14">
        <v>0.58822063340094799</v>
      </c>
      <c r="U9" s="14">
        <v>0.56888231254661503</v>
      </c>
      <c r="V9" s="14">
        <v>0.600258045299078</v>
      </c>
      <c r="W9" s="14">
        <v>0.54532740424219694</v>
      </c>
      <c r="X9" s="14">
        <v>0.51831454606299898</v>
      </c>
      <c r="Y9" s="14">
        <v>0.63143421716095804</v>
      </c>
      <c r="Z9" s="14">
        <v>0.61386738161792798</v>
      </c>
      <c r="AA9" s="14">
        <v>0.50985236645140797</v>
      </c>
      <c r="AB9" s="14">
        <v>0.54933346826699403</v>
      </c>
      <c r="AC9" s="14">
        <v>0.52365031693275899</v>
      </c>
      <c r="AD9" s="14">
        <v>0.73188083281524097</v>
      </c>
      <c r="AE9" s="14"/>
      <c r="AF9" s="14">
        <v>0.54690487839913104</v>
      </c>
      <c r="AG9" s="14">
        <v>0.56970323867439798</v>
      </c>
      <c r="AH9" s="14">
        <v>0.56495535556131105</v>
      </c>
      <c r="AI9" s="14"/>
      <c r="AJ9" s="14" t="s">
        <v>79</v>
      </c>
      <c r="AK9" s="14" t="s">
        <v>79</v>
      </c>
      <c r="AL9" s="14" t="s">
        <v>79</v>
      </c>
      <c r="AM9" s="14" t="s">
        <v>79</v>
      </c>
      <c r="AN9" s="14" t="s">
        <v>79</v>
      </c>
      <c r="AO9" s="14"/>
      <c r="AP9" s="14">
        <v>0.57427367308258104</v>
      </c>
      <c r="AQ9" s="14">
        <v>0.55089506504878605</v>
      </c>
      <c r="AR9" s="14">
        <v>0.626386638214668</v>
      </c>
      <c r="AS9" s="14"/>
      <c r="AT9" s="14">
        <v>0.60343251718088098</v>
      </c>
      <c r="AU9" s="14">
        <v>0.54298637272588701</v>
      </c>
      <c r="AV9" s="14">
        <v>0.53358649750252296</v>
      </c>
      <c r="AW9" s="14">
        <v>0.58046827930523404</v>
      </c>
      <c r="AX9" s="14">
        <v>0.50648634295564998</v>
      </c>
    </row>
    <row r="10" spans="2:50" x14ac:dyDescent="0.25">
      <c r="B10" s="15" t="s">
        <v>90</v>
      </c>
      <c r="C10" s="14">
        <v>0.48052518218048301</v>
      </c>
      <c r="D10" s="14">
        <v>0.48780359740027102</v>
      </c>
      <c r="E10" s="14">
        <v>0.47203245671127703</v>
      </c>
      <c r="F10" s="14"/>
      <c r="G10" s="14">
        <v>0.46189686191900098</v>
      </c>
      <c r="H10" s="14">
        <v>0.39661119445585102</v>
      </c>
      <c r="I10" s="14">
        <v>0.477100505968448</v>
      </c>
      <c r="J10" s="14">
        <v>0.51331662728761795</v>
      </c>
      <c r="K10" s="14">
        <v>0.511472927821918</v>
      </c>
      <c r="L10" s="14">
        <v>0.51734629495517404</v>
      </c>
      <c r="M10" s="14"/>
      <c r="N10" s="14">
        <v>0.551530139961671</v>
      </c>
      <c r="O10" s="14">
        <v>0.50112237482130895</v>
      </c>
      <c r="P10" s="14">
        <v>0.42785415153418999</v>
      </c>
      <c r="Q10" s="14">
        <v>0.42455769956137801</v>
      </c>
      <c r="R10" s="14"/>
      <c r="S10" s="14">
        <v>0.48452865665391598</v>
      </c>
      <c r="T10" s="14">
        <v>0.51197099763402298</v>
      </c>
      <c r="U10" s="14">
        <v>0.54487486611729596</v>
      </c>
      <c r="V10" s="14">
        <v>0.448146524400796</v>
      </c>
      <c r="W10" s="14">
        <v>0.46310681423886002</v>
      </c>
      <c r="X10" s="14">
        <v>0.47709675367587001</v>
      </c>
      <c r="Y10" s="14">
        <v>0.47441042415464701</v>
      </c>
      <c r="Z10" s="14">
        <v>0.49186715416309301</v>
      </c>
      <c r="AA10" s="14">
        <v>0.39666499897097501</v>
      </c>
      <c r="AB10" s="14">
        <v>0.52221326063206497</v>
      </c>
      <c r="AC10" s="14">
        <v>0.47183590668616399</v>
      </c>
      <c r="AD10" s="14">
        <v>0.50023947260551804</v>
      </c>
      <c r="AE10" s="14"/>
      <c r="AF10" s="14">
        <v>0.488666304481922</v>
      </c>
      <c r="AG10" s="14">
        <v>0.492614379949874</v>
      </c>
      <c r="AH10" s="14">
        <v>0.44405499988827202</v>
      </c>
      <c r="AI10" s="14"/>
      <c r="AJ10" s="14" t="s">
        <v>79</v>
      </c>
      <c r="AK10" s="14" t="s">
        <v>79</v>
      </c>
      <c r="AL10" s="14" t="s">
        <v>79</v>
      </c>
      <c r="AM10" s="14" t="s">
        <v>79</v>
      </c>
      <c r="AN10" s="14" t="s">
        <v>79</v>
      </c>
      <c r="AO10" s="14"/>
      <c r="AP10" s="14">
        <v>0.48943686889937799</v>
      </c>
      <c r="AQ10" s="14">
        <v>0.472437763449926</v>
      </c>
      <c r="AR10" s="14">
        <v>0.57308897457408403</v>
      </c>
      <c r="AS10" s="14"/>
      <c r="AT10" s="14">
        <v>0.43171489823562598</v>
      </c>
      <c r="AU10" s="14">
        <v>0.449928318977802</v>
      </c>
      <c r="AV10" s="14">
        <v>0.54544730529414898</v>
      </c>
      <c r="AW10" s="14">
        <v>0.503969023465352</v>
      </c>
      <c r="AX10" s="14">
        <v>0.56171740895948197</v>
      </c>
    </row>
    <row r="11" spans="2:50" x14ac:dyDescent="0.25">
      <c r="B11" s="15" t="s">
        <v>91</v>
      </c>
      <c r="C11" s="14">
        <v>0.41207448690577603</v>
      </c>
      <c r="D11" s="14">
        <v>0.44259380997347503</v>
      </c>
      <c r="E11" s="14">
        <v>0.38053054269944497</v>
      </c>
      <c r="F11" s="14"/>
      <c r="G11" s="14">
        <v>0.44334782468188499</v>
      </c>
      <c r="H11" s="14">
        <v>0.34279948277789501</v>
      </c>
      <c r="I11" s="14">
        <v>0.39687211526643401</v>
      </c>
      <c r="J11" s="14">
        <v>0.42321088027832698</v>
      </c>
      <c r="K11" s="14">
        <v>0.45279118229988302</v>
      </c>
      <c r="L11" s="14">
        <v>0.424219488769218</v>
      </c>
      <c r="M11" s="14"/>
      <c r="N11" s="14">
        <v>0.43560182586957202</v>
      </c>
      <c r="O11" s="14">
        <v>0.41261844514966001</v>
      </c>
      <c r="P11" s="14">
        <v>0.42166865178510299</v>
      </c>
      <c r="Q11" s="14">
        <v>0.37299605152260701</v>
      </c>
      <c r="R11" s="14"/>
      <c r="S11" s="14">
        <v>0.409417977080549</v>
      </c>
      <c r="T11" s="14">
        <v>0.39760758574391097</v>
      </c>
      <c r="U11" s="14">
        <v>0.42009560426183501</v>
      </c>
      <c r="V11" s="14">
        <v>0.46605241655641899</v>
      </c>
      <c r="W11" s="14">
        <v>0.45986641686031599</v>
      </c>
      <c r="X11" s="14">
        <v>0.40856118121191198</v>
      </c>
      <c r="Y11" s="14">
        <v>0.39375806810235597</v>
      </c>
      <c r="Z11" s="14">
        <v>0.45333179824470798</v>
      </c>
      <c r="AA11" s="14">
        <v>0.34491031561130497</v>
      </c>
      <c r="AB11" s="14">
        <v>0.44378074239001403</v>
      </c>
      <c r="AC11" s="14">
        <v>0.37515070774305398</v>
      </c>
      <c r="AD11" s="14">
        <v>0.41069297215860401</v>
      </c>
      <c r="AE11" s="14"/>
      <c r="AF11" s="14">
        <v>0.41376892837295198</v>
      </c>
      <c r="AG11" s="14">
        <v>0.40811865386896201</v>
      </c>
      <c r="AH11" s="14">
        <v>0.40667199696969297</v>
      </c>
      <c r="AI11" s="14"/>
      <c r="AJ11" s="14" t="s">
        <v>79</v>
      </c>
      <c r="AK11" s="14" t="s">
        <v>79</v>
      </c>
      <c r="AL11" s="14" t="s">
        <v>79</v>
      </c>
      <c r="AM11" s="14" t="s">
        <v>79</v>
      </c>
      <c r="AN11" s="14" t="s">
        <v>79</v>
      </c>
      <c r="AO11" s="14"/>
      <c r="AP11" s="14">
        <v>0.42255974079279102</v>
      </c>
      <c r="AQ11" s="14">
        <v>0.40770948114789402</v>
      </c>
      <c r="AR11" s="14">
        <v>0.43686736376635599</v>
      </c>
      <c r="AS11" s="14"/>
      <c r="AT11" s="14">
        <v>0.40706474958953398</v>
      </c>
      <c r="AU11" s="14">
        <v>0.40561925822855799</v>
      </c>
      <c r="AV11" s="14">
        <v>0.41261656120741402</v>
      </c>
      <c r="AW11" s="14">
        <v>0.41154190684036601</v>
      </c>
      <c r="AX11" s="14">
        <v>0.56405716080777102</v>
      </c>
    </row>
    <row r="12" spans="2:50" x14ac:dyDescent="0.25">
      <c r="B12" s="15" t="s">
        <v>92</v>
      </c>
      <c r="C12" s="14">
        <v>0.34821888317003202</v>
      </c>
      <c r="D12" s="14">
        <v>0.35813105522655198</v>
      </c>
      <c r="E12" s="14">
        <v>0.33680337198997001</v>
      </c>
      <c r="F12" s="14"/>
      <c r="G12" s="14">
        <v>0.35384098925260898</v>
      </c>
      <c r="H12" s="14">
        <v>0.30877093267980299</v>
      </c>
      <c r="I12" s="14">
        <v>0.37768983091774</v>
      </c>
      <c r="J12" s="14">
        <v>0.357355065852692</v>
      </c>
      <c r="K12" s="14">
        <v>0.35431768883227599</v>
      </c>
      <c r="L12" s="14">
        <v>0.34146985557895698</v>
      </c>
      <c r="M12" s="14"/>
      <c r="N12" s="14">
        <v>0.361977947501401</v>
      </c>
      <c r="O12" s="14">
        <v>0.34071011698752002</v>
      </c>
      <c r="P12" s="14">
        <v>0.32283121711003498</v>
      </c>
      <c r="Q12" s="14">
        <v>0.36013075438389502</v>
      </c>
      <c r="R12" s="14"/>
      <c r="S12" s="14">
        <v>0.36482859993552902</v>
      </c>
      <c r="T12" s="14">
        <v>0.32165991782466802</v>
      </c>
      <c r="U12" s="14">
        <v>0.356725955919378</v>
      </c>
      <c r="V12" s="14">
        <v>0.29862603064802101</v>
      </c>
      <c r="W12" s="14">
        <v>0.33158905277380102</v>
      </c>
      <c r="X12" s="14">
        <v>0.39807470580124399</v>
      </c>
      <c r="Y12" s="14">
        <v>0.37897411386246999</v>
      </c>
      <c r="Z12" s="14">
        <v>0.30043343111248999</v>
      </c>
      <c r="AA12" s="14">
        <v>0.37674134551206101</v>
      </c>
      <c r="AB12" s="14">
        <v>0.35098708888528601</v>
      </c>
      <c r="AC12" s="14">
        <v>0.32637166796021999</v>
      </c>
      <c r="AD12" s="14">
        <v>0.30625404701297698</v>
      </c>
      <c r="AE12" s="14"/>
      <c r="AF12" s="14">
        <v>0.365740346178825</v>
      </c>
      <c r="AG12" s="14">
        <v>0.321830125999092</v>
      </c>
      <c r="AH12" s="14">
        <v>0.35702846610706102</v>
      </c>
      <c r="AI12" s="14"/>
      <c r="AJ12" s="14" t="s">
        <v>79</v>
      </c>
      <c r="AK12" s="14" t="s">
        <v>79</v>
      </c>
      <c r="AL12" s="14" t="s">
        <v>79</v>
      </c>
      <c r="AM12" s="14" t="s">
        <v>79</v>
      </c>
      <c r="AN12" s="14" t="s">
        <v>79</v>
      </c>
      <c r="AO12" s="14"/>
      <c r="AP12" s="14">
        <v>0.328997503696081</v>
      </c>
      <c r="AQ12" s="14">
        <v>0.33875179706652297</v>
      </c>
      <c r="AR12" s="14">
        <v>0.39268938002445303</v>
      </c>
      <c r="AS12" s="14"/>
      <c r="AT12" s="14">
        <v>0.36302817524203701</v>
      </c>
      <c r="AU12" s="14">
        <v>0.34614663047153299</v>
      </c>
      <c r="AV12" s="14">
        <v>0.34675657977656899</v>
      </c>
      <c r="AW12" s="14">
        <v>0.33376269663284103</v>
      </c>
      <c r="AX12" s="14">
        <v>0.44104469325575302</v>
      </c>
    </row>
    <row r="13" spans="2:50" x14ac:dyDescent="0.25">
      <c r="B13" s="15" t="s">
        <v>93</v>
      </c>
      <c r="C13" s="14">
        <v>0.30180050035466999</v>
      </c>
      <c r="D13" s="14">
        <v>0.329384420906908</v>
      </c>
      <c r="E13" s="14">
        <v>0.27216918052285199</v>
      </c>
      <c r="F13" s="14"/>
      <c r="G13" s="14">
        <v>0.285643723765929</v>
      </c>
      <c r="H13" s="14">
        <v>0.296044584183422</v>
      </c>
      <c r="I13" s="14">
        <v>0.32128367981683797</v>
      </c>
      <c r="J13" s="14">
        <v>0.293216674181352</v>
      </c>
      <c r="K13" s="14">
        <v>0.324828167079389</v>
      </c>
      <c r="L13" s="14">
        <v>0.29303886033422</v>
      </c>
      <c r="M13" s="14"/>
      <c r="N13" s="14">
        <v>0.359839032756126</v>
      </c>
      <c r="O13" s="14">
        <v>0.30033182880438097</v>
      </c>
      <c r="P13" s="14">
        <v>0.28220316765359899</v>
      </c>
      <c r="Q13" s="14">
        <v>0.25562081778781298</v>
      </c>
      <c r="R13" s="14"/>
      <c r="S13" s="14">
        <v>0.36572023777663298</v>
      </c>
      <c r="T13" s="14">
        <v>0.28126793531037902</v>
      </c>
      <c r="U13" s="14">
        <v>0.27716167341996201</v>
      </c>
      <c r="V13" s="14">
        <v>0.25682573418055599</v>
      </c>
      <c r="W13" s="14">
        <v>0.31067682852876699</v>
      </c>
      <c r="X13" s="14">
        <v>0.248412743493091</v>
      </c>
      <c r="Y13" s="14">
        <v>0.29292610820810899</v>
      </c>
      <c r="Z13" s="14">
        <v>0.29661042223005402</v>
      </c>
      <c r="AA13" s="14">
        <v>0.32198720153229299</v>
      </c>
      <c r="AB13" s="14">
        <v>0.33543120331674697</v>
      </c>
      <c r="AC13" s="14">
        <v>0.30384104389720901</v>
      </c>
      <c r="AD13" s="14">
        <v>0.28366374476273298</v>
      </c>
      <c r="AE13" s="14"/>
      <c r="AF13" s="14">
        <v>0.294830089183726</v>
      </c>
      <c r="AG13" s="14">
        <v>0.311357801482464</v>
      </c>
      <c r="AH13" s="14">
        <v>0.30171348242076501</v>
      </c>
      <c r="AI13" s="14"/>
      <c r="AJ13" s="14" t="s">
        <v>79</v>
      </c>
      <c r="AK13" s="14" t="s">
        <v>79</v>
      </c>
      <c r="AL13" s="14" t="s">
        <v>79</v>
      </c>
      <c r="AM13" s="14" t="s">
        <v>79</v>
      </c>
      <c r="AN13" s="14" t="s">
        <v>79</v>
      </c>
      <c r="AO13" s="14"/>
      <c r="AP13" s="14">
        <v>0.34376259299925599</v>
      </c>
      <c r="AQ13" s="14">
        <v>0.30476943685447699</v>
      </c>
      <c r="AR13" s="14">
        <v>0.33037232853666798</v>
      </c>
      <c r="AS13" s="14"/>
      <c r="AT13" s="14">
        <v>0.27685619549912799</v>
      </c>
      <c r="AU13" s="14">
        <v>0.27579696851567798</v>
      </c>
      <c r="AV13" s="14">
        <v>0.32566307279033502</v>
      </c>
      <c r="AW13" s="14">
        <v>0.35969274547204899</v>
      </c>
      <c r="AX13" s="14">
        <v>0.54625337377077998</v>
      </c>
    </row>
    <row r="14" spans="2:50" x14ac:dyDescent="0.25">
      <c r="B14" s="15" t="s">
        <v>94</v>
      </c>
      <c r="C14" s="14">
        <v>0.299731576110499</v>
      </c>
      <c r="D14" s="14">
        <v>0.29058909043763897</v>
      </c>
      <c r="E14" s="14">
        <v>0.30648083841099599</v>
      </c>
      <c r="F14" s="14"/>
      <c r="G14" s="14">
        <v>0.292575806257662</v>
      </c>
      <c r="H14" s="14">
        <v>0.28004912547531702</v>
      </c>
      <c r="I14" s="14">
        <v>0.35057872019544101</v>
      </c>
      <c r="J14" s="14">
        <v>0.29708440211683401</v>
      </c>
      <c r="K14" s="14">
        <v>0.29300825054510299</v>
      </c>
      <c r="L14" s="14">
        <v>0.28604636716856002</v>
      </c>
      <c r="M14" s="14"/>
      <c r="N14" s="14">
        <v>0.32482799651468602</v>
      </c>
      <c r="O14" s="14">
        <v>0.25886579152947198</v>
      </c>
      <c r="P14" s="14">
        <v>0.31158632722865598</v>
      </c>
      <c r="Q14" s="14">
        <v>0.29919647868361499</v>
      </c>
      <c r="R14" s="14"/>
      <c r="S14" s="14">
        <v>0.32219467287536901</v>
      </c>
      <c r="T14" s="14">
        <v>0.27215723272086501</v>
      </c>
      <c r="U14" s="14">
        <v>0.265541399500274</v>
      </c>
      <c r="V14" s="14">
        <v>0.25110753816025</v>
      </c>
      <c r="W14" s="14">
        <v>0.29676481183782399</v>
      </c>
      <c r="X14" s="14">
        <v>0.362291867981544</v>
      </c>
      <c r="Y14" s="14">
        <v>0.339805006064546</v>
      </c>
      <c r="Z14" s="14">
        <v>0.37818100521592701</v>
      </c>
      <c r="AA14" s="14">
        <v>0.298124721995909</v>
      </c>
      <c r="AB14" s="14">
        <v>0.30544903253717598</v>
      </c>
      <c r="AC14" s="14">
        <v>0.224765344938298</v>
      </c>
      <c r="AD14" s="14">
        <v>0.273523660380522</v>
      </c>
      <c r="AE14" s="14"/>
      <c r="AF14" s="14">
        <v>0.30472367060734301</v>
      </c>
      <c r="AG14" s="14">
        <v>0.27953414945632599</v>
      </c>
      <c r="AH14" s="14">
        <v>0.36373080927516899</v>
      </c>
      <c r="AI14" s="14"/>
      <c r="AJ14" s="14" t="s">
        <v>79</v>
      </c>
      <c r="AK14" s="14" t="s">
        <v>79</v>
      </c>
      <c r="AL14" s="14" t="s">
        <v>79</v>
      </c>
      <c r="AM14" s="14" t="s">
        <v>79</v>
      </c>
      <c r="AN14" s="14" t="s">
        <v>79</v>
      </c>
      <c r="AO14" s="14"/>
      <c r="AP14" s="14">
        <v>0.29263122448819101</v>
      </c>
      <c r="AQ14" s="14">
        <v>0.29497406219948102</v>
      </c>
      <c r="AR14" s="14">
        <v>0.34867854718709801</v>
      </c>
      <c r="AS14" s="14"/>
      <c r="AT14" s="14">
        <v>0.29640219976367499</v>
      </c>
      <c r="AU14" s="14">
        <v>0.28335217382024402</v>
      </c>
      <c r="AV14" s="14">
        <v>0.30450304477067602</v>
      </c>
      <c r="AW14" s="14">
        <v>0.34060295266132901</v>
      </c>
      <c r="AX14" s="14">
        <v>0.305448838125436</v>
      </c>
    </row>
    <row r="15" spans="2:50" x14ac:dyDescent="0.25">
      <c r="B15" s="15" t="s">
        <v>95</v>
      </c>
      <c r="C15" s="14">
        <v>0.28809876883132801</v>
      </c>
      <c r="D15" s="14">
        <v>0.33062429847034402</v>
      </c>
      <c r="E15" s="14">
        <v>0.24555363263247401</v>
      </c>
      <c r="F15" s="14"/>
      <c r="G15" s="14">
        <v>0.25493110300934202</v>
      </c>
      <c r="H15" s="14">
        <v>0.304354686787562</v>
      </c>
      <c r="I15" s="14">
        <v>0.32094464392168398</v>
      </c>
      <c r="J15" s="14">
        <v>0.28612648984038702</v>
      </c>
      <c r="K15" s="14">
        <v>0.29284785440248001</v>
      </c>
      <c r="L15" s="14">
        <v>0.26860098569353702</v>
      </c>
      <c r="M15" s="14"/>
      <c r="N15" s="14">
        <v>0.31806424211850098</v>
      </c>
      <c r="O15" s="14">
        <v>0.24544998909375301</v>
      </c>
      <c r="P15" s="14">
        <v>0.30903809244731101</v>
      </c>
      <c r="Q15" s="14">
        <v>0.27778895168352602</v>
      </c>
      <c r="R15" s="14"/>
      <c r="S15" s="14">
        <v>0.378858620817905</v>
      </c>
      <c r="T15" s="14">
        <v>0.263278248139235</v>
      </c>
      <c r="U15" s="14">
        <v>0.31308951997110201</v>
      </c>
      <c r="V15" s="14">
        <v>0.253302870706276</v>
      </c>
      <c r="W15" s="14">
        <v>0.23524366046380399</v>
      </c>
      <c r="X15" s="14">
        <v>0.26375867962479999</v>
      </c>
      <c r="Y15" s="14">
        <v>0.29537974498957897</v>
      </c>
      <c r="Z15" s="14">
        <v>0.354168094735064</v>
      </c>
      <c r="AA15" s="14">
        <v>0.26076048695632098</v>
      </c>
      <c r="AB15" s="14">
        <v>0.29390302264194801</v>
      </c>
      <c r="AC15" s="14">
        <v>0.26273074388495299</v>
      </c>
      <c r="AD15" s="14">
        <v>0.223625997693814</v>
      </c>
      <c r="AE15" s="14"/>
      <c r="AF15" s="14">
        <v>0.28632728931901502</v>
      </c>
      <c r="AG15" s="14">
        <v>0.30841720848438398</v>
      </c>
      <c r="AH15" s="14">
        <v>0.250554978540805</v>
      </c>
      <c r="AI15" s="14"/>
      <c r="AJ15" s="14" t="s">
        <v>79</v>
      </c>
      <c r="AK15" s="14" t="s">
        <v>79</v>
      </c>
      <c r="AL15" s="14" t="s">
        <v>79</v>
      </c>
      <c r="AM15" s="14" t="s">
        <v>79</v>
      </c>
      <c r="AN15" s="14" t="s">
        <v>79</v>
      </c>
      <c r="AO15" s="14"/>
      <c r="AP15" s="14">
        <v>0.32937545631563703</v>
      </c>
      <c r="AQ15" s="14">
        <v>0.29108505871044099</v>
      </c>
      <c r="AR15" s="14">
        <v>0.314400628811149</v>
      </c>
      <c r="AS15" s="14"/>
      <c r="AT15" s="14">
        <v>0.28105456336684098</v>
      </c>
      <c r="AU15" s="14">
        <v>0.25640140262385402</v>
      </c>
      <c r="AV15" s="14">
        <v>0.29101152250788398</v>
      </c>
      <c r="AW15" s="14">
        <v>0.34715072951936299</v>
      </c>
      <c r="AX15" s="14">
        <v>0.48316211294505801</v>
      </c>
    </row>
    <row r="16" spans="2:50" x14ac:dyDescent="0.25">
      <c r="B16" s="15" t="s">
        <v>96</v>
      </c>
      <c r="C16" s="14">
        <v>0.27256101851393999</v>
      </c>
      <c r="D16" s="14">
        <v>0.30607778948715397</v>
      </c>
      <c r="E16" s="14">
        <v>0.23866102726574001</v>
      </c>
      <c r="F16" s="14"/>
      <c r="G16" s="14">
        <v>0.24516031621728701</v>
      </c>
      <c r="H16" s="14">
        <v>0.26996182783827899</v>
      </c>
      <c r="I16" s="14">
        <v>0.306196147064763</v>
      </c>
      <c r="J16" s="14">
        <v>0.28402195048479401</v>
      </c>
      <c r="K16" s="14">
        <v>0.27194068034976099</v>
      </c>
      <c r="L16" s="14">
        <v>0.25676351097097899</v>
      </c>
      <c r="M16" s="14"/>
      <c r="N16" s="14">
        <v>0.291506555466929</v>
      </c>
      <c r="O16" s="14">
        <v>0.26422821926672702</v>
      </c>
      <c r="P16" s="14">
        <v>0.25129327488499498</v>
      </c>
      <c r="Q16" s="14">
        <v>0.27697930283647298</v>
      </c>
      <c r="R16" s="14"/>
      <c r="S16" s="14">
        <v>0.29206720620194199</v>
      </c>
      <c r="T16" s="14">
        <v>0.242017060577113</v>
      </c>
      <c r="U16" s="14">
        <v>0.287494899118241</v>
      </c>
      <c r="V16" s="14">
        <v>0.21600723607399999</v>
      </c>
      <c r="W16" s="14">
        <v>0.22392992474215001</v>
      </c>
      <c r="X16" s="14">
        <v>0.31020575286503299</v>
      </c>
      <c r="Y16" s="14">
        <v>0.30667983247099301</v>
      </c>
      <c r="Z16" s="14">
        <v>0.240576349310165</v>
      </c>
      <c r="AA16" s="14">
        <v>0.25167191694581897</v>
      </c>
      <c r="AB16" s="14">
        <v>0.35433310910690302</v>
      </c>
      <c r="AC16" s="14">
        <v>0.21011383738876599</v>
      </c>
      <c r="AD16" s="14">
        <v>0.33002864483673899</v>
      </c>
      <c r="AE16" s="14"/>
      <c r="AF16" s="14">
        <v>0.26606876312498001</v>
      </c>
      <c r="AG16" s="14">
        <v>0.277731690026358</v>
      </c>
      <c r="AH16" s="14">
        <v>0.29362280417908598</v>
      </c>
      <c r="AI16" s="14"/>
      <c r="AJ16" s="14" t="s">
        <v>79</v>
      </c>
      <c r="AK16" s="14" t="s">
        <v>79</v>
      </c>
      <c r="AL16" s="14" t="s">
        <v>79</v>
      </c>
      <c r="AM16" s="14" t="s">
        <v>79</v>
      </c>
      <c r="AN16" s="14" t="s">
        <v>79</v>
      </c>
      <c r="AO16" s="14"/>
      <c r="AP16" s="14">
        <v>0.29262977012386698</v>
      </c>
      <c r="AQ16" s="14">
        <v>0.265567616134541</v>
      </c>
      <c r="AR16" s="14">
        <v>0.293607672330366</v>
      </c>
      <c r="AS16" s="14"/>
      <c r="AT16" s="14">
        <v>0.26048394531649599</v>
      </c>
      <c r="AU16" s="14">
        <v>0.26210531017140498</v>
      </c>
      <c r="AV16" s="14">
        <v>0.28589463086239397</v>
      </c>
      <c r="AW16" s="14">
        <v>0.31897692178524301</v>
      </c>
      <c r="AX16" s="14">
        <v>0.41137267563424201</v>
      </c>
    </row>
    <row r="17" spans="2:50" x14ac:dyDescent="0.25">
      <c r="B17" s="15" t="s">
        <v>97</v>
      </c>
      <c r="C17" s="14">
        <v>8.5026578172767604E-3</v>
      </c>
      <c r="D17" s="14">
        <v>8.8018622970757708E-3</v>
      </c>
      <c r="E17" s="14">
        <v>7.4416837058308002E-3</v>
      </c>
      <c r="F17" s="14"/>
      <c r="G17" s="14">
        <v>3.02695988714135E-3</v>
      </c>
      <c r="H17" s="14">
        <v>2.8152162646900001E-3</v>
      </c>
      <c r="I17" s="14">
        <v>3.3507610688422E-3</v>
      </c>
      <c r="J17" s="14">
        <v>1.80236006157698E-2</v>
      </c>
      <c r="K17" s="14">
        <v>1.04641412044059E-2</v>
      </c>
      <c r="L17" s="14">
        <v>1.1966062578311801E-2</v>
      </c>
      <c r="M17" s="14"/>
      <c r="N17" s="14">
        <v>5.8731938479207203E-3</v>
      </c>
      <c r="O17" s="14">
        <v>1.0098702727965999E-2</v>
      </c>
      <c r="P17" s="14">
        <v>1.04975735075333E-2</v>
      </c>
      <c r="Q17" s="14">
        <v>6.1704621793035198E-3</v>
      </c>
      <c r="R17" s="14"/>
      <c r="S17" s="14">
        <v>3.0839922618598899E-3</v>
      </c>
      <c r="T17" s="14">
        <v>9.9415452051477005E-3</v>
      </c>
      <c r="U17" s="14">
        <v>1.09489056119181E-2</v>
      </c>
      <c r="V17" s="14">
        <v>1.3236368399842E-2</v>
      </c>
      <c r="W17" s="14">
        <v>1.1167154595618199E-2</v>
      </c>
      <c r="X17" s="14">
        <v>0</v>
      </c>
      <c r="Y17" s="14">
        <v>0</v>
      </c>
      <c r="Z17" s="14">
        <v>1.42220061897176E-2</v>
      </c>
      <c r="AA17" s="14">
        <v>1.09995817432574E-2</v>
      </c>
      <c r="AB17" s="14">
        <v>5.3625027417709597E-3</v>
      </c>
      <c r="AC17" s="14">
        <v>1.21545092727409E-2</v>
      </c>
      <c r="AD17" s="14">
        <v>3.51065979285601E-2</v>
      </c>
      <c r="AE17" s="14"/>
      <c r="AF17" s="14">
        <v>7.3519513695268499E-3</v>
      </c>
      <c r="AG17" s="14">
        <v>1.06997231263608E-2</v>
      </c>
      <c r="AH17" s="14">
        <v>7.3348465693242604E-3</v>
      </c>
      <c r="AI17" s="14"/>
      <c r="AJ17" s="14" t="s">
        <v>79</v>
      </c>
      <c r="AK17" s="14" t="s">
        <v>79</v>
      </c>
      <c r="AL17" s="14" t="s">
        <v>79</v>
      </c>
      <c r="AM17" s="14" t="s">
        <v>79</v>
      </c>
      <c r="AN17" s="14" t="s">
        <v>79</v>
      </c>
      <c r="AO17" s="14"/>
      <c r="AP17" s="14">
        <v>1.2037921727798301E-2</v>
      </c>
      <c r="AQ17" s="14">
        <v>3.4858646103095E-3</v>
      </c>
      <c r="AR17" s="14">
        <v>5.8996335808141802E-3</v>
      </c>
      <c r="AS17" s="14"/>
      <c r="AT17" s="14">
        <v>9.3376718311309094E-3</v>
      </c>
      <c r="AU17" s="14">
        <v>9.3944568679430202E-3</v>
      </c>
      <c r="AV17" s="14">
        <v>9.3462620440358593E-3</v>
      </c>
      <c r="AW17" s="14">
        <v>4.9656404656281596E-3</v>
      </c>
      <c r="AX17" s="14">
        <v>0</v>
      </c>
    </row>
    <row r="18" spans="2:50" x14ac:dyDescent="0.25">
      <c r="B18" s="15" t="s">
        <v>70</v>
      </c>
      <c r="C18" s="23">
        <v>6.1735652890248197E-2</v>
      </c>
      <c r="D18" s="23">
        <v>6.0569021103469602E-2</v>
      </c>
      <c r="E18" s="23">
        <v>6.2549269844659305E-2</v>
      </c>
      <c r="F18" s="23"/>
      <c r="G18" s="23">
        <v>4.4462123700765702E-2</v>
      </c>
      <c r="H18" s="23">
        <v>9.2728137841548694E-2</v>
      </c>
      <c r="I18" s="23">
        <v>5.2486085613220601E-2</v>
      </c>
      <c r="J18" s="23">
        <v>4.9329236421648603E-2</v>
      </c>
      <c r="K18" s="23">
        <v>6.3972246971343696E-2</v>
      </c>
      <c r="L18" s="23">
        <v>6.3858391694694205E-2</v>
      </c>
      <c r="M18" s="23"/>
      <c r="N18" s="23">
        <v>2.6195116009697001E-2</v>
      </c>
      <c r="O18" s="23">
        <v>5.4799535037245099E-2</v>
      </c>
      <c r="P18" s="23">
        <v>7.5008868060405506E-2</v>
      </c>
      <c r="Q18" s="23">
        <v>9.621300587994E-2</v>
      </c>
      <c r="R18" s="23"/>
      <c r="S18" s="23">
        <v>5.0447581188279002E-2</v>
      </c>
      <c r="T18" s="23">
        <v>6.5870424234498695E-2</v>
      </c>
      <c r="U18" s="23">
        <v>7.7146311513785107E-2</v>
      </c>
      <c r="V18" s="23">
        <v>4.8011709601363597E-2</v>
      </c>
      <c r="W18" s="23">
        <v>7.47151860881025E-2</v>
      </c>
      <c r="X18" s="23">
        <v>6.9539329734335895E-2</v>
      </c>
      <c r="Y18" s="23">
        <v>1.06832026117665E-2</v>
      </c>
      <c r="Z18" s="23">
        <v>4.44058486060602E-2</v>
      </c>
      <c r="AA18" s="23">
        <v>0.102140672265701</v>
      </c>
      <c r="AB18" s="23">
        <v>6.3593630736282505E-2</v>
      </c>
      <c r="AC18" s="23">
        <v>7.5625875312553506E-2</v>
      </c>
      <c r="AD18" s="23">
        <v>2.51882395079874E-2</v>
      </c>
      <c r="AE18" s="23"/>
      <c r="AF18" s="23">
        <v>5.9823766087644101E-2</v>
      </c>
      <c r="AG18" s="23">
        <v>5.73769898529497E-2</v>
      </c>
      <c r="AH18" s="23">
        <v>6.8218255449349202E-2</v>
      </c>
      <c r="AI18" s="23"/>
      <c r="AJ18" s="23" t="s">
        <v>79</v>
      </c>
      <c r="AK18" s="23" t="s">
        <v>79</v>
      </c>
      <c r="AL18" s="23" t="s">
        <v>79</v>
      </c>
      <c r="AM18" s="23" t="s">
        <v>79</v>
      </c>
      <c r="AN18" s="23" t="s">
        <v>79</v>
      </c>
      <c r="AO18" s="23"/>
      <c r="AP18" s="23">
        <v>4.2784311880812401E-2</v>
      </c>
      <c r="AQ18" s="23">
        <v>5.1573213373745597E-2</v>
      </c>
      <c r="AR18" s="23">
        <v>4.3022633713696502E-2</v>
      </c>
      <c r="AS18" s="23"/>
      <c r="AT18" s="23">
        <v>7.7283859337896596E-2</v>
      </c>
      <c r="AU18" s="23">
        <v>6.9517077251571094E-2</v>
      </c>
      <c r="AV18" s="23">
        <v>4.0045294158488898E-2</v>
      </c>
      <c r="AW18" s="23">
        <v>2.2854007300748599E-2</v>
      </c>
      <c r="AX18" s="23">
        <v>2.79364029775865E-2</v>
      </c>
    </row>
    <row r="19" spans="2:50" x14ac:dyDescent="0.25">
      <c r="B19" s="16"/>
    </row>
    <row r="20" spans="2:50" x14ac:dyDescent="0.25">
      <c r="B20" t="s">
        <v>75</v>
      </c>
    </row>
    <row r="21" spans="2:50" x14ac:dyDescent="0.25">
      <c r="B21" t="s">
        <v>76</v>
      </c>
    </row>
    <row r="23" spans="2:50" x14ac:dyDescent="0.25">
      <c r="B23"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0.38094277966544199</v>
      </c>
      <c r="D9" s="14">
        <v>0.37917665771720599</v>
      </c>
      <c r="E9" s="14">
        <v>0.383001075810807</v>
      </c>
      <c r="F9" s="14"/>
      <c r="G9" s="14">
        <v>0.34555342293300101</v>
      </c>
      <c r="H9" s="14">
        <v>0.38882787727917401</v>
      </c>
      <c r="I9" s="14">
        <v>0.35132438843769498</v>
      </c>
      <c r="J9" s="14">
        <v>0.38397511329140999</v>
      </c>
      <c r="K9" s="14">
        <v>0.40535236239327399</v>
      </c>
      <c r="L9" s="14">
        <v>0.403289284152614</v>
      </c>
      <c r="M9" s="14"/>
      <c r="N9" s="14">
        <v>0.37435472967038802</v>
      </c>
      <c r="O9" s="14">
        <v>0.38132083509264902</v>
      </c>
      <c r="P9" s="14">
        <v>0.41412223233345602</v>
      </c>
      <c r="Q9" s="14">
        <v>0.35996034553155698</v>
      </c>
      <c r="R9" s="14"/>
      <c r="S9" s="14">
        <v>0.33732010039538302</v>
      </c>
      <c r="T9" s="14">
        <v>0.40619173993826602</v>
      </c>
      <c r="U9" s="14">
        <v>0.39298188130894302</v>
      </c>
      <c r="V9" s="14">
        <v>0.38385682709428598</v>
      </c>
      <c r="W9" s="14">
        <v>0.35905795218802999</v>
      </c>
      <c r="X9" s="14">
        <v>0.38459028909042298</v>
      </c>
      <c r="Y9" s="14">
        <v>0.34528140208899799</v>
      </c>
      <c r="Z9" s="14">
        <v>0.40670387355104498</v>
      </c>
      <c r="AA9" s="14">
        <v>0.37862187358829102</v>
      </c>
      <c r="AB9" s="14">
        <v>0.42437600420039201</v>
      </c>
      <c r="AC9" s="14">
        <v>0.36994942730716301</v>
      </c>
      <c r="AD9" s="14">
        <v>0.43108540938957302</v>
      </c>
      <c r="AE9" s="14"/>
      <c r="AF9" s="14">
        <v>0.39247177231247898</v>
      </c>
      <c r="AG9" s="14">
        <v>0.381781495621694</v>
      </c>
      <c r="AH9" s="14">
        <v>0.40124708925868302</v>
      </c>
      <c r="AI9" s="14"/>
      <c r="AJ9" s="14" t="s">
        <v>79</v>
      </c>
      <c r="AK9" s="14" t="s">
        <v>79</v>
      </c>
      <c r="AL9" s="14" t="s">
        <v>79</v>
      </c>
      <c r="AM9" s="14" t="s">
        <v>79</v>
      </c>
      <c r="AN9" s="14" t="s">
        <v>79</v>
      </c>
      <c r="AO9" s="14"/>
      <c r="AP9" s="14">
        <v>0.43356204431609302</v>
      </c>
      <c r="AQ9" s="14">
        <v>0.37477659255739798</v>
      </c>
      <c r="AR9" s="14">
        <v>0.40347811425809699</v>
      </c>
      <c r="AS9" s="14"/>
      <c r="AT9" s="14">
        <v>0.38631772605166598</v>
      </c>
      <c r="AU9" s="14">
        <v>0.37955244806254301</v>
      </c>
      <c r="AV9" s="14">
        <v>0.38001474160508802</v>
      </c>
      <c r="AW9" s="14">
        <v>0.38324031228188399</v>
      </c>
      <c r="AX9" s="14">
        <v>0.42850927320252402</v>
      </c>
    </row>
    <row r="10" spans="2:50" ht="45" x14ac:dyDescent="0.25">
      <c r="B10" s="15" t="s">
        <v>347</v>
      </c>
      <c r="C10" s="14">
        <v>0.25841956199979998</v>
      </c>
      <c r="D10" s="14">
        <v>0.27300595398810801</v>
      </c>
      <c r="E10" s="14">
        <v>0.24365472019245701</v>
      </c>
      <c r="F10" s="14"/>
      <c r="G10" s="14">
        <v>0.35098298894108199</v>
      </c>
      <c r="H10" s="14">
        <v>0.29846148820390001</v>
      </c>
      <c r="I10" s="14">
        <v>0.32543837142874199</v>
      </c>
      <c r="J10" s="14">
        <v>0.21521352045509901</v>
      </c>
      <c r="K10" s="14">
        <v>0.201284310115942</v>
      </c>
      <c r="L10" s="14">
        <v>0.182744511276585</v>
      </c>
      <c r="M10" s="14"/>
      <c r="N10" s="14">
        <v>0.27474769469250199</v>
      </c>
      <c r="O10" s="14">
        <v>0.26112347505432998</v>
      </c>
      <c r="P10" s="14">
        <v>0.250329552749611</v>
      </c>
      <c r="Q10" s="14">
        <v>0.243526127881461</v>
      </c>
      <c r="R10" s="14"/>
      <c r="S10" s="14">
        <v>0.32675070914513599</v>
      </c>
      <c r="T10" s="14">
        <v>0.21987803844600001</v>
      </c>
      <c r="U10" s="14">
        <v>0.24881656396246199</v>
      </c>
      <c r="V10" s="14">
        <v>0.24343074311337801</v>
      </c>
      <c r="W10" s="14">
        <v>0.20957276266281399</v>
      </c>
      <c r="X10" s="14">
        <v>0.272459797140847</v>
      </c>
      <c r="Y10" s="14">
        <v>0.27261378449151802</v>
      </c>
      <c r="Z10" s="14">
        <v>0.18224948745601999</v>
      </c>
      <c r="AA10" s="14">
        <v>0.27085511341963697</v>
      </c>
      <c r="AB10" s="14">
        <v>0.23561900880306899</v>
      </c>
      <c r="AC10" s="14">
        <v>0.28561853054984199</v>
      </c>
      <c r="AD10" s="14">
        <v>0.28905401738283099</v>
      </c>
      <c r="AE10" s="14"/>
      <c r="AF10" s="14">
        <v>0.21947894515212801</v>
      </c>
      <c r="AG10" s="14">
        <v>0.26753776302271898</v>
      </c>
      <c r="AH10" s="14">
        <v>0.27353861663982398</v>
      </c>
      <c r="AI10" s="14"/>
      <c r="AJ10" s="14" t="s">
        <v>79</v>
      </c>
      <c r="AK10" s="14" t="s">
        <v>79</v>
      </c>
      <c r="AL10" s="14" t="s">
        <v>79</v>
      </c>
      <c r="AM10" s="14" t="s">
        <v>79</v>
      </c>
      <c r="AN10" s="14" t="s">
        <v>79</v>
      </c>
      <c r="AO10" s="14"/>
      <c r="AP10" s="14">
        <v>0.22627075978595201</v>
      </c>
      <c r="AQ10" s="14">
        <v>0.29894210223450801</v>
      </c>
      <c r="AR10" s="14">
        <v>0.28009924474840597</v>
      </c>
      <c r="AS10" s="14"/>
      <c r="AT10" s="14">
        <v>0.22353233277825499</v>
      </c>
      <c r="AU10" s="14">
        <v>0.26222356521184298</v>
      </c>
      <c r="AV10" s="14">
        <v>0.27735182234902001</v>
      </c>
      <c r="AW10" s="14">
        <v>0.31452650970901502</v>
      </c>
      <c r="AX10" s="14">
        <v>0.243179648514395</v>
      </c>
    </row>
    <row r="11" spans="2:50" ht="30" x14ac:dyDescent="0.25">
      <c r="B11" s="15" t="s">
        <v>348</v>
      </c>
      <c r="C11" s="14">
        <v>0.27854953260371801</v>
      </c>
      <c r="D11" s="14">
        <v>0.27639068804702399</v>
      </c>
      <c r="E11" s="14">
        <v>0.280248099518563</v>
      </c>
      <c r="F11" s="14"/>
      <c r="G11" s="14">
        <v>0.20356919133053</v>
      </c>
      <c r="H11" s="14">
        <v>0.20214982907792101</v>
      </c>
      <c r="I11" s="14">
        <v>0.25239955104766498</v>
      </c>
      <c r="J11" s="14">
        <v>0.32275360421666999</v>
      </c>
      <c r="K11" s="14">
        <v>0.32037806636162502</v>
      </c>
      <c r="L11" s="14">
        <v>0.34864345277290498</v>
      </c>
      <c r="M11" s="14"/>
      <c r="N11" s="14">
        <v>0.29181964059462001</v>
      </c>
      <c r="O11" s="14">
        <v>0.29116349779567102</v>
      </c>
      <c r="P11" s="14">
        <v>0.252010152400444</v>
      </c>
      <c r="Q11" s="14">
        <v>0.27381727343002699</v>
      </c>
      <c r="R11" s="14"/>
      <c r="S11" s="14">
        <v>0.23917897969339599</v>
      </c>
      <c r="T11" s="14">
        <v>0.30134124831356801</v>
      </c>
      <c r="U11" s="14">
        <v>0.27553164931567797</v>
      </c>
      <c r="V11" s="14">
        <v>0.29500857941511699</v>
      </c>
      <c r="W11" s="14">
        <v>0.34657934852408601</v>
      </c>
      <c r="X11" s="14">
        <v>0.255226243319853</v>
      </c>
      <c r="Y11" s="14">
        <v>0.323619651778707</v>
      </c>
      <c r="Z11" s="14">
        <v>0.29038080759607499</v>
      </c>
      <c r="AA11" s="14">
        <v>0.26429864588255297</v>
      </c>
      <c r="AB11" s="14">
        <v>0.27997649761451199</v>
      </c>
      <c r="AC11" s="14">
        <v>0.24649641519864099</v>
      </c>
      <c r="AD11" s="14">
        <v>0.200552221225863</v>
      </c>
      <c r="AE11" s="14"/>
      <c r="AF11" s="14">
        <v>0.30169358880895297</v>
      </c>
      <c r="AG11" s="14">
        <v>0.28647335414298802</v>
      </c>
      <c r="AH11" s="14">
        <v>0.22819917305430201</v>
      </c>
      <c r="AI11" s="14"/>
      <c r="AJ11" s="14" t="s">
        <v>79</v>
      </c>
      <c r="AK11" s="14" t="s">
        <v>79</v>
      </c>
      <c r="AL11" s="14" t="s">
        <v>79</v>
      </c>
      <c r="AM11" s="14" t="s">
        <v>79</v>
      </c>
      <c r="AN11" s="14" t="s">
        <v>79</v>
      </c>
      <c r="AO11" s="14"/>
      <c r="AP11" s="14">
        <v>0.29338639826407098</v>
      </c>
      <c r="AQ11" s="14">
        <v>0.25231212759197802</v>
      </c>
      <c r="AR11" s="14">
        <v>0.261922224609907</v>
      </c>
      <c r="AS11" s="14"/>
      <c r="AT11" s="14">
        <v>0.30386782817434599</v>
      </c>
      <c r="AU11" s="14">
        <v>0.25544969055733202</v>
      </c>
      <c r="AV11" s="14">
        <v>0.28731036984557201</v>
      </c>
      <c r="AW11" s="14">
        <v>0.259678656477073</v>
      </c>
      <c r="AX11" s="14">
        <v>0.25082048831197701</v>
      </c>
    </row>
    <row r="12" spans="2:50" x14ac:dyDescent="0.25">
      <c r="B12" s="15" t="s">
        <v>70</v>
      </c>
      <c r="C12" s="23">
        <v>8.2088125731039505E-2</v>
      </c>
      <c r="D12" s="23">
        <v>7.1426700247662206E-2</v>
      </c>
      <c r="E12" s="23">
        <v>9.3096104478173305E-2</v>
      </c>
      <c r="F12" s="23"/>
      <c r="G12" s="23">
        <v>9.9894396795387599E-2</v>
      </c>
      <c r="H12" s="23">
        <v>0.110560805439005</v>
      </c>
      <c r="I12" s="23">
        <v>7.0837689085898201E-2</v>
      </c>
      <c r="J12" s="23">
        <v>7.8057762036820202E-2</v>
      </c>
      <c r="K12" s="23">
        <v>7.2985261129158596E-2</v>
      </c>
      <c r="L12" s="23">
        <v>6.5322751797896303E-2</v>
      </c>
      <c r="M12" s="23"/>
      <c r="N12" s="23">
        <v>5.9077935042490197E-2</v>
      </c>
      <c r="O12" s="23">
        <v>6.6392192057349697E-2</v>
      </c>
      <c r="P12" s="23">
        <v>8.3538062516488501E-2</v>
      </c>
      <c r="Q12" s="23">
        <v>0.122696253156955</v>
      </c>
      <c r="R12" s="23"/>
      <c r="S12" s="23">
        <v>9.6750210766084102E-2</v>
      </c>
      <c r="T12" s="23">
        <v>7.2588973302165793E-2</v>
      </c>
      <c r="U12" s="23">
        <v>8.2669905412917494E-2</v>
      </c>
      <c r="V12" s="23">
        <v>7.7703850377218997E-2</v>
      </c>
      <c r="W12" s="23">
        <v>8.4789936625070894E-2</v>
      </c>
      <c r="X12" s="23">
        <v>8.7723670448876995E-2</v>
      </c>
      <c r="Y12" s="23">
        <v>5.8485161640777002E-2</v>
      </c>
      <c r="Z12" s="23">
        <v>0.12066583139686</v>
      </c>
      <c r="AA12" s="23">
        <v>8.6224367109518807E-2</v>
      </c>
      <c r="AB12" s="23">
        <v>6.0028489382027102E-2</v>
      </c>
      <c r="AC12" s="23">
        <v>9.7935626944354495E-2</v>
      </c>
      <c r="AD12" s="23">
        <v>7.9308352001732904E-2</v>
      </c>
      <c r="AE12" s="23"/>
      <c r="AF12" s="23">
        <v>8.6355693726440502E-2</v>
      </c>
      <c r="AG12" s="23">
        <v>6.4207387212598693E-2</v>
      </c>
      <c r="AH12" s="23">
        <v>9.70151210471909E-2</v>
      </c>
      <c r="AI12" s="23"/>
      <c r="AJ12" s="23" t="s">
        <v>79</v>
      </c>
      <c r="AK12" s="23" t="s">
        <v>79</v>
      </c>
      <c r="AL12" s="23" t="s">
        <v>79</v>
      </c>
      <c r="AM12" s="23" t="s">
        <v>79</v>
      </c>
      <c r="AN12" s="23" t="s">
        <v>79</v>
      </c>
      <c r="AO12" s="23"/>
      <c r="AP12" s="23">
        <v>4.6780797633884097E-2</v>
      </c>
      <c r="AQ12" s="23">
        <v>7.3969177616116197E-2</v>
      </c>
      <c r="AR12" s="23">
        <v>5.4500416383589101E-2</v>
      </c>
      <c r="AS12" s="23"/>
      <c r="AT12" s="23">
        <v>8.6282112995732602E-2</v>
      </c>
      <c r="AU12" s="23">
        <v>0.102774296168282</v>
      </c>
      <c r="AV12" s="23">
        <v>5.5323066200319897E-2</v>
      </c>
      <c r="AW12" s="23">
        <v>4.2554521532027698E-2</v>
      </c>
      <c r="AX12" s="23">
        <v>7.7490589971103502E-2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351</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0.47454233978364901</v>
      </c>
      <c r="D9" s="14">
        <v>0.47708871629677402</v>
      </c>
      <c r="E9" s="14">
        <v>0.47312839239666099</v>
      </c>
      <c r="F9" s="14"/>
      <c r="G9" s="14">
        <v>0.479867399223183</v>
      </c>
      <c r="H9" s="14">
        <v>0.42888242665126403</v>
      </c>
      <c r="I9" s="14">
        <v>0.45780353133542201</v>
      </c>
      <c r="J9" s="14">
        <v>0.45364846693946698</v>
      </c>
      <c r="K9" s="14">
        <v>0.45900713130262799</v>
      </c>
      <c r="L9" s="14">
        <v>0.54945326532082095</v>
      </c>
      <c r="M9" s="14"/>
      <c r="N9" s="14">
        <v>0.46049185163010498</v>
      </c>
      <c r="O9" s="14">
        <v>0.50523723601298598</v>
      </c>
      <c r="P9" s="14">
        <v>0.47071855717503602</v>
      </c>
      <c r="Q9" s="14">
        <v>0.46314384035342798</v>
      </c>
      <c r="R9" s="14"/>
      <c r="S9" s="14">
        <v>0.42874019732041402</v>
      </c>
      <c r="T9" s="14">
        <v>0.54647599031452398</v>
      </c>
      <c r="U9" s="14">
        <v>0.498651752242946</v>
      </c>
      <c r="V9" s="14">
        <v>0.498776597712565</v>
      </c>
      <c r="W9" s="14">
        <v>0.54008397615321002</v>
      </c>
      <c r="X9" s="14">
        <v>0.46394269332388299</v>
      </c>
      <c r="Y9" s="14">
        <v>0.40964934488916399</v>
      </c>
      <c r="Z9" s="14">
        <v>0.419413636504742</v>
      </c>
      <c r="AA9" s="14">
        <v>0.45056640359345701</v>
      </c>
      <c r="AB9" s="14">
        <v>0.47488161068212098</v>
      </c>
      <c r="AC9" s="14">
        <v>0.41989193686703202</v>
      </c>
      <c r="AD9" s="14">
        <v>0.54432340092845</v>
      </c>
      <c r="AE9" s="14"/>
      <c r="AF9" s="14">
        <v>0.49448721284462099</v>
      </c>
      <c r="AG9" s="14">
        <v>0.46850115636589501</v>
      </c>
      <c r="AH9" s="14">
        <v>0.44873172198552302</v>
      </c>
      <c r="AI9" s="14"/>
      <c r="AJ9" s="14" t="s">
        <v>79</v>
      </c>
      <c r="AK9" s="14" t="s">
        <v>79</v>
      </c>
      <c r="AL9" s="14" t="s">
        <v>79</v>
      </c>
      <c r="AM9" s="14" t="s">
        <v>79</v>
      </c>
      <c r="AN9" s="14" t="s">
        <v>79</v>
      </c>
      <c r="AO9" s="14"/>
      <c r="AP9" s="14">
        <v>0.54513527253947303</v>
      </c>
      <c r="AQ9" s="14">
        <v>0.44839177546471198</v>
      </c>
      <c r="AR9" s="14">
        <v>0.49030307726584998</v>
      </c>
      <c r="AS9" s="14"/>
      <c r="AT9" s="14">
        <v>0.52421149850086801</v>
      </c>
      <c r="AU9" s="14">
        <v>0.44832885860215199</v>
      </c>
      <c r="AV9" s="14">
        <v>0.46696577555924401</v>
      </c>
      <c r="AW9" s="14">
        <v>0.46120863645961102</v>
      </c>
      <c r="AX9" s="14">
        <v>0.35671383400103401</v>
      </c>
    </row>
    <row r="10" spans="2:50" ht="45" x14ac:dyDescent="0.25">
      <c r="B10" s="15" t="s">
        <v>347</v>
      </c>
      <c r="C10" s="14">
        <v>0.25131570712304002</v>
      </c>
      <c r="D10" s="14">
        <v>0.25193318596160702</v>
      </c>
      <c r="E10" s="14">
        <v>0.25008731792133698</v>
      </c>
      <c r="F10" s="14"/>
      <c r="G10" s="14">
        <v>0.319671818859315</v>
      </c>
      <c r="H10" s="14">
        <v>0.311609664718909</v>
      </c>
      <c r="I10" s="14">
        <v>0.27865177606548802</v>
      </c>
      <c r="J10" s="14">
        <v>0.195954803649141</v>
      </c>
      <c r="K10" s="14">
        <v>0.229342005222365</v>
      </c>
      <c r="L10" s="14">
        <v>0.193676775728477</v>
      </c>
      <c r="M10" s="14"/>
      <c r="N10" s="14">
        <v>0.29162392595943698</v>
      </c>
      <c r="O10" s="14">
        <v>0.23695525658785799</v>
      </c>
      <c r="P10" s="14">
        <v>0.24381318947170899</v>
      </c>
      <c r="Q10" s="14">
        <v>0.227911704765101</v>
      </c>
      <c r="R10" s="14"/>
      <c r="S10" s="14">
        <v>0.32714728639330698</v>
      </c>
      <c r="T10" s="14">
        <v>0.195746595208873</v>
      </c>
      <c r="U10" s="14">
        <v>0.21332153436128101</v>
      </c>
      <c r="V10" s="14">
        <v>0.20738661336876499</v>
      </c>
      <c r="W10" s="14">
        <v>0.216224328684335</v>
      </c>
      <c r="X10" s="14">
        <v>0.29096445879618899</v>
      </c>
      <c r="Y10" s="14">
        <v>0.28590297823132999</v>
      </c>
      <c r="Z10" s="14">
        <v>0.23591758386709799</v>
      </c>
      <c r="AA10" s="14">
        <v>0.23672006271882801</v>
      </c>
      <c r="AB10" s="14">
        <v>0.24664362062025699</v>
      </c>
      <c r="AC10" s="14">
        <v>0.28938294702547301</v>
      </c>
      <c r="AD10" s="14">
        <v>0.26558557082935902</v>
      </c>
      <c r="AE10" s="14"/>
      <c r="AF10" s="14">
        <v>0.20526535686137201</v>
      </c>
      <c r="AG10" s="14">
        <v>0.28080350181070202</v>
      </c>
      <c r="AH10" s="14">
        <v>0.25369579636022199</v>
      </c>
      <c r="AI10" s="14"/>
      <c r="AJ10" s="14" t="s">
        <v>79</v>
      </c>
      <c r="AK10" s="14" t="s">
        <v>79</v>
      </c>
      <c r="AL10" s="14" t="s">
        <v>79</v>
      </c>
      <c r="AM10" s="14" t="s">
        <v>79</v>
      </c>
      <c r="AN10" s="14" t="s">
        <v>79</v>
      </c>
      <c r="AO10" s="14"/>
      <c r="AP10" s="14">
        <v>0.228179659154058</v>
      </c>
      <c r="AQ10" s="14">
        <v>0.30275213146286101</v>
      </c>
      <c r="AR10" s="14">
        <v>0.27324126612281002</v>
      </c>
      <c r="AS10" s="14"/>
      <c r="AT10" s="14">
        <v>0.212183695024833</v>
      </c>
      <c r="AU10" s="14">
        <v>0.23350452642601799</v>
      </c>
      <c r="AV10" s="14">
        <v>0.29154880289516999</v>
      </c>
      <c r="AW10" s="14">
        <v>0.28387488390591797</v>
      </c>
      <c r="AX10" s="14">
        <v>0.43132021160289702</v>
      </c>
    </row>
    <row r="11" spans="2:50" ht="30" x14ac:dyDescent="0.25">
      <c r="B11" s="15" t="s">
        <v>348</v>
      </c>
      <c r="C11" s="14">
        <v>0.19821541065508499</v>
      </c>
      <c r="D11" s="14">
        <v>0.206127315554403</v>
      </c>
      <c r="E11" s="14">
        <v>0.18949427257500501</v>
      </c>
      <c r="F11" s="14"/>
      <c r="G11" s="14">
        <v>0.122554770754588</v>
      </c>
      <c r="H11" s="14">
        <v>0.15347068508596401</v>
      </c>
      <c r="I11" s="14">
        <v>0.19194942232795201</v>
      </c>
      <c r="J11" s="14">
        <v>0.25845722413336403</v>
      </c>
      <c r="K11" s="14">
        <v>0.25076101523977801</v>
      </c>
      <c r="L11" s="14">
        <v>0.206424012347666</v>
      </c>
      <c r="M11" s="14"/>
      <c r="N11" s="14">
        <v>0.20298695647749301</v>
      </c>
      <c r="O11" s="14">
        <v>0.202807142753649</v>
      </c>
      <c r="P11" s="14">
        <v>0.19082864330898999</v>
      </c>
      <c r="Q11" s="14">
        <v>0.19353700786365599</v>
      </c>
      <c r="R11" s="14"/>
      <c r="S11" s="14">
        <v>0.17992864828629301</v>
      </c>
      <c r="T11" s="14">
        <v>0.19940195865874399</v>
      </c>
      <c r="U11" s="14">
        <v>0.21112476663419799</v>
      </c>
      <c r="V11" s="14">
        <v>0.22945467413451801</v>
      </c>
      <c r="W11" s="14">
        <v>0.16516227473107101</v>
      </c>
      <c r="X11" s="14">
        <v>0.14936342343567999</v>
      </c>
      <c r="Y11" s="14">
        <v>0.23962715904940901</v>
      </c>
      <c r="Z11" s="14">
        <v>0.22437414353815299</v>
      </c>
      <c r="AA11" s="14">
        <v>0.21497766112951799</v>
      </c>
      <c r="AB11" s="14">
        <v>0.21146274913129301</v>
      </c>
      <c r="AC11" s="14">
        <v>0.192703546699073</v>
      </c>
      <c r="AD11" s="14">
        <v>0.13653327118016501</v>
      </c>
      <c r="AE11" s="14"/>
      <c r="AF11" s="14">
        <v>0.221811478519958</v>
      </c>
      <c r="AG11" s="14">
        <v>0.19192160727940699</v>
      </c>
      <c r="AH11" s="14">
        <v>0.182798522799548</v>
      </c>
      <c r="AI11" s="14"/>
      <c r="AJ11" s="14" t="s">
        <v>79</v>
      </c>
      <c r="AK11" s="14" t="s">
        <v>79</v>
      </c>
      <c r="AL11" s="14" t="s">
        <v>79</v>
      </c>
      <c r="AM11" s="14" t="s">
        <v>79</v>
      </c>
      <c r="AN11" s="14" t="s">
        <v>79</v>
      </c>
      <c r="AO11" s="14"/>
      <c r="AP11" s="14">
        <v>0.18371853825453699</v>
      </c>
      <c r="AQ11" s="14">
        <v>0.186058960491814</v>
      </c>
      <c r="AR11" s="14">
        <v>0.186276938937639</v>
      </c>
      <c r="AS11" s="14"/>
      <c r="AT11" s="14">
        <v>0.19948773608006401</v>
      </c>
      <c r="AU11" s="14">
        <v>0.20871650646364401</v>
      </c>
      <c r="AV11" s="14">
        <v>0.19773032305114399</v>
      </c>
      <c r="AW11" s="14">
        <v>0.21377014808643699</v>
      </c>
      <c r="AX11" s="14">
        <v>0.132491915528305</v>
      </c>
    </row>
    <row r="12" spans="2:50" x14ac:dyDescent="0.25">
      <c r="B12" s="15" t="s">
        <v>70</v>
      </c>
      <c r="C12" s="23">
        <v>7.5926542438225206E-2</v>
      </c>
      <c r="D12" s="23">
        <v>6.4850782187215905E-2</v>
      </c>
      <c r="E12" s="23">
        <v>8.7290017106996395E-2</v>
      </c>
      <c r="F12" s="23"/>
      <c r="G12" s="23">
        <v>7.7906011162914707E-2</v>
      </c>
      <c r="H12" s="23">
        <v>0.106037223543863</v>
      </c>
      <c r="I12" s="23">
        <v>7.1595270271137504E-2</v>
      </c>
      <c r="J12" s="23">
        <v>9.1939505278027994E-2</v>
      </c>
      <c r="K12" s="23">
        <v>6.0889848235229298E-2</v>
      </c>
      <c r="L12" s="23">
        <v>5.0445946603036598E-2</v>
      </c>
      <c r="M12" s="23"/>
      <c r="N12" s="23">
        <v>4.4897265932964898E-2</v>
      </c>
      <c r="O12" s="23">
        <v>5.5000364645506901E-2</v>
      </c>
      <c r="P12" s="23">
        <v>9.4639610044264702E-2</v>
      </c>
      <c r="Q12" s="23">
        <v>0.115407447017815</v>
      </c>
      <c r="R12" s="23"/>
      <c r="S12" s="23">
        <v>6.4183867999984906E-2</v>
      </c>
      <c r="T12" s="23">
        <v>5.83754558178591E-2</v>
      </c>
      <c r="U12" s="23">
        <v>7.6901946761574802E-2</v>
      </c>
      <c r="V12" s="23">
        <v>6.4382114784151998E-2</v>
      </c>
      <c r="W12" s="23">
        <v>7.8529420431384597E-2</v>
      </c>
      <c r="X12" s="23">
        <v>9.5729424444247702E-2</v>
      </c>
      <c r="Y12" s="23">
        <v>6.4820517830097693E-2</v>
      </c>
      <c r="Z12" s="23">
        <v>0.120294636090006</v>
      </c>
      <c r="AA12" s="23">
        <v>9.7735872558197101E-2</v>
      </c>
      <c r="AB12" s="23">
        <v>6.70120195663301E-2</v>
      </c>
      <c r="AC12" s="23">
        <v>9.8021569408421494E-2</v>
      </c>
      <c r="AD12" s="23">
        <v>5.3557757062026402E-2</v>
      </c>
      <c r="AE12" s="23"/>
      <c r="AF12" s="23">
        <v>7.8435951774049203E-2</v>
      </c>
      <c r="AG12" s="23">
        <v>5.87737345439963E-2</v>
      </c>
      <c r="AH12" s="23">
        <v>0.11477395885470799</v>
      </c>
      <c r="AI12" s="23"/>
      <c r="AJ12" s="23" t="s">
        <v>79</v>
      </c>
      <c r="AK12" s="23" t="s">
        <v>79</v>
      </c>
      <c r="AL12" s="23" t="s">
        <v>79</v>
      </c>
      <c r="AM12" s="23" t="s">
        <v>79</v>
      </c>
      <c r="AN12" s="23" t="s">
        <v>79</v>
      </c>
      <c r="AO12" s="23"/>
      <c r="AP12" s="23">
        <v>4.2966530051932697E-2</v>
      </c>
      <c r="AQ12" s="23">
        <v>6.2797132580613799E-2</v>
      </c>
      <c r="AR12" s="23">
        <v>5.0178717673700503E-2</v>
      </c>
      <c r="AS12" s="23"/>
      <c r="AT12" s="23">
        <v>6.4117070394234796E-2</v>
      </c>
      <c r="AU12" s="23">
        <v>0.109450108508186</v>
      </c>
      <c r="AV12" s="23">
        <v>4.37550984944425E-2</v>
      </c>
      <c r="AW12" s="23">
        <v>4.1146331548035001E-2</v>
      </c>
      <c r="AX12" s="23">
        <v>7.9474038867764496E-2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352</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0.38428550115062898</v>
      </c>
      <c r="D9" s="14">
        <v>0.41793977566229801</v>
      </c>
      <c r="E9" s="14">
        <v>0.350980075224054</v>
      </c>
      <c r="F9" s="14"/>
      <c r="G9" s="14">
        <v>0.37009987817686901</v>
      </c>
      <c r="H9" s="14">
        <v>0.34555620858959202</v>
      </c>
      <c r="I9" s="14">
        <v>0.341417626124978</v>
      </c>
      <c r="J9" s="14">
        <v>0.37575018703399299</v>
      </c>
      <c r="K9" s="14">
        <v>0.424501837982658</v>
      </c>
      <c r="L9" s="14">
        <v>0.44037520336444202</v>
      </c>
      <c r="M9" s="14"/>
      <c r="N9" s="14">
        <v>0.39548235199839499</v>
      </c>
      <c r="O9" s="14">
        <v>0.38778863648002598</v>
      </c>
      <c r="P9" s="14">
        <v>0.38404656990061597</v>
      </c>
      <c r="Q9" s="14">
        <v>0.36894896513203401</v>
      </c>
      <c r="R9" s="14"/>
      <c r="S9" s="14">
        <v>0.37810103378652898</v>
      </c>
      <c r="T9" s="14">
        <v>0.38726682058407003</v>
      </c>
      <c r="U9" s="14">
        <v>0.35338209020200301</v>
      </c>
      <c r="V9" s="14">
        <v>0.41941274978642301</v>
      </c>
      <c r="W9" s="14">
        <v>0.34989876075179099</v>
      </c>
      <c r="X9" s="14">
        <v>0.37370718471998599</v>
      </c>
      <c r="Y9" s="14">
        <v>0.32052282279268901</v>
      </c>
      <c r="Z9" s="14">
        <v>0.31791148699545502</v>
      </c>
      <c r="AA9" s="14">
        <v>0.416706597838915</v>
      </c>
      <c r="AB9" s="14">
        <v>0.37266400512652498</v>
      </c>
      <c r="AC9" s="14">
        <v>0.40919778788064598</v>
      </c>
      <c r="AD9" s="14">
        <v>0.61985207990406999</v>
      </c>
      <c r="AE9" s="14"/>
      <c r="AF9" s="14">
        <v>0.399435621425202</v>
      </c>
      <c r="AG9" s="14">
        <v>0.39708885587452802</v>
      </c>
      <c r="AH9" s="14">
        <v>0.330495280798624</v>
      </c>
      <c r="AI9" s="14"/>
      <c r="AJ9" s="14" t="s">
        <v>79</v>
      </c>
      <c r="AK9" s="14" t="s">
        <v>79</v>
      </c>
      <c r="AL9" s="14" t="s">
        <v>79</v>
      </c>
      <c r="AM9" s="14" t="s">
        <v>79</v>
      </c>
      <c r="AN9" s="14" t="s">
        <v>79</v>
      </c>
      <c r="AO9" s="14"/>
      <c r="AP9" s="14">
        <v>0.445571945902896</v>
      </c>
      <c r="AQ9" s="14">
        <v>0.36302040727142598</v>
      </c>
      <c r="AR9" s="14">
        <v>0.44610353632538502</v>
      </c>
      <c r="AS9" s="14"/>
      <c r="AT9" s="14">
        <v>0.394688556798859</v>
      </c>
      <c r="AU9" s="14">
        <v>0.37622888954015599</v>
      </c>
      <c r="AV9" s="14">
        <v>0.40167266828058701</v>
      </c>
      <c r="AW9" s="14">
        <v>0.36840184552822203</v>
      </c>
      <c r="AX9" s="14">
        <v>0.37878991405326501</v>
      </c>
    </row>
    <row r="10" spans="2:50" ht="45" x14ac:dyDescent="0.25">
      <c r="B10" s="15" t="s">
        <v>347</v>
      </c>
      <c r="C10" s="14">
        <v>0.290392440811087</v>
      </c>
      <c r="D10" s="14">
        <v>0.291575484872518</v>
      </c>
      <c r="E10" s="14">
        <v>0.28985223884023298</v>
      </c>
      <c r="F10" s="14"/>
      <c r="G10" s="14">
        <v>0.35105842474416799</v>
      </c>
      <c r="H10" s="14">
        <v>0.36205653626978002</v>
      </c>
      <c r="I10" s="14">
        <v>0.36261370434593398</v>
      </c>
      <c r="J10" s="14">
        <v>0.23519230120926399</v>
      </c>
      <c r="K10" s="14">
        <v>0.242747102420837</v>
      </c>
      <c r="L10" s="14">
        <v>0.20914713871100499</v>
      </c>
      <c r="M10" s="14"/>
      <c r="N10" s="14">
        <v>0.30922717881994499</v>
      </c>
      <c r="O10" s="14">
        <v>0.30226572292507298</v>
      </c>
      <c r="P10" s="14">
        <v>0.26997091074892199</v>
      </c>
      <c r="Q10" s="14">
        <v>0.27617585018666901</v>
      </c>
      <c r="R10" s="14"/>
      <c r="S10" s="14">
        <v>0.34174989135060202</v>
      </c>
      <c r="T10" s="14">
        <v>0.296871534514355</v>
      </c>
      <c r="U10" s="14">
        <v>0.29703421041698302</v>
      </c>
      <c r="V10" s="14">
        <v>0.27072688358973801</v>
      </c>
      <c r="W10" s="14">
        <v>0.27513854748000599</v>
      </c>
      <c r="X10" s="14">
        <v>0.31645473138254998</v>
      </c>
      <c r="Y10" s="14">
        <v>0.33288864719948802</v>
      </c>
      <c r="Z10" s="14">
        <v>0.31867655697924502</v>
      </c>
      <c r="AA10" s="14">
        <v>0.23366571325597099</v>
      </c>
      <c r="AB10" s="14">
        <v>0.27795516663346798</v>
      </c>
      <c r="AC10" s="14">
        <v>0.272888848855946</v>
      </c>
      <c r="AD10" s="14">
        <v>0.14666646764688601</v>
      </c>
      <c r="AE10" s="14"/>
      <c r="AF10" s="14">
        <v>0.25462614994278499</v>
      </c>
      <c r="AG10" s="14">
        <v>0.29641553167157197</v>
      </c>
      <c r="AH10" s="14">
        <v>0.33926216608585502</v>
      </c>
      <c r="AI10" s="14"/>
      <c r="AJ10" s="14" t="s">
        <v>79</v>
      </c>
      <c r="AK10" s="14" t="s">
        <v>79</v>
      </c>
      <c r="AL10" s="14" t="s">
        <v>79</v>
      </c>
      <c r="AM10" s="14" t="s">
        <v>79</v>
      </c>
      <c r="AN10" s="14" t="s">
        <v>79</v>
      </c>
      <c r="AO10" s="14"/>
      <c r="AP10" s="14">
        <v>0.283461390613578</v>
      </c>
      <c r="AQ10" s="14">
        <v>0.32391939212506099</v>
      </c>
      <c r="AR10" s="14">
        <v>0.31713226150616303</v>
      </c>
      <c r="AS10" s="14"/>
      <c r="AT10" s="14">
        <v>0.289533979071815</v>
      </c>
      <c r="AU10" s="14">
        <v>0.226292499001849</v>
      </c>
      <c r="AV10" s="14">
        <v>0.321947077945413</v>
      </c>
      <c r="AW10" s="14">
        <v>0.36869391208657298</v>
      </c>
      <c r="AX10" s="14">
        <v>0.44231146490583101</v>
      </c>
    </row>
    <row r="11" spans="2:50" ht="30" x14ac:dyDescent="0.25">
      <c r="B11" s="15" t="s">
        <v>348</v>
      </c>
      <c r="C11" s="14">
        <v>0.24022382675753301</v>
      </c>
      <c r="D11" s="14">
        <v>0.222654391992959</v>
      </c>
      <c r="E11" s="14">
        <v>0.25661029483092201</v>
      </c>
      <c r="F11" s="14"/>
      <c r="G11" s="14">
        <v>0.181191300838311</v>
      </c>
      <c r="H11" s="14">
        <v>0.190603473373719</v>
      </c>
      <c r="I11" s="14">
        <v>0.21898281286760601</v>
      </c>
      <c r="J11" s="14">
        <v>0.29277070578516401</v>
      </c>
      <c r="K11" s="14">
        <v>0.25156891007384802</v>
      </c>
      <c r="L11" s="14">
        <v>0.287328683190263</v>
      </c>
      <c r="M11" s="14"/>
      <c r="N11" s="14">
        <v>0.25587740082279198</v>
      </c>
      <c r="O11" s="14">
        <v>0.243449863046347</v>
      </c>
      <c r="P11" s="14">
        <v>0.23421299321356201</v>
      </c>
      <c r="Q11" s="14">
        <v>0.22527283735216</v>
      </c>
      <c r="R11" s="14"/>
      <c r="S11" s="14">
        <v>0.20450203873513501</v>
      </c>
      <c r="T11" s="14">
        <v>0.235290577864956</v>
      </c>
      <c r="U11" s="14">
        <v>0.269627915074515</v>
      </c>
      <c r="V11" s="14">
        <v>0.22990664954281001</v>
      </c>
      <c r="W11" s="14">
        <v>0.28749759651846701</v>
      </c>
      <c r="X11" s="14">
        <v>0.23190963325958</v>
      </c>
      <c r="Y11" s="14">
        <v>0.29341851243542499</v>
      </c>
      <c r="Z11" s="14">
        <v>0.242268197567827</v>
      </c>
      <c r="AA11" s="14">
        <v>0.23700572458246</v>
      </c>
      <c r="AB11" s="14">
        <v>0.25578409307343403</v>
      </c>
      <c r="AC11" s="14">
        <v>0.21792323765026</v>
      </c>
      <c r="AD11" s="14">
        <v>0.154173100447311</v>
      </c>
      <c r="AE11" s="14"/>
      <c r="AF11" s="14">
        <v>0.25814612814855398</v>
      </c>
      <c r="AG11" s="14">
        <v>0.23872213581934701</v>
      </c>
      <c r="AH11" s="14">
        <v>0.228439225632312</v>
      </c>
      <c r="AI11" s="14"/>
      <c r="AJ11" s="14" t="s">
        <v>79</v>
      </c>
      <c r="AK11" s="14" t="s">
        <v>79</v>
      </c>
      <c r="AL11" s="14" t="s">
        <v>79</v>
      </c>
      <c r="AM11" s="14" t="s">
        <v>79</v>
      </c>
      <c r="AN11" s="14" t="s">
        <v>79</v>
      </c>
      <c r="AO11" s="14"/>
      <c r="AP11" s="14">
        <v>0.220913754395868</v>
      </c>
      <c r="AQ11" s="14">
        <v>0.236051888803777</v>
      </c>
      <c r="AR11" s="14">
        <v>0.166712227855078</v>
      </c>
      <c r="AS11" s="14"/>
      <c r="AT11" s="14">
        <v>0.23258933047318001</v>
      </c>
      <c r="AU11" s="14">
        <v>0.28201036925801198</v>
      </c>
      <c r="AV11" s="14">
        <v>0.228907018859487</v>
      </c>
      <c r="AW11" s="14">
        <v>0.21343395455303699</v>
      </c>
      <c r="AX11" s="14">
        <v>0.12934443404738699</v>
      </c>
    </row>
    <row r="12" spans="2:50" x14ac:dyDescent="0.25">
      <c r="B12" s="15" t="s">
        <v>70</v>
      </c>
      <c r="C12" s="23">
        <v>8.5098231280751294E-2</v>
      </c>
      <c r="D12" s="23">
        <v>6.7830347472225494E-2</v>
      </c>
      <c r="E12" s="23">
        <v>0.10255739110479099</v>
      </c>
      <c r="F12" s="23"/>
      <c r="G12" s="23">
        <v>9.7650396240652401E-2</v>
      </c>
      <c r="H12" s="23">
        <v>0.101783781766909</v>
      </c>
      <c r="I12" s="23">
        <v>7.6985856661481694E-2</v>
      </c>
      <c r="J12" s="23">
        <v>9.6286805971578598E-2</v>
      </c>
      <c r="K12" s="23">
        <v>8.1182149522656899E-2</v>
      </c>
      <c r="L12" s="23">
        <v>6.3148974734290694E-2</v>
      </c>
      <c r="M12" s="23"/>
      <c r="N12" s="23">
        <v>3.9413068358868097E-2</v>
      </c>
      <c r="O12" s="23">
        <v>6.6495777548554E-2</v>
      </c>
      <c r="P12" s="23">
        <v>0.111769526136899</v>
      </c>
      <c r="Q12" s="23">
        <v>0.129602347329137</v>
      </c>
      <c r="R12" s="23"/>
      <c r="S12" s="23">
        <v>7.5647036127733297E-2</v>
      </c>
      <c r="T12" s="23">
        <v>8.0571067036618899E-2</v>
      </c>
      <c r="U12" s="23">
        <v>7.9955784306499605E-2</v>
      </c>
      <c r="V12" s="23">
        <v>7.9953717081029302E-2</v>
      </c>
      <c r="W12" s="23">
        <v>8.7465095249736002E-2</v>
      </c>
      <c r="X12" s="23">
        <v>7.7928450637885102E-2</v>
      </c>
      <c r="Y12" s="23">
        <v>5.3170017572397699E-2</v>
      </c>
      <c r="Z12" s="23">
        <v>0.12114375845747299</v>
      </c>
      <c r="AA12" s="23">
        <v>0.11262196432265301</v>
      </c>
      <c r="AB12" s="23">
        <v>9.35967351665727E-2</v>
      </c>
      <c r="AC12" s="23">
        <v>9.9990125613148795E-2</v>
      </c>
      <c r="AD12" s="23">
        <v>7.9308352001732904E-2</v>
      </c>
      <c r="AE12" s="23"/>
      <c r="AF12" s="23">
        <v>8.7792100483459298E-2</v>
      </c>
      <c r="AG12" s="23">
        <v>6.7773476634553201E-2</v>
      </c>
      <c r="AH12" s="23">
        <v>0.101803327483208</v>
      </c>
      <c r="AI12" s="23"/>
      <c r="AJ12" s="23" t="s">
        <v>79</v>
      </c>
      <c r="AK12" s="23" t="s">
        <v>79</v>
      </c>
      <c r="AL12" s="23" t="s">
        <v>79</v>
      </c>
      <c r="AM12" s="23" t="s">
        <v>79</v>
      </c>
      <c r="AN12" s="23" t="s">
        <v>79</v>
      </c>
      <c r="AO12" s="23"/>
      <c r="AP12" s="23">
        <v>5.0052909087658602E-2</v>
      </c>
      <c r="AQ12" s="23">
        <v>7.7008311799735302E-2</v>
      </c>
      <c r="AR12" s="23">
        <v>7.0051974313373594E-2</v>
      </c>
      <c r="AS12" s="23"/>
      <c r="AT12" s="23">
        <v>8.3188133656146093E-2</v>
      </c>
      <c r="AU12" s="23">
        <v>0.115468242199983</v>
      </c>
      <c r="AV12" s="23">
        <v>4.7473234914512802E-2</v>
      </c>
      <c r="AW12" s="23">
        <v>4.9470287832167698E-2</v>
      </c>
      <c r="AX12" s="23">
        <v>4.9554186993516998E-2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353</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0.34978423608405701</v>
      </c>
      <c r="D9" s="14">
        <v>0.39004390206040102</v>
      </c>
      <c r="E9" s="14">
        <v>0.31061091800320301</v>
      </c>
      <c r="F9" s="14"/>
      <c r="G9" s="14">
        <v>0.32038518475473399</v>
      </c>
      <c r="H9" s="14">
        <v>0.36551822164798697</v>
      </c>
      <c r="I9" s="14">
        <v>0.34163644574961599</v>
      </c>
      <c r="J9" s="14">
        <v>0.349834886739744</v>
      </c>
      <c r="K9" s="14">
        <v>0.31909689905842797</v>
      </c>
      <c r="L9" s="14">
        <v>0.38354821670934902</v>
      </c>
      <c r="M9" s="14"/>
      <c r="N9" s="14">
        <v>0.35259300211293298</v>
      </c>
      <c r="O9" s="14">
        <v>0.36788822529383403</v>
      </c>
      <c r="P9" s="14">
        <v>0.338239012615142</v>
      </c>
      <c r="Q9" s="14">
        <v>0.340801687418258</v>
      </c>
      <c r="R9" s="14"/>
      <c r="S9" s="14">
        <v>0.33864305741954098</v>
      </c>
      <c r="T9" s="14">
        <v>0.34035646227599903</v>
      </c>
      <c r="U9" s="14">
        <v>0.33347613889602301</v>
      </c>
      <c r="V9" s="14">
        <v>0.32117328541020701</v>
      </c>
      <c r="W9" s="14">
        <v>0.34678167960295497</v>
      </c>
      <c r="X9" s="14">
        <v>0.296582913961082</v>
      </c>
      <c r="Y9" s="14">
        <v>0.36897971282309699</v>
      </c>
      <c r="Z9" s="14">
        <v>0.22655129550604999</v>
      </c>
      <c r="AA9" s="14">
        <v>0.347856969883796</v>
      </c>
      <c r="AB9" s="14">
        <v>0.42986753800410199</v>
      </c>
      <c r="AC9" s="14">
        <v>0.45124950691826199</v>
      </c>
      <c r="AD9" s="14">
        <v>0.44637650599967099</v>
      </c>
      <c r="AE9" s="14"/>
      <c r="AF9" s="14">
        <v>0.35945113679685597</v>
      </c>
      <c r="AG9" s="14">
        <v>0.35579789239819298</v>
      </c>
      <c r="AH9" s="14">
        <v>0.32731387168286202</v>
      </c>
      <c r="AI9" s="14"/>
      <c r="AJ9" s="14" t="s">
        <v>79</v>
      </c>
      <c r="AK9" s="14" t="s">
        <v>79</v>
      </c>
      <c r="AL9" s="14" t="s">
        <v>79</v>
      </c>
      <c r="AM9" s="14" t="s">
        <v>79</v>
      </c>
      <c r="AN9" s="14" t="s">
        <v>79</v>
      </c>
      <c r="AO9" s="14"/>
      <c r="AP9" s="14">
        <v>0.41628319107082401</v>
      </c>
      <c r="AQ9" s="14">
        <v>0.34118143503130299</v>
      </c>
      <c r="AR9" s="14">
        <v>0.35970408389801101</v>
      </c>
      <c r="AS9" s="14"/>
      <c r="AT9" s="14">
        <v>0.34757895182597898</v>
      </c>
      <c r="AU9" s="14">
        <v>0.32445232247168698</v>
      </c>
      <c r="AV9" s="14">
        <v>0.40005321365277202</v>
      </c>
      <c r="AW9" s="14">
        <v>0.32682336152756802</v>
      </c>
      <c r="AX9" s="14">
        <v>0.283651091704545</v>
      </c>
    </row>
    <row r="10" spans="2:50" ht="45" x14ac:dyDescent="0.25">
      <c r="B10" s="15" t="s">
        <v>347</v>
      </c>
      <c r="C10" s="14">
        <v>0.31983975031963602</v>
      </c>
      <c r="D10" s="14">
        <v>0.310283669587616</v>
      </c>
      <c r="E10" s="14">
        <v>0.32914051526800803</v>
      </c>
      <c r="F10" s="14"/>
      <c r="G10" s="14">
        <v>0.378360382608946</v>
      </c>
      <c r="H10" s="14">
        <v>0.34489068482531399</v>
      </c>
      <c r="I10" s="14">
        <v>0.33902200730457899</v>
      </c>
      <c r="J10" s="14">
        <v>0.30557672352558402</v>
      </c>
      <c r="K10" s="14">
        <v>0.31270344538952399</v>
      </c>
      <c r="L10" s="14">
        <v>0.26104716431736502</v>
      </c>
      <c r="M10" s="14"/>
      <c r="N10" s="14">
        <v>0.34233517060120999</v>
      </c>
      <c r="O10" s="14">
        <v>0.33339870558857598</v>
      </c>
      <c r="P10" s="14">
        <v>0.329037623605966</v>
      </c>
      <c r="Q10" s="14">
        <v>0.27405353604740101</v>
      </c>
      <c r="R10" s="14"/>
      <c r="S10" s="14">
        <v>0.38213129501759202</v>
      </c>
      <c r="T10" s="14">
        <v>0.30523020767237202</v>
      </c>
      <c r="U10" s="14">
        <v>0.32971222263421401</v>
      </c>
      <c r="V10" s="14">
        <v>0.30054331277007301</v>
      </c>
      <c r="W10" s="14">
        <v>0.27922230712269003</v>
      </c>
      <c r="X10" s="14">
        <v>0.37060610826276702</v>
      </c>
      <c r="Y10" s="14">
        <v>0.31010132922116102</v>
      </c>
      <c r="Z10" s="14">
        <v>0.33149917692190001</v>
      </c>
      <c r="AA10" s="14">
        <v>0.32262953717361498</v>
      </c>
      <c r="AB10" s="14">
        <v>0.27120601697207097</v>
      </c>
      <c r="AC10" s="14">
        <v>0.29290073897030799</v>
      </c>
      <c r="AD10" s="14">
        <v>0.25838703466179103</v>
      </c>
      <c r="AE10" s="14"/>
      <c r="AF10" s="14">
        <v>0.28226061339464298</v>
      </c>
      <c r="AG10" s="14">
        <v>0.34214534853067002</v>
      </c>
      <c r="AH10" s="14">
        <v>0.30801497166634301</v>
      </c>
      <c r="AI10" s="14"/>
      <c r="AJ10" s="14" t="s">
        <v>79</v>
      </c>
      <c r="AK10" s="14" t="s">
        <v>79</v>
      </c>
      <c r="AL10" s="14" t="s">
        <v>79</v>
      </c>
      <c r="AM10" s="14" t="s">
        <v>79</v>
      </c>
      <c r="AN10" s="14" t="s">
        <v>79</v>
      </c>
      <c r="AO10" s="14"/>
      <c r="AP10" s="14">
        <v>0.29643557501773399</v>
      </c>
      <c r="AQ10" s="14">
        <v>0.35637739482203401</v>
      </c>
      <c r="AR10" s="14">
        <v>0.326975641344807</v>
      </c>
      <c r="AS10" s="14"/>
      <c r="AT10" s="14">
        <v>0.30557467796726701</v>
      </c>
      <c r="AU10" s="14">
        <v>0.30594925641542098</v>
      </c>
      <c r="AV10" s="14">
        <v>0.325468133329822</v>
      </c>
      <c r="AW10" s="14">
        <v>0.39270362412411502</v>
      </c>
      <c r="AX10" s="14">
        <v>0.36426091347850198</v>
      </c>
    </row>
    <row r="11" spans="2:50" ht="30" x14ac:dyDescent="0.25">
      <c r="B11" s="15" t="s">
        <v>348</v>
      </c>
      <c r="C11" s="14">
        <v>0.23252714487777501</v>
      </c>
      <c r="D11" s="14">
        <v>0.20838161746209899</v>
      </c>
      <c r="E11" s="14">
        <v>0.25526232580494101</v>
      </c>
      <c r="F11" s="14"/>
      <c r="G11" s="14">
        <v>0.186295404432166</v>
      </c>
      <c r="H11" s="14">
        <v>0.16680998723364299</v>
      </c>
      <c r="I11" s="14">
        <v>0.20025171761636601</v>
      </c>
      <c r="J11" s="14">
        <v>0.247605710598194</v>
      </c>
      <c r="K11" s="14">
        <v>0.29355218176387099</v>
      </c>
      <c r="L11" s="14">
        <v>0.29045637178460898</v>
      </c>
      <c r="M11" s="14"/>
      <c r="N11" s="14">
        <v>0.25428516076768998</v>
      </c>
      <c r="O11" s="14">
        <v>0.22074854101695901</v>
      </c>
      <c r="P11" s="14">
        <v>0.22965295896867099</v>
      </c>
      <c r="Q11" s="14">
        <v>0.22097797466770999</v>
      </c>
      <c r="R11" s="14"/>
      <c r="S11" s="14">
        <v>0.19278418116837401</v>
      </c>
      <c r="T11" s="14">
        <v>0.25908278146680902</v>
      </c>
      <c r="U11" s="14">
        <v>0.247682733237095</v>
      </c>
      <c r="V11" s="14">
        <v>0.28281760000161499</v>
      </c>
      <c r="W11" s="14">
        <v>0.259554321355977</v>
      </c>
      <c r="X11" s="14">
        <v>0.21721890455916201</v>
      </c>
      <c r="Y11" s="14">
        <v>0.23498596216736301</v>
      </c>
      <c r="Z11" s="14">
        <v>0.30657258701384199</v>
      </c>
      <c r="AA11" s="14">
        <v>0.21213119739119601</v>
      </c>
      <c r="AB11" s="14">
        <v>0.210563952388125</v>
      </c>
      <c r="AC11" s="14">
        <v>0.18220072958459799</v>
      </c>
      <c r="AD11" s="14">
        <v>0.215385272773707</v>
      </c>
      <c r="AE11" s="14"/>
      <c r="AF11" s="14">
        <v>0.249667140224721</v>
      </c>
      <c r="AG11" s="14">
        <v>0.22949323958582099</v>
      </c>
      <c r="AH11" s="14">
        <v>0.22894177851349901</v>
      </c>
      <c r="AI11" s="14"/>
      <c r="AJ11" s="14" t="s">
        <v>79</v>
      </c>
      <c r="AK11" s="14" t="s">
        <v>79</v>
      </c>
      <c r="AL11" s="14" t="s">
        <v>79</v>
      </c>
      <c r="AM11" s="14" t="s">
        <v>79</v>
      </c>
      <c r="AN11" s="14" t="s">
        <v>79</v>
      </c>
      <c r="AO11" s="14"/>
      <c r="AP11" s="14">
        <v>0.235485638897908</v>
      </c>
      <c r="AQ11" s="14">
        <v>0.20235555342111999</v>
      </c>
      <c r="AR11" s="14">
        <v>0.25487345458906802</v>
      </c>
      <c r="AS11" s="14"/>
      <c r="AT11" s="14">
        <v>0.25025493784208602</v>
      </c>
      <c r="AU11" s="14">
        <v>0.24555182404763201</v>
      </c>
      <c r="AV11" s="14">
        <v>0.213649872116418</v>
      </c>
      <c r="AW11" s="14">
        <v>0.22433209085727801</v>
      </c>
      <c r="AX11" s="14">
        <v>0.27261395594918802</v>
      </c>
    </row>
    <row r="12" spans="2:50" x14ac:dyDescent="0.25">
      <c r="B12" s="15" t="s">
        <v>70</v>
      </c>
      <c r="C12" s="23">
        <v>9.78488687185326E-2</v>
      </c>
      <c r="D12" s="23">
        <v>9.1290810889884097E-2</v>
      </c>
      <c r="E12" s="23">
        <v>0.10498624092384801</v>
      </c>
      <c r="F12" s="23"/>
      <c r="G12" s="23">
        <v>0.114959028204155</v>
      </c>
      <c r="H12" s="23">
        <v>0.122781106293057</v>
      </c>
      <c r="I12" s="23">
        <v>0.119089829329439</v>
      </c>
      <c r="J12" s="23">
        <v>9.69826791364784E-2</v>
      </c>
      <c r="K12" s="23">
        <v>7.4647473788177002E-2</v>
      </c>
      <c r="L12" s="23">
        <v>6.4948247188677102E-2</v>
      </c>
      <c r="M12" s="23"/>
      <c r="N12" s="23">
        <v>5.0786666518167198E-2</v>
      </c>
      <c r="O12" s="23">
        <v>7.7964528100631605E-2</v>
      </c>
      <c r="P12" s="23">
        <v>0.10307040481022101</v>
      </c>
      <c r="Q12" s="23">
        <v>0.16416680186663099</v>
      </c>
      <c r="R12" s="23"/>
      <c r="S12" s="23">
        <v>8.6441466394492003E-2</v>
      </c>
      <c r="T12" s="23">
        <v>9.5330548584820402E-2</v>
      </c>
      <c r="U12" s="23">
        <v>8.9128905232668407E-2</v>
      </c>
      <c r="V12" s="23">
        <v>9.5465801818105794E-2</v>
      </c>
      <c r="W12" s="23">
        <v>0.114441691918378</v>
      </c>
      <c r="X12" s="23">
        <v>0.115592073216988</v>
      </c>
      <c r="Y12" s="23">
        <v>8.5932995788379304E-2</v>
      </c>
      <c r="Z12" s="23">
        <v>0.13537694055820801</v>
      </c>
      <c r="AA12" s="23">
        <v>0.117382295551393</v>
      </c>
      <c r="AB12" s="23">
        <v>8.8362492635702394E-2</v>
      </c>
      <c r="AC12" s="23">
        <v>7.3649024526833098E-2</v>
      </c>
      <c r="AD12" s="23">
        <v>7.9851186564831395E-2</v>
      </c>
      <c r="AE12" s="23"/>
      <c r="AF12" s="23">
        <v>0.108621109583779</v>
      </c>
      <c r="AG12" s="23">
        <v>7.2563519485316599E-2</v>
      </c>
      <c r="AH12" s="23">
        <v>0.13572937813729599</v>
      </c>
      <c r="AI12" s="23"/>
      <c r="AJ12" s="23" t="s">
        <v>79</v>
      </c>
      <c r="AK12" s="23" t="s">
        <v>79</v>
      </c>
      <c r="AL12" s="23" t="s">
        <v>79</v>
      </c>
      <c r="AM12" s="23" t="s">
        <v>79</v>
      </c>
      <c r="AN12" s="23" t="s">
        <v>79</v>
      </c>
      <c r="AO12" s="23"/>
      <c r="AP12" s="23">
        <v>5.1795595013533903E-2</v>
      </c>
      <c r="AQ12" s="23">
        <v>0.100085616725543</v>
      </c>
      <c r="AR12" s="23">
        <v>5.8446820168112902E-2</v>
      </c>
      <c r="AS12" s="23"/>
      <c r="AT12" s="23">
        <v>9.6591432364668106E-2</v>
      </c>
      <c r="AU12" s="23">
        <v>0.12404659706526</v>
      </c>
      <c r="AV12" s="23">
        <v>6.0828780900987603E-2</v>
      </c>
      <c r="AW12" s="23">
        <v>5.6140923491037997E-2</v>
      </c>
      <c r="AX12" s="23">
        <v>7.9474038867764496E-2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354</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0.45161761522656202</v>
      </c>
      <c r="D9" s="14">
        <v>0.44368167580449902</v>
      </c>
      <c r="E9" s="14">
        <v>0.45962661380415798</v>
      </c>
      <c r="F9" s="14"/>
      <c r="G9" s="14">
        <v>0.39152218083488799</v>
      </c>
      <c r="H9" s="14">
        <v>0.43411542088868699</v>
      </c>
      <c r="I9" s="14">
        <v>0.44337257078470499</v>
      </c>
      <c r="J9" s="14">
        <v>0.43555007324393802</v>
      </c>
      <c r="K9" s="14">
        <v>0.48145651677294998</v>
      </c>
      <c r="L9" s="14">
        <v>0.50580565139991696</v>
      </c>
      <c r="M9" s="14"/>
      <c r="N9" s="14">
        <v>0.42783471930915401</v>
      </c>
      <c r="O9" s="14">
        <v>0.46236325864584299</v>
      </c>
      <c r="P9" s="14">
        <v>0.49179467086005002</v>
      </c>
      <c r="Q9" s="14">
        <v>0.43259279071061302</v>
      </c>
      <c r="R9" s="14"/>
      <c r="S9" s="14">
        <v>0.42497238113688202</v>
      </c>
      <c r="T9" s="14">
        <v>0.46286087708881002</v>
      </c>
      <c r="U9" s="14">
        <v>0.40540721498333998</v>
      </c>
      <c r="V9" s="14">
        <v>0.47292666118919802</v>
      </c>
      <c r="W9" s="14">
        <v>0.502030371378412</v>
      </c>
      <c r="X9" s="14">
        <v>0.47647781929864802</v>
      </c>
      <c r="Y9" s="14">
        <v>0.42635360529497202</v>
      </c>
      <c r="Z9" s="14">
        <v>0.43103841732458797</v>
      </c>
      <c r="AA9" s="14">
        <v>0.46299491461460901</v>
      </c>
      <c r="AB9" s="14">
        <v>0.41822955155105301</v>
      </c>
      <c r="AC9" s="14">
        <v>0.472780276968357</v>
      </c>
      <c r="AD9" s="14">
        <v>0.51267742046689602</v>
      </c>
      <c r="AE9" s="14"/>
      <c r="AF9" s="14">
        <v>0.46036834654023201</v>
      </c>
      <c r="AG9" s="14">
        <v>0.48356515856953503</v>
      </c>
      <c r="AH9" s="14">
        <v>0.36840924529888502</v>
      </c>
      <c r="AI9" s="14"/>
      <c r="AJ9" s="14" t="s">
        <v>79</v>
      </c>
      <c r="AK9" s="14" t="s">
        <v>79</v>
      </c>
      <c r="AL9" s="14" t="s">
        <v>79</v>
      </c>
      <c r="AM9" s="14" t="s">
        <v>79</v>
      </c>
      <c r="AN9" s="14" t="s">
        <v>79</v>
      </c>
      <c r="AO9" s="14"/>
      <c r="AP9" s="14">
        <v>0.53409608406999498</v>
      </c>
      <c r="AQ9" s="14">
        <v>0.43038901866157597</v>
      </c>
      <c r="AR9" s="14">
        <v>0.51806878690229397</v>
      </c>
      <c r="AS9" s="14"/>
      <c r="AT9" s="14">
        <v>0.50293485715092001</v>
      </c>
      <c r="AU9" s="14">
        <v>0.409238476446251</v>
      </c>
      <c r="AV9" s="14">
        <v>0.45801294362399902</v>
      </c>
      <c r="AW9" s="14">
        <v>0.44106343089664601</v>
      </c>
      <c r="AX9" s="14">
        <v>0.44854745195185097</v>
      </c>
    </row>
    <row r="10" spans="2:50" ht="45" x14ac:dyDescent="0.25">
      <c r="B10" s="15" t="s">
        <v>347</v>
      </c>
      <c r="C10" s="14">
        <v>0.23813484975566299</v>
      </c>
      <c r="D10" s="14">
        <v>0.25466640915163902</v>
      </c>
      <c r="E10" s="14">
        <v>0.221089028481606</v>
      </c>
      <c r="F10" s="14"/>
      <c r="G10" s="14">
        <v>0.313317465624322</v>
      </c>
      <c r="H10" s="14">
        <v>0.295257412871895</v>
      </c>
      <c r="I10" s="14">
        <v>0.26531941362210099</v>
      </c>
      <c r="J10" s="14">
        <v>0.24349734886094501</v>
      </c>
      <c r="K10" s="14">
        <v>0.159283419288544</v>
      </c>
      <c r="L10" s="14">
        <v>0.16744879006480401</v>
      </c>
      <c r="M10" s="14"/>
      <c r="N10" s="14">
        <v>0.270813497098435</v>
      </c>
      <c r="O10" s="14">
        <v>0.23139913503922699</v>
      </c>
      <c r="P10" s="14">
        <v>0.21841231850956699</v>
      </c>
      <c r="Q10" s="14">
        <v>0.229015058578281</v>
      </c>
      <c r="R10" s="14"/>
      <c r="S10" s="14">
        <v>0.30809181695969401</v>
      </c>
      <c r="T10" s="14">
        <v>0.204515735846097</v>
      </c>
      <c r="U10" s="14">
        <v>0.23940914199949101</v>
      </c>
      <c r="V10" s="14">
        <v>0.20266254004165599</v>
      </c>
      <c r="W10" s="14">
        <v>0.182901954547632</v>
      </c>
      <c r="X10" s="14">
        <v>0.18275422652346399</v>
      </c>
      <c r="Y10" s="14">
        <v>0.28020921534225901</v>
      </c>
      <c r="Z10" s="14">
        <v>0.211904141151462</v>
      </c>
      <c r="AA10" s="14">
        <v>0.21524210224533</v>
      </c>
      <c r="AB10" s="14">
        <v>0.27489237698035002</v>
      </c>
      <c r="AC10" s="14">
        <v>0.28941678372623197</v>
      </c>
      <c r="AD10" s="14">
        <v>0.264169266028767</v>
      </c>
      <c r="AE10" s="14"/>
      <c r="AF10" s="14">
        <v>0.22330996306842299</v>
      </c>
      <c r="AG10" s="14">
        <v>0.22386983435817401</v>
      </c>
      <c r="AH10" s="14">
        <v>0.28376983394688599</v>
      </c>
      <c r="AI10" s="14"/>
      <c r="AJ10" s="14" t="s">
        <v>79</v>
      </c>
      <c r="AK10" s="14" t="s">
        <v>79</v>
      </c>
      <c r="AL10" s="14" t="s">
        <v>79</v>
      </c>
      <c r="AM10" s="14" t="s">
        <v>79</v>
      </c>
      <c r="AN10" s="14" t="s">
        <v>79</v>
      </c>
      <c r="AO10" s="14"/>
      <c r="AP10" s="14">
        <v>0.18619109006440801</v>
      </c>
      <c r="AQ10" s="14">
        <v>0.27665354373081302</v>
      </c>
      <c r="AR10" s="14">
        <v>0.23697360908610901</v>
      </c>
      <c r="AS10" s="14"/>
      <c r="AT10" s="14">
        <v>0.201847268667258</v>
      </c>
      <c r="AU10" s="14">
        <v>0.22781818458830499</v>
      </c>
      <c r="AV10" s="14">
        <v>0.25636145031076801</v>
      </c>
      <c r="AW10" s="14">
        <v>0.29968414302721103</v>
      </c>
      <c r="AX10" s="14">
        <v>0.19427473376905599</v>
      </c>
    </row>
    <row r="11" spans="2:50" ht="30" x14ac:dyDescent="0.25">
      <c r="B11" s="15" t="s">
        <v>348</v>
      </c>
      <c r="C11" s="14">
        <v>0.22644660291787</v>
      </c>
      <c r="D11" s="14">
        <v>0.225435315382013</v>
      </c>
      <c r="E11" s="14">
        <v>0.22745613285748201</v>
      </c>
      <c r="F11" s="14"/>
      <c r="G11" s="14">
        <v>0.18855619455223399</v>
      </c>
      <c r="H11" s="14">
        <v>0.178430756716843</v>
      </c>
      <c r="I11" s="14">
        <v>0.21764469784861101</v>
      </c>
      <c r="J11" s="14">
        <v>0.22224497105060401</v>
      </c>
      <c r="K11" s="14">
        <v>0.27162006529481098</v>
      </c>
      <c r="L11" s="14">
        <v>0.27147450764414799</v>
      </c>
      <c r="M11" s="14"/>
      <c r="N11" s="14">
        <v>0.25643816846932499</v>
      </c>
      <c r="O11" s="14">
        <v>0.24026645399740701</v>
      </c>
      <c r="P11" s="14">
        <v>0.19184488199843899</v>
      </c>
      <c r="Q11" s="14">
        <v>0.20722920882465201</v>
      </c>
      <c r="R11" s="14"/>
      <c r="S11" s="14">
        <v>0.184024238870031</v>
      </c>
      <c r="T11" s="14">
        <v>0.25678794658929099</v>
      </c>
      <c r="U11" s="14">
        <v>0.25257490258389698</v>
      </c>
      <c r="V11" s="14">
        <v>0.25917823520970401</v>
      </c>
      <c r="W11" s="14">
        <v>0.22579295075507999</v>
      </c>
      <c r="X11" s="14">
        <v>0.23470341259478</v>
      </c>
      <c r="Y11" s="14">
        <v>0.24041925959534199</v>
      </c>
      <c r="Z11" s="14">
        <v>0.224719001267771</v>
      </c>
      <c r="AA11" s="14">
        <v>0.222520468104732</v>
      </c>
      <c r="AB11" s="14">
        <v>0.23041098405170801</v>
      </c>
      <c r="AC11" s="14">
        <v>0.165658293792489</v>
      </c>
      <c r="AD11" s="14">
        <v>0.172214479056643</v>
      </c>
      <c r="AE11" s="14"/>
      <c r="AF11" s="14">
        <v>0.22546225547833901</v>
      </c>
      <c r="AG11" s="14">
        <v>0.23480239160786601</v>
      </c>
      <c r="AH11" s="14">
        <v>0.22473088094485399</v>
      </c>
      <c r="AI11" s="14"/>
      <c r="AJ11" s="14" t="s">
        <v>79</v>
      </c>
      <c r="AK11" s="14" t="s">
        <v>79</v>
      </c>
      <c r="AL11" s="14" t="s">
        <v>79</v>
      </c>
      <c r="AM11" s="14" t="s">
        <v>79</v>
      </c>
      <c r="AN11" s="14" t="s">
        <v>79</v>
      </c>
      <c r="AO11" s="14"/>
      <c r="AP11" s="14">
        <v>0.22552740736236301</v>
      </c>
      <c r="AQ11" s="14">
        <v>0.220035939978526</v>
      </c>
      <c r="AR11" s="14">
        <v>0.197627136706406</v>
      </c>
      <c r="AS11" s="14"/>
      <c r="AT11" s="14">
        <v>0.218670402044157</v>
      </c>
      <c r="AU11" s="14">
        <v>0.23465884609741899</v>
      </c>
      <c r="AV11" s="14">
        <v>0.23118569923229601</v>
      </c>
      <c r="AW11" s="14">
        <v>0.22353056405309901</v>
      </c>
      <c r="AX11" s="14">
        <v>0.27968722430798898</v>
      </c>
    </row>
    <row r="12" spans="2:50" x14ac:dyDescent="0.25">
      <c r="B12" s="15" t="s">
        <v>70</v>
      </c>
      <c r="C12" s="23">
        <v>8.3800932099904302E-2</v>
      </c>
      <c r="D12" s="23">
        <v>7.6216599661848197E-2</v>
      </c>
      <c r="E12" s="23">
        <v>9.1828224856753002E-2</v>
      </c>
      <c r="F12" s="23"/>
      <c r="G12" s="23">
        <v>0.10660415898855601</v>
      </c>
      <c r="H12" s="23">
        <v>9.2196409522574796E-2</v>
      </c>
      <c r="I12" s="23">
        <v>7.36633177445839E-2</v>
      </c>
      <c r="J12" s="23">
        <v>9.8707606844513296E-2</v>
      </c>
      <c r="K12" s="23">
        <v>8.7639998643695094E-2</v>
      </c>
      <c r="L12" s="23">
        <v>5.5271050891130602E-2</v>
      </c>
      <c r="M12" s="23"/>
      <c r="N12" s="23">
        <v>4.4913615123086899E-2</v>
      </c>
      <c r="O12" s="23">
        <v>6.5971152317522902E-2</v>
      </c>
      <c r="P12" s="23">
        <v>9.7948128631944201E-2</v>
      </c>
      <c r="Q12" s="23">
        <v>0.131162941886454</v>
      </c>
      <c r="R12" s="23"/>
      <c r="S12" s="23">
        <v>8.2911563033393199E-2</v>
      </c>
      <c r="T12" s="23">
        <v>7.5835440475802193E-2</v>
      </c>
      <c r="U12" s="23">
        <v>0.10260874043327201</v>
      </c>
      <c r="V12" s="23">
        <v>6.5232563559442402E-2</v>
      </c>
      <c r="W12" s="23">
        <v>8.9274723318875898E-2</v>
      </c>
      <c r="X12" s="23">
        <v>0.106064541583108</v>
      </c>
      <c r="Y12" s="23">
        <v>5.3017919767427098E-2</v>
      </c>
      <c r="Z12" s="23">
        <v>0.132338440256179</v>
      </c>
      <c r="AA12" s="23">
        <v>9.9242515035329701E-2</v>
      </c>
      <c r="AB12" s="23">
        <v>7.6467087416889401E-2</v>
      </c>
      <c r="AC12" s="23">
        <v>7.2144645512922906E-2</v>
      </c>
      <c r="AD12" s="23">
        <v>5.0938834447694002E-2</v>
      </c>
      <c r="AE12" s="23"/>
      <c r="AF12" s="23">
        <v>9.0859434913006507E-2</v>
      </c>
      <c r="AG12" s="23">
        <v>5.7762615464425099E-2</v>
      </c>
      <c r="AH12" s="23">
        <v>0.123090039809375</v>
      </c>
      <c r="AI12" s="23"/>
      <c r="AJ12" s="23" t="s">
        <v>79</v>
      </c>
      <c r="AK12" s="23" t="s">
        <v>79</v>
      </c>
      <c r="AL12" s="23" t="s">
        <v>79</v>
      </c>
      <c r="AM12" s="23" t="s">
        <v>79</v>
      </c>
      <c r="AN12" s="23" t="s">
        <v>79</v>
      </c>
      <c r="AO12" s="23"/>
      <c r="AP12" s="23">
        <v>5.4185418503233197E-2</v>
      </c>
      <c r="AQ12" s="23">
        <v>7.2921497629085202E-2</v>
      </c>
      <c r="AR12" s="23">
        <v>4.7330467305190103E-2</v>
      </c>
      <c r="AS12" s="23"/>
      <c r="AT12" s="23">
        <v>7.6547472137664399E-2</v>
      </c>
      <c r="AU12" s="23">
        <v>0.12828449286802501</v>
      </c>
      <c r="AV12" s="23">
        <v>5.4439906832936799E-2</v>
      </c>
      <c r="AW12" s="23">
        <v>3.5721862023044497E-2</v>
      </c>
      <c r="AX12" s="23">
        <v>7.7490589971103502E-2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355</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0.362522321149577</v>
      </c>
      <c r="D9" s="14">
        <v>0.32888582862944798</v>
      </c>
      <c r="E9" s="14">
        <v>0.39385797322427601</v>
      </c>
      <c r="F9" s="14"/>
      <c r="G9" s="14">
        <v>0.38626571567304302</v>
      </c>
      <c r="H9" s="14">
        <v>0.40775701230873301</v>
      </c>
      <c r="I9" s="14">
        <v>0.38938572970027202</v>
      </c>
      <c r="J9" s="14">
        <v>0.35841575022461403</v>
      </c>
      <c r="K9" s="14">
        <v>0.327768608557163</v>
      </c>
      <c r="L9" s="14">
        <v>0.31431573800726298</v>
      </c>
      <c r="M9" s="14"/>
      <c r="N9" s="14">
        <v>0.35593347004320097</v>
      </c>
      <c r="O9" s="14">
        <v>0.36784669161780198</v>
      </c>
      <c r="P9" s="14">
        <v>0.371633394737866</v>
      </c>
      <c r="Q9" s="14">
        <v>0.358923839236854</v>
      </c>
      <c r="R9" s="14"/>
      <c r="S9" s="14">
        <v>0.38493223951607197</v>
      </c>
      <c r="T9" s="14">
        <v>0.359480207521439</v>
      </c>
      <c r="U9" s="14">
        <v>0.36833232731591398</v>
      </c>
      <c r="V9" s="14">
        <v>0.39722985639193098</v>
      </c>
      <c r="W9" s="14">
        <v>0.29598199957608901</v>
      </c>
      <c r="X9" s="14">
        <v>0.33496241530630599</v>
      </c>
      <c r="Y9" s="14">
        <v>0.35774412974699998</v>
      </c>
      <c r="Z9" s="14">
        <v>0.30716206686761099</v>
      </c>
      <c r="AA9" s="14">
        <v>0.350732837017729</v>
      </c>
      <c r="AB9" s="14">
        <v>0.35835861729628898</v>
      </c>
      <c r="AC9" s="14">
        <v>0.39218635112367101</v>
      </c>
      <c r="AD9" s="14">
        <v>0.48070242725687201</v>
      </c>
      <c r="AE9" s="14"/>
      <c r="AF9" s="14">
        <v>0.33449163173597102</v>
      </c>
      <c r="AG9" s="14">
        <v>0.37882380298929502</v>
      </c>
      <c r="AH9" s="14">
        <v>0.34937449382111901</v>
      </c>
      <c r="AI9" s="14"/>
      <c r="AJ9" s="14" t="s">
        <v>79</v>
      </c>
      <c r="AK9" s="14" t="s">
        <v>79</v>
      </c>
      <c r="AL9" s="14" t="s">
        <v>79</v>
      </c>
      <c r="AM9" s="14" t="s">
        <v>79</v>
      </c>
      <c r="AN9" s="14" t="s">
        <v>79</v>
      </c>
      <c r="AO9" s="14"/>
      <c r="AP9" s="14">
        <v>0.388427152180153</v>
      </c>
      <c r="AQ9" s="14">
        <v>0.38097653894759398</v>
      </c>
      <c r="AR9" s="14">
        <v>0.40346902469352303</v>
      </c>
      <c r="AS9" s="14"/>
      <c r="AT9" s="14">
        <v>0.35905992423967198</v>
      </c>
      <c r="AU9" s="14">
        <v>0.32438209076700802</v>
      </c>
      <c r="AV9" s="14">
        <v>0.39466688035419301</v>
      </c>
      <c r="AW9" s="14">
        <v>0.42147629524207397</v>
      </c>
      <c r="AX9" s="14">
        <v>0.49398499617520297</v>
      </c>
    </row>
    <row r="10" spans="2:50" ht="45" x14ac:dyDescent="0.25">
      <c r="B10" s="15" t="s">
        <v>347</v>
      </c>
      <c r="C10" s="14">
        <v>0.250724290190249</v>
      </c>
      <c r="D10" s="14">
        <v>0.28653315376349497</v>
      </c>
      <c r="E10" s="14">
        <v>0.21508346020650099</v>
      </c>
      <c r="F10" s="14"/>
      <c r="G10" s="14">
        <v>0.366906952963308</v>
      </c>
      <c r="H10" s="14">
        <v>0.29122018908583402</v>
      </c>
      <c r="I10" s="14">
        <v>0.27157560486981203</v>
      </c>
      <c r="J10" s="14">
        <v>0.21444305941085101</v>
      </c>
      <c r="K10" s="14">
        <v>0.20101670594398899</v>
      </c>
      <c r="L10" s="14">
        <v>0.18582413811717999</v>
      </c>
      <c r="M10" s="14"/>
      <c r="N10" s="14">
        <v>0.28746107302801499</v>
      </c>
      <c r="O10" s="14">
        <v>0.245164391005145</v>
      </c>
      <c r="P10" s="14">
        <v>0.23458827532478599</v>
      </c>
      <c r="Q10" s="14">
        <v>0.22865641823015601</v>
      </c>
      <c r="R10" s="14"/>
      <c r="S10" s="14">
        <v>0.27804743778821001</v>
      </c>
      <c r="T10" s="14">
        <v>0.27260860686195898</v>
      </c>
      <c r="U10" s="14">
        <v>0.23532509292420201</v>
      </c>
      <c r="V10" s="14">
        <v>0.20048001569590701</v>
      </c>
      <c r="W10" s="14">
        <v>0.25226465420953298</v>
      </c>
      <c r="X10" s="14">
        <v>0.32570902029190202</v>
      </c>
      <c r="Y10" s="14">
        <v>0.225603936078312</v>
      </c>
      <c r="Z10" s="14">
        <v>0.22827422854037299</v>
      </c>
      <c r="AA10" s="14">
        <v>0.256131072563754</v>
      </c>
      <c r="AB10" s="14">
        <v>0.25005276248962799</v>
      </c>
      <c r="AC10" s="14">
        <v>0.17063401540138901</v>
      </c>
      <c r="AD10" s="14">
        <v>0.20561536185964999</v>
      </c>
      <c r="AE10" s="14"/>
      <c r="AF10" s="14">
        <v>0.23497449553128</v>
      </c>
      <c r="AG10" s="14">
        <v>0.249811219562</v>
      </c>
      <c r="AH10" s="14">
        <v>0.26403624810625398</v>
      </c>
      <c r="AI10" s="14"/>
      <c r="AJ10" s="14" t="s">
        <v>79</v>
      </c>
      <c r="AK10" s="14" t="s">
        <v>79</v>
      </c>
      <c r="AL10" s="14" t="s">
        <v>79</v>
      </c>
      <c r="AM10" s="14" t="s">
        <v>79</v>
      </c>
      <c r="AN10" s="14" t="s">
        <v>79</v>
      </c>
      <c r="AO10" s="14"/>
      <c r="AP10" s="14">
        <v>0.23244227685944799</v>
      </c>
      <c r="AQ10" s="14">
        <v>0.27212199980938001</v>
      </c>
      <c r="AR10" s="14">
        <v>0.26949035473020599</v>
      </c>
      <c r="AS10" s="14"/>
      <c r="AT10" s="14">
        <v>0.23027023107056299</v>
      </c>
      <c r="AU10" s="14">
        <v>0.26969525623698498</v>
      </c>
      <c r="AV10" s="14">
        <v>0.26060250937569901</v>
      </c>
      <c r="AW10" s="14">
        <v>0.24761293943722701</v>
      </c>
      <c r="AX10" s="14">
        <v>0.27008058577724098</v>
      </c>
    </row>
    <row r="11" spans="2:50" ht="30" x14ac:dyDescent="0.25">
      <c r="B11" s="15" t="s">
        <v>348</v>
      </c>
      <c r="C11" s="14">
        <v>0.284754168842485</v>
      </c>
      <c r="D11" s="14">
        <v>0.29911073326410398</v>
      </c>
      <c r="E11" s="14">
        <v>0.27218848719515498</v>
      </c>
      <c r="F11" s="14"/>
      <c r="G11" s="14">
        <v>0.16701012995964501</v>
      </c>
      <c r="H11" s="14">
        <v>0.19096732412015099</v>
      </c>
      <c r="I11" s="14">
        <v>0.22536573174352001</v>
      </c>
      <c r="J11" s="14">
        <v>0.32406839377931101</v>
      </c>
      <c r="K11" s="14">
        <v>0.38123338048833399</v>
      </c>
      <c r="L11" s="14">
        <v>0.39200777259120101</v>
      </c>
      <c r="M11" s="14"/>
      <c r="N11" s="14">
        <v>0.29377949647430701</v>
      </c>
      <c r="O11" s="14">
        <v>0.295794672302712</v>
      </c>
      <c r="P11" s="14">
        <v>0.28252567826167801</v>
      </c>
      <c r="Q11" s="14">
        <v>0.26412891501570201</v>
      </c>
      <c r="R11" s="14"/>
      <c r="S11" s="14">
        <v>0.25804408990265398</v>
      </c>
      <c r="T11" s="14">
        <v>0.28236234063448801</v>
      </c>
      <c r="U11" s="14">
        <v>0.29226831355493299</v>
      </c>
      <c r="V11" s="14">
        <v>0.29012670788929401</v>
      </c>
      <c r="W11" s="14">
        <v>0.31102435038598802</v>
      </c>
      <c r="X11" s="14">
        <v>0.218136041145542</v>
      </c>
      <c r="Y11" s="14">
        <v>0.35294948098491502</v>
      </c>
      <c r="Z11" s="14">
        <v>0.300327116094941</v>
      </c>
      <c r="AA11" s="14">
        <v>0.28250331639672399</v>
      </c>
      <c r="AB11" s="14">
        <v>0.301216438436126</v>
      </c>
      <c r="AC11" s="14">
        <v>0.34040186290608399</v>
      </c>
      <c r="AD11" s="14">
        <v>0.18561116305469899</v>
      </c>
      <c r="AE11" s="14"/>
      <c r="AF11" s="14">
        <v>0.30927078595741497</v>
      </c>
      <c r="AG11" s="14">
        <v>0.293228466304846</v>
      </c>
      <c r="AH11" s="14">
        <v>0.25320662151706702</v>
      </c>
      <c r="AI11" s="14"/>
      <c r="AJ11" s="14" t="s">
        <v>79</v>
      </c>
      <c r="AK11" s="14" t="s">
        <v>79</v>
      </c>
      <c r="AL11" s="14" t="s">
        <v>79</v>
      </c>
      <c r="AM11" s="14" t="s">
        <v>79</v>
      </c>
      <c r="AN11" s="14" t="s">
        <v>79</v>
      </c>
      <c r="AO11" s="14"/>
      <c r="AP11" s="14">
        <v>0.30095497346817801</v>
      </c>
      <c r="AQ11" s="14">
        <v>0.26126617619207299</v>
      </c>
      <c r="AR11" s="14">
        <v>0.243424689695106</v>
      </c>
      <c r="AS11" s="14"/>
      <c r="AT11" s="14">
        <v>0.30878693411189601</v>
      </c>
      <c r="AU11" s="14">
        <v>0.27899453963878001</v>
      </c>
      <c r="AV11" s="14">
        <v>0.27686291690277698</v>
      </c>
      <c r="AW11" s="14">
        <v>0.269930840315104</v>
      </c>
      <c r="AX11" s="14">
        <v>0.16004589013732901</v>
      </c>
    </row>
    <row r="12" spans="2:50" x14ac:dyDescent="0.25">
      <c r="B12" s="15" t="s">
        <v>70</v>
      </c>
      <c r="C12" s="23">
        <v>0.101999219817688</v>
      </c>
      <c r="D12" s="23">
        <v>8.5470284342952396E-2</v>
      </c>
      <c r="E12" s="23">
        <v>0.118870079374068</v>
      </c>
      <c r="F12" s="23"/>
      <c r="G12" s="23">
        <v>7.9817201404004404E-2</v>
      </c>
      <c r="H12" s="23">
        <v>0.110055474485282</v>
      </c>
      <c r="I12" s="23">
        <v>0.113672933686397</v>
      </c>
      <c r="J12" s="23">
        <v>0.103072796585224</v>
      </c>
      <c r="K12" s="23">
        <v>8.9981305010513393E-2</v>
      </c>
      <c r="L12" s="23">
        <v>0.107852351284356</v>
      </c>
      <c r="M12" s="23"/>
      <c r="N12" s="23">
        <v>6.2825960454477303E-2</v>
      </c>
      <c r="O12" s="23">
        <v>9.1194245074340596E-2</v>
      </c>
      <c r="P12" s="23">
        <v>0.111252651675671</v>
      </c>
      <c r="Q12" s="23">
        <v>0.148290827517288</v>
      </c>
      <c r="R12" s="23"/>
      <c r="S12" s="23">
        <v>7.8976232793064496E-2</v>
      </c>
      <c r="T12" s="23">
        <v>8.5548844982113806E-2</v>
      </c>
      <c r="U12" s="23">
        <v>0.104074266204951</v>
      </c>
      <c r="V12" s="23">
        <v>0.112163420022868</v>
      </c>
      <c r="W12" s="23">
        <v>0.14072899582838999</v>
      </c>
      <c r="X12" s="23">
        <v>0.121192523256251</v>
      </c>
      <c r="Y12" s="23">
        <v>6.3702453189773203E-2</v>
      </c>
      <c r="Z12" s="23">
        <v>0.16423658849707501</v>
      </c>
      <c r="AA12" s="23">
        <v>0.110632774021793</v>
      </c>
      <c r="AB12" s="23">
        <v>9.0372181777957097E-2</v>
      </c>
      <c r="AC12" s="23">
        <v>9.67777705688566E-2</v>
      </c>
      <c r="AD12" s="23">
        <v>0.12807104782877901</v>
      </c>
      <c r="AE12" s="23"/>
      <c r="AF12" s="23">
        <v>0.121263086775334</v>
      </c>
      <c r="AG12" s="23">
        <v>7.8136511143859499E-2</v>
      </c>
      <c r="AH12" s="23">
        <v>0.13338263655556001</v>
      </c>
      <c r="AI12" s="23"/>
      <c r="AJ12" s="23" t="s">
        <v>79</v>
      </c>
      <c r="AK12" s="23" t="s">
        <v>79</v>
      </c>
      <c r="AL12" s="23" t="s">
        <v>79</v>
      </c>
      <c r="AM12" s="23" t="s">
        <v>79</v>
      </c>
      <c r="AN12" s="23" t="s">
        <v>79</v>
      </c>
      <c r="AO12" s="23"/>
      <c r="AP12" s="23">
        <v>7.8175597492221305E-2</v>
      </c>
      <c r="AQ12" s="23">
        <v>8.5635285050953303E-2</v>
      </c>
      <c r="AR12" s="23">
        <v>8.3615930881164896E-2</v>
      </c>
      <c r="AS12" s="23"/>
      <c r="AT12" s="23">
        <v>0.101882910577869</v>
      </c>
      <c r="AU12" s="23">
        <v>0.12692811335722701</v>
      </c>
      <c r="AV12" s="23">
        <v>6.7867693367331505E-2</v>
      </c>
      <c r="AW12" s="23">
        <v>6.0979925005594397E-2</v>
      </c>
      <c r="AX12" s="23">
        <v>7.5888527910226405E-2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356</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0.34292407171489198</v>
      </c>
      <c r="D9" s="14">
        <v>0.33547724001506901</v>
      </c>
      <c r="E9" s="14">
        <v>0.35044713409519301</v>
      </c>
      <c r="F9" s="14"/>
      <c r="G9" s="14">
        <v>0.35842785728922499</v>
      </c>
      <c r="H9" s="14">
        <v>0.34488143568194002</v>
      </c>
      <c r="I9" s="14">
        <v>0.35033608094851099</v>
      </c>
      <c r="J9" s="14">
        <v>0.31862551303063102</v>
      </c>
      <c r="K9" s="14">
        <v>0.31108612151465298</v>
      </c>
      <c r="L9" s="14">
        <v>0.36599452763631501</v>
      </c>
      <c r="M9" s="14"/>
      <c r="N9" s="14">
        <v>0.30516875985376801</v>
      </c>
      <c r="O9" s="14">
        <v>0.35861924885841501</v>
      </c>
      <c r="P9" s="14">
        <v>0.37735727201916502</v>
      </c>
      <c r="Q9" s="14">
        <v>0.338074501210054</v>
      </c>
      <c r="R9" s="14"/>
      <c r="S9" s="14">
        <v>0.37207883621238302</v>
      </c>
      <c r="T9" s="14">
        <v>0.35491564796250602</v>
      </c>
      <c r="U9" s="14">
        <v>0.27825466305214502</v>
      </c>
      <c r="V9" s="14">
        <v>0.38461155402805097</v>
      </c>
      <c r="W9" s="14">
        <v>0.33220107111839797</v>
      </c>
      <c r="X9" s="14">
        <v>0.35593819269739302</v>
      </c>
      <c r="Y9" s="14">
        <v>0.37351801460384698</v>
      </c>
      <c r="Z9" s="14">
        <v>0.31655197237851601</v>
      </c>
      <c r="AA9" s="14">
        <v>0.27714367558566</v>
      </c>
      <c r="AB9" s="14">
        <v>0.32763048602351602</v>
      </c>
      <c r="AC9" s="14">
        <v>0.32139768351017101</v>
      </c>
      <c r="AD9" s="14">
        <v>0.46508663768972602</v>
      </c>
      <c r="AE9" s="14"/>
      <c r="AF9" s="14">
        <v>0.336668625393098</v>
      </c>
      <c r="AG9" s="14">
        <v>0.348838121900021</v>
      </c>
      <c r="AH9" s="14">
        <v>0.33959988570549099</v>
      </c>
      <c r="AI9" s="14"/>
      <c r="AJ9" s="14" t="s">
        <v>79</v>
      </c>
      <c r="AK9" s="14" t="s">
        <v>79</v>
      </c>
      <c r="AL9" s="14" t="s">
        <v>79</v>
      </c>
      <c r="AM9" s="14" t="s">
        <v>79</v>
      </c>
      <c r="AN9" s="14" t="s">
        <v>79</v>
      </c>
      <c r="AO9" s="14"/>
      <c r="AP9" s="14">
        <v>0.385970328302844</v>
      </c>
      <c r="AQ9" s="14">
        <v>0.357011323351411</v>
      </c>
      <c r="AR9" s="14">
        <v>0.32027021920485899</v>
      </c>
      <c r="AS9" s="14"/>
      <c r="AT9" s="14">
        <v>0.35095322394552098</v>
      </c>
      <c r="AU9" s="14">
        <v>0.32103479522991601</v>
      </c>
      <c r="AV9" s="14">
        <v>0.35197508406117001</v>
      </c>
      <c r="AW9" s="14">
        <v>0.37299508325556002</v>
      </c>
      <c r="AX9" s="14">
        <v>0.27282334152426002</v>
      </c>
    </row>
    <row r="10" spans="2:50" ht="45" x14ac:dyDescent="0.25">
      <c r="B10" s="15" t="s">
        <v>347</v>
      </c>
      <c r="C10" s="14">
        <v>0.29277941772035698</v>
      </c>
      <c r="D10" s="14">
        <v>0.307862402589967</v>
      </c>
      <c r="E10" s="14">
        <v>0.27673516708783802</v>
      </c>
      <c r="F10" s="14"/>
      <c r="G10" s="14">
        <v>0.38332236372613798</v>
      </c>
      <c r="H10" s="14">
        <v>0.299773592119006</v>
      </c>
      <c r="I10" s="14">
        <v>0.31476518746068199</v>
      </c>
      <c r="J10" s="14">
        <v>0.273088092568677</v>
      </c>
      <c r="K10" s="14">
        <v>0.24797360342144201</v>
      </c>
      <c r="L10" s="14">
        <v>0.25482445287657401</v>
      </c>
      <c r="M10" s="14"/>
      <c r="N10" s="14">
        <v>0.33988729303989201</v>
      </c>
      <c r="O10" s="14">
        <v>0.29014657299027202</v>
      </c>
      <c r="P10" s="14">
        <v>0.26637279740041198</v>
      </c>
      <c r="Q10" s="14">
        <v>0.27008688378603102</v>
      </c>
      <c r="R10" s="14"/>
      <c r="S10" s="14">
        <v>0.29128063600568799</v>
      </c>
      <c r="T10" s="14">
        <v>0.26228874093043802</v>
      </c>
      <c r="U10" s="14">
        <v>0.30514697992983802</v>
      </c>
      <c r="V10" s="14">
        <v>0.238723507246102</v>
      </c>
      <c r="W10" s="14">
        <v>0.28900734444308801</v>
      </c>
      <c r="X10" s="14">
        <v>0.30257439084055798</v>
      </c>
      <c r="Y10" s="14">
        <v>0.28305794499465398</v>
      </c>
      <c r="Z10" s="14">
        <v>0.295104639018617</v>
      </c>
      <c r="AA10" s="14">
        <v>0.33122922513824299</v>
      </c>
      <c r="AB10" s="14">
        <v>0.32246329586546402</v>
      </c>
      <c r="AC10" s="14">
        <v>0.34169443361500501</v>
      </c>
      <c r="AD10" s="14">
        <v>0.25050548084085</v>
      </c>
      <c r="AE10" s="14"/>
      <c r="AF10" s="14">
        <v>0.25903018996455801</v>
      </c>
      <c r="AG10" s="14">
        <v>0.31286549798891899</v>
      </c>
      <c r="AH10" s="14">
        <v>0.29740611244326698</v>
      </c>
      <c r="AI10" s="14"/>
      <c r="AJ10" s="14" t="s">
        <v>79</v>
      </c>
      <c r="AK10" s="14" t="s">
        <v>79</v>
      </c>
      <c r="AL10" s="14" t="s">
        <v>79</v>
      </c>
      <c r="AM10" s="14" t="s">
        <v>79</v>
      </c>
      <c r="AN10" s="14" t="s">
        <v>79</v>
      </c>
      <c r="AO10" s="14"/>
      <c r="AP10" s="14">
        <v>0.27649286630294101</v>
      </c>
      <c r="AQ10" s="14">
        <v>0.31251540655744797</v>
      </c>
      <c r="AR10" s="14">
        <v>0.38176462071994499</v>
      </c>
      <c r="AS10" s="14"/>
      <c r="AT10" s="14">
        <v>0.30289443251204201</v>
      </c>
      <c r="AU10" s="14">
        <v>0.268582712747582</v>
      </c>
      <c r="AV10" s="14">
        <v>0.31380331709484799</v>
      </c>
      <c r="AW10" s="14">
        <v>0.31096785665056398</v>
      </c>
      <c r="AX10" s="14">
        <v>0.376690725719664</v>
      </c>
    </row>
    <row r="11" spans="2:50" ht="30" x14ac:dyDescent="0.25">
      <c r="B11" s="15" t="s">
        <v>348</v>
      </c>
      <c r="C11" s="14">
        <v>0.26609052972707298</v>
      </c>
      <c r="D11" s="14">
        <v>0.27123148994722102</v>
      </c>
      <c r="E11" s="14">
        <v>0.26142060989577298</v>
      </c>
      <c r="F11" s="14"/>
      <c r="G11" s="14">
        <v>0.163134483376116</v>
      </c>
      <c r="H11" s="14">
        <v>0.239676349455507</v>
      </c>
      <c r="I11" s="14">
        <v>0.23671617587229701</v>
      </c>
      <c r="J11" s="14">
        <v>0.29747610346775399</v>
      </c>
      <c r="K11" s="14">
        <v>0.33320491141361402</v>
      </c>
      <c r="L11" s="14">
        <v>0.30985221410741198</v>
      </c>
      <c r="M11" s="14"/>
      <c r="N11" s="14">
        <v>0.29019300749450999</v>
      </c>
      <c r="O11" s="14">
        <v>0.258736267447287</v>
      </c>
      <c r="P11" s="14">
        <v>0.25098789647960601</v>
      </c>
      <c r="Q11" s="14">
        <v>0.258429456781749</v>
      </c>
      <c r="R11" s="14"/>
      <c r="S11" s="14">
        <v>0.244110464728162</v>
      </c>
      <c r="T11" s="14">
        <v>0.30305632397802501</v>
      </c>
      <c r="U11" s="14">
        <v>0.281149148373605</v>
      </c>
      <c r="V11" s="14">
        <v>0.27731048144211901</v>
      </c>
      <c r="W11" s="14">
        <v>0.25595477416844697</v>
      </c>
      <c r="X11" s="14">
        <v>0.241235715035268</v>
      </c>
      <c r="Y11" s="14">
        <v>0.29811195330672802</v>
      </c>
      <c r="Z11" s="14">
        <v>0.320806638160192</v>
      </c>
      <c r="AA11" s="14">
        <v>0.27036017293613002</v>
      </c>
      <c r="AB11" s="14">
        <v>0.23507860340893</v>
      </c>
      <c r="AC11" s="14">
        <v>0.21660512489042799</v>
      </c>
      <c r="AD11" s="14">
        <v>0.23537314273700499</v>
      </c>
      <c r="AE11" s="14"/>
      <c r="AF11" s="14">
        <v>0.29172452078552702</v>
      </c>
      <c r="AG11" s="14">
        <v>0.26873634588846601</v>
      </c>
      <c r="AH11" s="14">
        <v>0.227450117036468</v>
      </c>
      <c r="AI11" s="14"/>
      <c r="AJ11" s="14" t="s">
        <v>79</v>
      </c>
      <c r="AK11" s="14" t="s">
        <v>79</v>
      </c>
      <c r="AL11" s="14" t="s">
        <v>79</v>
      </c>
      <c r="AM11" s="14" t="s">
        <v>79</v>
      </c>
      <c r="AN11" s="14" t="s">
        <v>79</v>
      </c>
      <c r="AO11" s="14"/>
      <c r="AP11" s="14">
        <v>0.27026438521773799</v>
      </c>
      <c r="AQ11" s="14">
        <v>0.25196146054156598</v>
      </c>
      <c r="AR11" s="14">
        <v>0.23492605048533899</v>
      </c>
      <c r="AS11" s="14"/>
      <c r="AT11" s="14">
        <v>0.25685964623254498</v>
      </c>
      <c r="AU11" s="14">
        <v>0.27157438221276697</v>
      </c>
      <c r="AV11" s="14">
        <v>0.26639600483550002</v>
      </c>
      <c r="AW11" s="14">
        <v>0.26449184959946798</v>
      </c>
      <c r="AX11" s="14">
        <v>0.27459740484584899</v>
      </c>
    </row>
    <row r="12" spans="2:50" x14ac:dyDescent="0.25">
      <c r="B12" s="15" t="s">
        <v>70</v>
      </c>
      <c r="C12" s="23">
        <v>9.82059808376778E-2</v>
      </c>
      <c r="D12" s="23">
        <v>8.5428867447743306E-2</v>
      </c>
      <c r="E12" s="23">
        <v>0.111397088921197</v>
      </c>
      <c r="F12" s="23"/>
      <c r="G12" s="23">
        <v>9.5115295608520903E-2</v>
      </c>
      <c r="H12" s="23">
        <v>0.115668622743548</v>
      </c>
      <c r="I12" s="23">
        <v>9.8182555718509895E-2</v>
      </c>
      <c r="J12" s="23">
        <v>0.110810290932938</v>
      </c>
      <c r="K12" s="23">
        <v>0.107735363650292</v>
      </c>
      <c r="L12" s="23">
        <v>6.9328805379698599E-2</v>
      </c>
      <c r="M12" s="23"/>
      <c r="N12" s="23">
        <v>6.4750939611829497E-2</v>
      </c>
      <c r="O12" s="23">
        <v>9.2497910704025896E-2</v>
      </c>
      <c r="P12" s="23">
        <v>0.105282034100816</v>
      </c>
      <c r="Q12" s="23">
        <v>0.13340915822216601</v>
      </c>
      <c r="R12" s="23"/>
      <c r="S12" s="23">
        <v>9.2530063053767694E-2</v>
      </c>
      <c r="T12" s="23">
        <v>7.9739287129030403E-2</v>
      </c>
      <c r="U12" s="23">
        <v>0.13544920864441301</v>
      </c>
      <c r="V12" s="23">
        <v>9.9354457283727896E-2</v>
      </c>
      <c r="W12" s="23">
        <v>0.122836810270067</v>
      </c>
      <c r="X12" s="23">
        <v>0.100251701426781</v>
      </c>
      <c r="Y12" s="23">
        <v>4.5312087094770401E-2</v>
      </c>
      <c r="Z12" s="23">
        <v>6.7536750442674903E-2</v>
      </c>
      <c r="AA12" s="23">
        <v>0.121266926339967</v>
      </c>
      <c r="AB12" s="23">
        <v>0.11482761470208901</v>
      </c>
      <c r="AC12" s="23">
        <v>0.12030275798439601</v>
      </c>
      <c r="AD12" s="23">
        <v>4.9034738732419397E-2</v>
      </c>
      <c r="AE12" s="23"/>
      <c r="AF12" s="23">
        <v>0.112576663856816</v>
      </c>
      <c r="AG12" s="23">
        <v>6.9560034222593894E-2</v>
      </c>
      <c r="AH12" s="23">
        <v>0.135543884814773</v>
      </c>
      <c r="AI12" s="23"/>
      <c r="AJ12" s="23" t="s">
        <v>79</v>
      </c>
      <c r="AK12" s="23" t="s">
        <v>79</v>
      </c>
      <c r="AL12" s="23" t="s">
        <v>79</v>
      </c>
      <c r="AM12" s="23" t="s">
        <v>79</v>
      </c>
      <c r="AN12" s="23" t="s">
        <v>79</v>
      </c>
      <c r="AO12" s="23"/>
      <c r="AP12" s="23">
        <v>6.7272420176477707E-2</v>
      </c>
      <c r="AQ12" s="23">
        <v>7.8511809549575401E-2</v>
      </c>
      <c r="AR12" s="23">
        <v>6.3039109589857395E-2</v>
      </c>
      <c r="AS12" s="23"/>
      <c r="AT12" s="23">
        <v>8.9292697309892297E-2</v>
      </c>
      <c r="AU12" s="23">
        <v>0.13880810980973399</v>
      </c>
      <c r="AV12" s="23">
        <v>6.7825594008482801E-2</v>
      </c>
      <c r="AW12" s="23">
        <v>5.1545210494407703E-2</v>
      </c>
      <c r="AX12" s="23">
        <v>7.5888527910226405E-2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357</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0.44233952284463701</v>
      </c>
      <c r="D9" s="14">
        <v>0.435439131326534</v>
      </c>
      <c r="E9" s="14">
        <v>0.44983125966565402</v>
      </c>
      <c r="F9" s="14"/>
      <c r="G9" s="14">
        <v>0.44210977709793903</v>
      </c>
      <c r="H9" s="14">
        <v>0.45984539572719901</v>
      </c>
      <c r="I9" s="14">
        <v>0.43689753348282101</v>
      </c>
      <c r="J9" s="14">
        <v>0.41077581797433899</v>
      </c>
      <c r="K9" s="14">
        <v>0.43819406678870298</v>
      </c>
      <c r="L9" s="14">
        <v>0.46091722814145197</v>
      </c>
      <c r="M9" s="14"/>
      <c r="N9" s="14">
        <v>0.41186886904376002</v>
      </c>
      <c r="O9" s="14">
        <v>0.45113625570451199</v>
      </c>
      <c r="P9" s="14">
        <v>0.46882149794643502</v>
      </c>
      <c r="Q9" s="14">
        <v>0.44308713859568</v>
      </c>
      <c r="R9" s="14"/>
      <c r="S9" s="14">
        <v>0.42506323399922502</v>
      </c>
      <c r="T9" s="14">
        <v>0.44487237172983402</v>
      </c>
      <c r="U9" s="14">
        <v>0.404643697778242</v>
      </c>
      <c r="V9" s="14">
        <v>0.47237316532852602</v>
      </c>
      <c r="W9" s="14">
        <v>0.478200002385338</v>
      </c>
      <c r="X9" s="14">
        <v>0.45659689846331503</v>
      </c>
      <c r="Y9" s="14">
        <v>0.47186127662982003</v>
      </c>
      <c r="Z9" s="14">
        <v>0.43208156560318101</v>
      </c>
      <c r="AA9" s="14">
        <v>0.407053344606565</v>
      </c>
      <c r="AB9" s="14">
        <v>0.39606023643832899</v>
      </c>
      <c r="AC9" s="14">
        <v>0.48096384720857699</v>
      </c>
      <c r="AD9" s="14">
        <v>0.53498804435689495</v>
      </c>
      <c r="AE9" s="14"/>
      <c r="AF9" s="14">
        <v>0.43327848374754702</v>
      </c>
      <c r="AG9" s="14">
        <v>0.45640484413524202</v>
      </c>
      <c r="AH9" s="14">
        <v>0.43064366603002702</v>
      </c>
      <c r="AI9" s="14"/>
      <c r="AJ9" s="14" t="s">
        <v>79</v>
      </c>
      <c r="AK9" s="14" t="s">
        <v>79</v>
      </c>
      <c r="AL9" s="14" t="s">
        <v>79</v>
      </c>
      <c r="AM9" s="14" t="s">
        <v>79</v>
      </c>
      <c r="AN9" s="14" t="s">
        <v>79</v>
      </c>
      <c r="AO9" s="14"/>
      <c r="AP9" s="14">
        <v>0.48122547760073597</v>
      </c>
      <c r="AQ9" s="14">
        <v>0.441510922602524</v>
      </c>
      <c r="AR9" s="14">
        <v>0.48699893737976802</v>
      </c>
      <c r="AS9" s="14"/>
      <c r="AT9" s="14">
        <v>0.46547454684539302</v>
      </c>
      <c r="AU9" s="14">
        <v>0.42255639778475901</v>
      </c>
      <c r="AV9" s="14">
        <v>0.45268072354570699</v>
      </c>
      <c r="AW9" s="14">
        <v>0.454824237715585</v>
      </c>
      <c r="AX9" s="14">
        <v>0.44234566432407502</v>
      </c>
    </row>
    <row r="10" spans="2:50" ht="45" x14ac:dyDescent="0.25">
      <c r="B10" s="15" t="s">
        <v>347</v>
      </c>
      <c r="C10" s="14">
        <v>0.240491447587905</v>
      </c>
      <c r="D10" s="14">
        <v>0.25641153638244801</v>
      </c>
      <c r="E10" s="14">
        <v>0.22512593395837699</v>
      </c>
      <c r="F10" s="14"/>
      <c r="G10" s="14">
        <v>0.27754114820470499</v>
      </c>
      <c r="H10" s="14">
        <v>0.26913733059432099</v>
      </c>
      <c r="I10" s="14">
        <v>0.300703695268631</v>
      </c>
      <c r="J10" s="14">
        <v>0.230736346344354</v>
      </c>
      <c r="K10" s="14">
        <v>0.18367978197079199</v>
      </c>
      <c r="L10" s="14">
        <v>0.18932483072771</v>
      </c>
      <c r="M10" s="14"/>
      <c r="N10" s="14">
        <v>0.261922348255263</v>
      </c>
      <c r="O10" s="14">
        <v>0.24838021128683499</v>
      </c>
      <c r="P10" s="14">
        <v>0.21469018216447899</v>
      </c>
      <c r="Q10" s="14">
        <v>0.23368993070730601</v>
      </c>
      <c r="R10" s="14"/>
      <c r="S10" s="14">
        <v>0.29746066213226702</v>
      </c>
      <c r="T10" s="14">
        <v>0.18847553138123499</v>
      </c>
      <c r="U10" s="14">
        <v>0.23285377247838501</v>
      </c>
      <c r="V10" s="14">
        <v>0.19769808792752999</v>
      </c>
      <c r="W10" s="14">
        <v>0.23339729491125699</v>
      </c>
      <c r="X10" s="14">
        <v>0.23148839041483499</v>
      </c>
      <c r="Y10" s="14">
        <v>0.22875415748605901</v>
      </c>
      <c r="Z10" s="14">
        <v>0.23661326081175699</v>
      </c>
      <c r="AA10" s="14">
        <v>0.27154351904384499</v>
      </c>
      <c r="AB10" s="14">
        <v>0.26114236691847897</v>
      </c>
      <c r="AC10" s="14">
        <v>0.226629726187422</v>
      </c>
      <c r="AD10" s="14">
        <v>0.27462113364861501</v>
      </c>
      <c r="AE10" s="14"/>
      <c r="AF10" s="14">
        <v>0.23202824434687</v>
      </c>
      <c r="AG10" s="14">
        <v>0.248700236876532</v>
      </c>
      <c r="AH10" s="14">
        <v>0.221010213742276</v>
      </c>
      <c r="AI10" s="14"/>
      <c r="AJ10" s="14" t="s">
        <v>79</v>
      </c>
      <c r="AK10" s="14" t="s">
        <v>79</v>
      </c>
      <c r="AL10" s="14" t="s">
        <v>79</v>
      </c>
      <c r="AM10" s="14" t="s">
        <v>79</v>
      </c>
      <c r="AN10" s="14" t="s">
        <v>79</v>
      </c>
      <c r="AO10" s="14"/>
      <c r="AP10" s="14">
        <v>0.21487795070030999</v>
      </c>
      <c r="AQ10" s="14">
        <v>0.27944765898780999</v>
      </c>
      <c r="AR10" s="14">
        <v>0.26766498371122699</v>
      </c>
      <c r="AS10" s="14"/>
      <c r="AT10" s="14">
        <v>0.22882977682804501</v>
      </c>
      <c r="AU10" s="14">
        <v>0.23055906986833599</v>
      </c>
      <c r="AV10" s="14">
        <v>0.25449466068686399</v>
      </c>
      <c r="AW10" s="14">
        <v>0.27059709790636599</v>
      </c>
      <c r="AX10" s="14">
        <v>0.14926765067795</v>
      </c>
    </row>
    <row r="11" spans="2:50" ht="30" x14ac:dyDescent="0.25">
      <c r="B11" s="15" t="s">
        <v>348</v>
      </c>
      <c r="C11" s="14">
        <v>0.239118922568124</v>
      </c>
      <c r="D11" s="14">
        <v>0.23977115002659999</v>
      </c>
      <c r="E11" s="14">
        <v>0.23697869993581699</v>
      </c>
      <c r="F11" s="14"/>
      <c r="G11" s="14">
        <v>0.170773817045449</v>
      </c>
      <c r="H11" s="14">
        <v>0.17604101921635301</v>
      </c>
      <c r="I11" s="14">
        <v>0.195961479686204</v>
      </c>
      <c r="J11" s="14">
        <v>0.28815022765433002</v>
      </c>
      <c r="K11" s="14">
        <v>0.29995320800821801</v>
      </c>
      <c r="L11" s="14">
        <v>0.29101584250823398</v>
      </c>
      <c r="M11" s="14"/>
      <c r="N11" s="14">
        <v>0.28609366380779899</v>
      </c>
      <c r="O11" s="14">
        <v>0.23814546903327599</v>
      </c>
      <c r="P11" s="14">
        <v>0.228297909792127</v>
      </c>
      <c r="Q11" s="14">
        <v>0.196081005017612</v>
      </c>
      <c r="R11" s="14"/>
      <c r="S11" s="14">
        <v>0.20197177751729201</v>
      </c>
      <c r="T11" s="14">
        <v>0.28099230821187499</v>
      </c>
      <c r="U11" s="14">
        <v>0.29561154771667397</v>
      </c>
      <c r="V11" s="14">
        <v>0.25194809453794798</v>
      </c>
      <c r="W11" s="14">
        <v>0.20403278177300399</v>
      </c>
      <c r="X11" s="14">
        <v>0.204899122894904</v>
      </c>
      <c r="Y11" s="14">
        <v>0.25614174381566601</v>
      </c>
      <c r="Z11" s="14">
        <v>0.22287710851588699</v>
      </c>
      <c r="AA11" s="14">
        <v>0.23210991132165701</v>
      </c>
      <c r="AB11" s="14">
        <v>0.2807071965679</v>
      </c>
      <c r="AC11" s="14">
        <v>0.21716282499131101</v>
      </c>
      <c r="AD11" s="14">
        <v>0.14082922044698701</v>
      </c>
      <c r="AE11" s="14"/>
      <c r="AF11" s="14">
        <v>0.25177148273277</v>
      </c>
      <c r="AG11" s="14">
        <v>0.24931888039043301</v>
      </c>
      <c r="AH11" s="14">
        <v>0.214098248102503</v>
      </c>
      <c r="AI11" s="14"/>
      <c r="AJ11" s="14" t="s">
        <v>79</v>
      </c>
      <c r="AK11" s="14" t="s">
        <v>79</v>
      </c>
      <c r="AL11" s="14" t="s">
        <v>79</v>
      </c>
      <c r="AM11" s="14" t="s">
        <v>79</v>
      </c>
      <c r="AN11" s="14" t="s">
        <v>79</v>
      </c>
      <c r="AO11" s="14"/>
      <c r="AP11" s="14">
        <v>0.25074769807562303</v>
      </c>
      <c r="AQ11" s="14">
        <v>0.21514396341768499</v>
      </c>
      <c r="AR11" s="14">
        <v>0.188122012169051</v>
      </c>
      <c r="AS11" s="14"/>
      <c r="AT11" s="14">
        <v>0.23697626106179101</v>
      </c>
      <c r="AU11" s="14">
        <v>0.24273235419650799</v>
      </c>
      <c r="AV11" s="14">
        <v>0.24026197526974799</v>
      </c>
      <c r="AW11" s="14">
        <v>0.22826846044503199</v>
      </c>
      <c r="AX11" s="14">
        <v>0.274641902235914</v>
      </c>
    </row>
    <row r="12" spans="2:50" x14ac:dyDescent="0.25">
      <c r="B12" s="15" t="s">
        <v>70</v>
      </c>
      <c r="C12" s="23">
        <v>7.8050106999333693E-2</v>
      </c>
      <c r="D12" s="23">
        <v>6.8378182264418802E-2</v>
      </c>
      <c r="E12" s="23">
        <v>8.8064106440152196E-2</v>
      </c>
      <c r="F12" s="23"/>
      <c r="G12" s="23">
        <v>0.109575257651907</v>
      </c>
      <c r="H12" s="23">
        <v>9.4976254462127596E-2</v>
      </c>
      <c r="I12" s="23">
        <v>6.6437291562343806E-2</v>
      </c>
      <c r="J12" s="23">
        <v>7.0337608026976306E-2</v>
      </c>
      <c r="K12" s="23">
        <v>7.8172943232287601E-2</v>
      </c>
      <c r="L12" s="23">
        <v>5.8742098622604197E-2</v>
      </c>
      <c r="M12" s="23"/>
      <c r="N12" s="23">
        <v>4.0115118893178502E-2</v>
      </c>
      <c r="O12" s="23">
        <v>6.2338063975376501E-2</v>
      </c>
      <c r="P12" s="23">
        <v>8.8190410096959299E-2</v>
      </c>
      <c r="Q12" s="23">
        <v>0.127141925679402</v>
      </c>
      <c r="R12" s="23"/>
      <c r="S12" s="23">
        <v>7.5504326351216497E-2</v>
      </c>
      <c r="T12" s="23">
        <v>8.5659788677055607E-2</v>
      </c>
      <c r="U12" s="23">
        <v>6.6890982026698895E-2</v>
      </c>
      <c r="V12" s="23">
        <v>7.7980652205995593E-2</v>
      </c>
      <c r="W12" s="23">
        <v>8.4369920930400605E-2</v>
      </c>
      <c r="X12" s="23">
        <v>0.107015588226946</v>
      </c>
      <c r="Y12" s="23">
        <v>4.3242822068455297E-2</v>
      </c>
      <c r="Z12" s="23">
        <v>0.108428065069175</v>
      </c>
      <c r="AA12" s="23">
        <v>8.9293225027932396E-2</v>
      </c>
      <c r="AB12" s="23">
        <v>6.2090200075292298E-2</v>
      </c>
      <c r="AC12" s="23">
        <v>7.5243601612690003E-2</v>
      </c>
      <c r="AD12" s="23">
        <v>4.9561601547502901E-2</v>
      </c>
      <c r="AE12" s="23"/>
      <c r="AF12" s="23">
        <v>8.2921789172813204E-2</v>
      </c>
      <c r="AG12" s="23">
        <v>4.5576038597792502E-2</v>
      </c>
      <c r="AH12" s="23">
        <v>0.13424787212519501</v>
      </c>
      <c r="AI12" s="23"/>
      <c r="AJ12" s="23" t="s">
        <v>79</v>
      </c>
      <c r="AK12" s="23" t="s">
        <v>79</v>
      </c>
      <c r="AL12" s="23" t="s">
        <v>79</v>
      </c>
      <c r="AM12" s="23" t="s">
        <v>79</v>
      </c>
      <c r="AN12" s="23" t="s">
        <v>79</v>
      </c>
      <c r="AO12" s="23"/>
      <c r="AP12" s="23">
        <v>5.3148873623330102E-2</v>
      </c>
      <c r="AQ12" s="23">
        <v>6.38974549919816E-2</v>
      </c>
      <c r="AR12" s="23">
        <v>5.7214066739953599E-2</v>
      </c>
      <c r="AS12" s="23"/>
      <c r="AT12" s="23">
        <v>6.8719415264771502E-2</v>
      </c>
      <c r="AU12" s="23">
        <v>0.104152178150397</v>
      </c>
      <c r="AV12" s="23">
        <v>5.2562640497680703E-2</v>
      </c>
      <c r="AW12" s="23">
        <v>4.6310203933016901E-2</v>
      </c>
      <c r="AX12" s="23">
        <v>0.13374478276206</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358</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0.39941334000857798</v>
      </c>
      <c r="D9" s="14">
        <v>0.39723869021094699</v>
      </c>
      <c r="E9" s="14">
        <v>0.40134392936297503</v>
      </c>
      <c r="F9" s="14"/>
      <c r="G9" s="14">
        <v>0.46310824505063097</v>
      </c>
      <c r="H9" s="14">
        <v>0.43673005529934</v>
      </c>
      <c r="I9" s="14">
        <v>0.39979247982344701</v>
      </c>
      <c r="J9" s="14">
        <v>0.33698008658499201</v>
      </c>
      <c r="K9" s="14">
        <v>0.37392266742171798</v>
      </c>
      <c r="L9" s="14">
        <v>0.39373486851413902</v>
      </c>
      <c r="M9" s="14"/>
      <c r="N9" s="14">
        <v>0.40632403807649797</v>
      </c>
      <c r="O9" s="14">
        <v>0.41678489160752002</v>
      </c>
      <c r="P9" s="14">
        <v>0.39608439532568501</v>
      </c>
      <c r="Q9" s="14">
        <v>0.37538702421567299</v>
      </c>
      <c r="R9" s="14"/>
      <c r="S9" s="14">
        <v>0.41379593090841599</v>
      </c>
      <c r="T9" s="14">
        <v>0.34750595084885799</v>
      </c>
      <c r="U9" s="14">
        <v>0.36573527857662502</v>
      </c>
      <c r="V9" s="14">
        <v>0.44027147976964198</v>
      </c>
      <c r="W9" s="14">
        <v>0.42605069413594099</v>
      </c>
      <c r="X9" s="14">
        <v>0.39866519324965799</v>
      </c>
      <c r="Y9" s="14">
        <v>0.383671815909573</v>
      </c>
      <c r="Z9" s="14">
        <v>0.31760096911922697</v>
      </c>
      <c r="AA9" s="14">
        <v>0.38122513147672898</v>
      </c>
      <c r="AB9" s="14">
        <v>0.42530686112628102</v>
      </c>
      <c r="AC9" s="14">
        <v>0.45549785065367898</v>
      </c>
      <c r="AD9" s="14">
        <v>0.50983509381152603</v>
      </c>
      <c r="AE9" s="14"/>
      <c r="AF9" s="14">
        <v>0.39429417292532698</v>
      </c>
      <c r="AG9" s="14">
        <v>0.40018973166007998</v>
      </c>
      <c r="AH9" s="14">
        <v>0.38195432501044602</v>
      </c>
      <c r="AI9" s="14"/>
      <c r="AJ9" s="14" t="s">
        <v>79</v>
      </c>
      <c r="AK9" s="14" t="s">
        <v>79</v>
      </c>
      <c r="AL9" s="14" t="s">
        <v>79</v>
      </c>
      <c r="AM9" s="14" t="s">
        <v>79</v>
      </c>
      <c r="AN9" s="14" t="s">
        <v>79</v>
      </c>
      <c r="AO9" s="14"/>
      <c r="AP9" s="14">
        <v>0.44867839798172399</v>
      </c>
      <c r="AQ9" s="14">
        <v>0.41119409646861699</v>
      </c>
      <c r="AR9" s="14">
        <v>0.38622431937226598</v>
      </c>
      <c r="AS9" s="14"/>
      <c r="AT9" s="14">
        <v>0.38778979516426898</v>
      </c>
      <c r="AU9" s="14">
        <v>0.37395791362567199</v>
      </c>
      <c r="AV9" s="14">
        <v>0.42255029999948901</v>
      </c>
      <c r="AW9" s="14">
        <v>0.49981263448783703</v>
      </c>
      <c r="AX9" s="14">
        <v>0.46513810579039999</v>
      </c>
    </row>
    <row r="10" spans="2:50" ht="45" x14ac:dyDescent="0.25">
      <c r="B10" s="15" t="s">
        <v>347</v>
      </c>
      <c r="C10" s="14">
        <v>0.24739592746171499</v>
      </c>
      <c r="D10" s="14">
        <v>0.26983277036661901</v>
      </c>
      <c r="E10" s="14">
        <v>0.225575579205925</v>
      </c>
      <c r="F10" s="14"/>
      <c r="G10" s="14">
        <v>0.282334029473019</v>
      </c>
      <c r="H10" s="14">
        <v>0.28806335606955802</v>
      </c>
      <c r="I10" s="14">
        <v>0.26506924179012298</v>
      </c>
      <c r="J10" s="14">
        <v>0.26207883205148702</v>
      </c>
      <c r="K10" s="14">
        <v>0.21711380655632501</v>
      </c>
      <c r="L10" s="14">
        <v>0.18470134639165001</v>
      </c>
      <c r="M10" s="14"/>
      <c r="N10" s="14">
        <v>0.25763425641021598</v>
      </c>
      <c r="O10" s="14">
        <v>0.23979189863059699</v>
      </c>
      <c r="P10" s="14">
        <v>0.25847832980110702</v>
      </c>
      <c r="Q10" s="14">
        <v>0.234928104890857</v>
      </c>
      <c r="R10" s="14"/>
      <c r="S10" s="14">
        <v>0.26949818608896903</v>
      </c>
      <c r="T10" s="14">
        <v>0.255435386269043</v>
      </c>
      <c r="U10" s="14">
        <v>0.26988124513286399</v>
      </c>
      <c r="V10" s="14">
        <v>0.15161972438176</v>
      </c>
      <c r="W10" s="14">
        <v>0.21240731766127399</v>
      </c>
      <c r="X10" s="14">
        <v>0.31657146399580899</v>
      </c>
      <c r="Y10" s="14">
        <v>0.25751480843959901</v>
      </c>
      <c r="Z10" s="14">
        <v>0.29589800856655901</v>
      </c>
      <c r="AA10" s="14">
        <v>0.25605573471958198</v>
      </c>
      <c r="AB10" s="14">
        <v>0.24756806859892799</v>
      </c>
      <c r="AC10" s="14">
        <v>0.19902004630484399</v>
      </c>
      <c r="AD10" s="14">
        <v>0.16812216120041501</v>
      </c>
      <c r="AE10" s="14"/>
      <c r="AF10" s="14">
        <v>0.220869812147863</v>
      </c>
      <c r="AG10" s="14">
        <v>0.24702633413307801</v>
      </c>
      <c r="AH10" s="14">
        <v>0.27054223466155097</v>
      </c>
      <c r="AI10" s="14"/>
      <c r="AJ10" s="14" t="s">
        <v>79</v>
      </c>
      <c r="AK10" s="14" t="s">
        <v>79</v>
      </c>
      <c r="AL10" s="14" t="s">
        <v>79</v>
      </c>
      <c r="AM10" s="14" t="s">
        <v>79</v>
      </c>
      <c r="AN10" s="14" t="s">
        <v>79</v>
      </c>
      <c r="AO10" s="14"/>
      <c r="AP10" s="14">
        <v>0.21262075379663301</v>
      </c>
      <c r="AQ10" s="14">
        <v>0.27921068758128298</v>
      </c>
      <c r="AR10" s="14">
        <v>0.33243681046853102</v>
      </c>
      <c r="AS10" s="14"/>
      <c r="AT10" s="14">
        <v>0.23758723821237501</v>
      </c>
      <c r="AU10" s="14">
        <v>0.23193007988324901</v>
      </c>
      <c r="AV10" s="14">
        <v>0.253175550423204</v>
      </c>
      <c r="AW10" s="14">
        <v>0.23878018180650501</v>
      </c>
      <c r="AX10" s="14">
        <v>0.186359410350185</v>
      </c>
    </row>
    <row r="11" spans="2:50" ht="30" x14ac:dyDescent="0.25">
      <c r="B11" s="15" t="s">
        <v>348</v>
      </c>
      <c r="C11" s="14">
        <v>0.26061476730045902</v>
      </c>
      <c r="D11" s="14">
        <v>0.250158696467636</v>
      </c>
      <c r="E11" s="14">
        <v>0.27024764370950499</v>
      </c>
      <c r="F11" s="14"/>
      <c r="G11" s="14">
        <v>0.14727295311500599</v>
      </c>
      <c r="H11" s="14">
        <v>0.17057441849197899</v>
      </c>
      <c r="I11" s="14">
        <v>0.243119661960504</v>
      </c>
      <c r="J11" s="14">
        <v>0.311120902732403</v>
      </c>
      <c r="K11" s="14">
        <v>0.32065356244467402</v>
      </c>
      <c r="L11" s="14">
        <v>0.34315060005494202</v>
      </c>
      <c r="M11" s="14"/>
      <c r="N11" s="14">
        <v>0.27108042604621801</v>
      </c>
      <c r="O11" s="14">
        <v>0.27628236163435499</v>
      </c>
      <c r="P11" s="14">
        <v>0.242160974322703</v>
      </c>
      <c r="Q11" s="14">
        <v>0.24944245460560599</v>
      </c>
      <c r="R11" s="14"/>
      <c r="S11" s="14">
        <v>0.241176296686203</v>
      </c>
      <c r="T11" s="14">
        <v>0.30330081823098798</v>
      </c>
      <c r="U11" s="14">
        <v>0.26940847834123699</v>
      </c>
      <c r="V11" s="14">
        <v>0.29147126347315799</v>
      </c>
      <c r="W11" s="14">
        <v>0.23122730174775299</v>
      </c>
      <c r="X11" s="14">
        <v>0.181484031837404</v>
      </c>
      <c r="Y11" s="14">
        <v>0.30669949931486401</v>
      </c>
      <c r="Z11" s="14">
        <v>0.25969097356048598</v>
      </c>
      <c r="AA11" s="14">
        <v>0.25542212418731203</v>
      </c>
      <c r="AB11" s="14">
        <v>0.25769368190255698</v>
      </c>
      <c r="AC11" s="14">
        <v>0.27333745752855398</v>
      </c>
      <c r="AD11" s="14">
        <v>0.241095884830901</v>
      </c>
      <c r="AE11" s="14"/>
      <c r="AF11" s="14">
        <v>0.28128737949848198</v>
      </c>
      <c r="AG11" s="14">
        <v>0.285837784986889</v>
      </c>
      <c r="AH11" s="14">
        <v>0.20659370752926901</v>
      </c>
      <c r="AI11" s="14"/>
      <c r="AJ11" s="14" t="s">
        <v>79</v>
      </c>
      <c r="AK11" s="14" t="s">
        <v>79</v>
      </c>
      <c r="AL11" s="14" t="s">
        <v>79</v>
      </c>
      <c r="AM11" s="14" t="s">
        <v>79</v>
      </c>
      <c r="AN11" s="14" t="s">
        <v>79</v>
      </c>
      <c r="AO11" s="14"/>
      <c r="AP11" s="14">
        <v>0.273063191673935</v>
      </c>
      <c r="AQ11" s="14">
        <v>0.23259366070103901</v>
      </c>
      <c r="AR11" s="14">
        <v>0.211960211778362</v>
      </c>
      <c r="AS11" s="14"/>
      <c r="AT11" s="14">
        <v>0.27814143124366097</v>
      </c>
      <c r="AU11" s="14">
        <v>0.27707371622363303</v>
      </c>
      <c r="AV11" s="14">
        <v>0.26214758906274399</v>
      </c>
      <c r="AW11" s="14">
        <v>0.22073372323433099</v>
      </c>
      <c r="AX11" s="14">
        <v>0.27261395594918802</v>
      </c>
    </row>
    <row r="12" spans="2:50" x14ac:dyDescent="0.25">
      <c r="B12" s="15" t="s">
        <v>70</v>
      </c>
      <c r="C12" s="23">
        <v>9.2575965229248505E-2</v>
      </c>
      <c r="D12" s="23">
        <v>8.2769842954797404E-2</v>
      </c>
      <c r="E12" s="23">
        <v>0.102832847721595</v>
      </c>
      <c r="F12" s="23"/>
      <c r="G12" s="23">
        <v>0.107284772361343</v>
      </c>
      <c r="H12" s="23">
        <v>0.104632170139124</v>
      </c>
      <c r="I12" s="23">
        <v>9.2018616425925806E-2</v>
      </c>
      <c r="J12" s="23">
        <v>8.9820178631118103E-2</v>
      </c>
      <c r="K12" s="23">
        <v>8.8309963577283102E-2</v>
      </c>
      <c r="L12" s="23">
        <v>7.8413185039268696E-2</v>
      </c>
      <c r="M12" s="23"/>
      <c r="N12" s="23">
        <v>6.4961279467068006E-2</v>
      </c>
      <c r="O12" s="23">
        <v>6.7140848127528005E-2</v>
      </c>
      <c r="P12" s="23">
        <v>0.103276300550504</v>
      </c>
      <c r="Q12" s="23">
        <v>0.14024241628786499</v>
      </c>
      <c r="R12" s="23"/>
      <c r="S12" s="23">
        <v>7.5529586316411504E-2</v>
      </c>
      <c r="T12" s="23">
        <v>9.37578446511107E-2</v>
      </c>
      <c r="U12" s="23">
        <v>9.4974997949274095E-2</v>
      </c>
      <c r="V12" s="23">
        <v>0.116637532375441</v>
      </c>
      <c r="W12" s="23">
        <v>0.130314686455033</v>
      </c>
      <c r="X12" s="23">
        <v>0.103279310917129</v>
      </c>
      <c r="Y12" s="23">
        <v>5.2113876335963302E-2</v>
      </c>
      <c r="Z12" s="23">
        <v>0.12681004875372801</v>
      </c>
      <c r="AA12" s="23">
        <v>0.107297009616378</v>
      </c>
      <c r="AB12" s="23">
        <v>6.9431388372233199E-2</v>
      </c>
      <c r="AC12" s="23">
        <v>7.2144645512922906E-2</v>
      </c>
      <c r="AD12" s="23">
        <v>8.0946860157158906E-2</v>
      </c>
      <c r="AE12" s="23"/>
      <c r="AF12" s="23">
        <v>0.103548635428328</v>
      </c>
      <c r="AG12" s="23">
        <v>6.6946149219952594E-2</v>
      </c>
      <c r="AH12" s="23">
        <v>0.14090973279873401</v>
      </c>
      <c r="AI12" s="23"/>
      <c r="AJ12" s="23" t="s">
        <v>79</v>
      </c>
      <c r="AK12" s="23" t="s">
        <v>79</v>
      </c>
      <c r="AL12" s="23" t="s">
        <v>79</v>
      </c>
      <c r="AM12" s="23" t="s">
        <v>79</v>
      </c>
      <c r="AN12" s="23" t="s">
        <v>79</v>
      </c>
      <c r="AO12" s="23"/>
      <c r="AP12" s="23">
        <v>6.5637656547707701E-2</v>
      </c>
      <c r="AQ12" s="23">
        <v>7.7001555249061104E-2</v>
      </c>
      <c r="AR12" s="23">
        <v>6.9378658380840702E-2</v>
      </c>
      <c r="AS12" s="23"/>
      <c r="AT12" s="23">
        <v>9.6481535379695393E-2</v>
      </c>
      <c r="AU12" s="23">
        <v>0.117038290267446</v>
      </c>
      <c r="AV12" s="23">
        <v>6.2126560514563001E-2</v>
      </c>
      <c r="AW12" s="23">
        <v>4.0673460471326403E-2</v>
      </c>
      <c r="AX12" s="23">
        <v>7.5888527910226405E-2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X17"/>
  <sheetViews>
    <sheetView showGridLines="0" workbookViewId="0">
      <pane xSplit="2" topLeftCell="C1" activePane="topRight" state="frozen"/>
      <selection pane="topRight"/>
    </sheetView>
  </sheetViews>
  <sheetFormatPr defaultColWidth="10.85546875" defaultRowHeight="15" x14ac:dyDescent="0.2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40" width="10.7109375" customWidth="1"/>
    <col min="41" max="41" width="2.140625" customWidth="1"/>
    <col min="42" max="44" width="10.7109375" customWidth="1"/>
    <col min="45" max="45" width="2.140625" customWidth="1"/>
    <col min="46" max="50" width="10.7109375" customWidth="1"/>
    <col min="51" max="51" width="2.140625" customWidth="1"/>
  </cols>
  <sheetData>
    <row r="2" spans="2:50" ht="39.950000000000003" customHeight="1" x14ac:dyDescent="0.25">
      <c r="D2" s="34" t="s">
        <v>359</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row>
    <row r="5" spans="2:50" ht="30" customHeight="1" x14ac:dyDescent="0.25">
      <c r="B5" s="22"/>
      <c r="C5" s="22"/>
      <c r="D5" s="35" t="s">
        <v>55</v>
      </c>
      <c r="E5" s="35"/>
      <c r="F5" s="22"/>
      <c r="G5" s="35" t="s">
        <v>56</v>
      </c>
      <c r="H5" s="35"/>
      <c r="I5" s="35"/>
      <c r="J5" s="35"/>
      <c r="K5" s="35"/>
      <c r="L5" s="35"/>
      <c r="M5" s="22"/>
      <c r="N5" s="35" t="s">
        <v>57</v>
      </c>
      <c r="O5" s="35"/>
      <c r="P5" s="35"/>
      <c r="Q5" s="35"/>
      <c r="R5" s="22"/>
      <c r="S5" s="35" t="s">
        <v>58</v>
      </c>
      <c r="T5" s="35"/>
      <c r="U5" s="35"/>
      <c r="V5" s="35"/>
      <c r="W5" s="35"/>
      <c r="X5" s="35"/>
      <c r="Y5" s="35"/>
      <c r="Z5" s="35"/>
      <c r="AA5" s="35"/>
      <c r="AB5" s="35"/>
      <c r="AC5" s="35"/>
      <c r="AD5" s="35"/>
      <c r="AE5" s="22"/>
      <c r="AF5" s="35" t="s">
        <v>59</v>
      </c>
      <c r="AG5" s="35"/>
      <c r="AH5" s="35"/>
      <c r="AI5" s="22"/>
      <c r="AJ5" s="35" t="s">
        <v>60</v>
      </c>
      <c r="AK5" s="35"/>
      <c r="AL5" s="35"/>
      <c r="AM5" s="35"/>
      <c r="AN5" s="35"/>
      <c r="AO5" s="22"/>
      <c r="AP5" s="35" t="s">
        <v>61</v>
      </c>
      <c r="AQ5" s="35"/>
      <c r="AR5" s="35"/>
      <c r="AS5" s="22"/>
      <c r="AT5" s="35" t="s">
        <v>62</v>
      </c>
      <c r="AU5" s="35"/>
      <c r="AV5" s="35"/>
      <c r="AW5" s="35"/>
      <c r="AX5" s="35"/>
    </row>
    <row r="6" spans="2:50" ht="75" x14ac:dyDescent="0.2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c r="AT6" s="12" t="s">
        <v>50</v>
      </c>
      <c r="AU6" s="12" t="s">
        <v>51</v>
      </c>
      <c r="AV6" s="12" t="s">
        <v>52</v>
      </c>
      <c r="AW6" s="12" t="s">
        <v>53</v>
      </c>
      <c r="AX6" s="12" t="s">
        <v>54</v>
      </c>
    </row>
    <row r="7" spans="2:50" ht="30" customHeight="1" x14ac:dyDescent="0.25">
      <c r="B7" s="10" t="s">
        <v>18</v>
      </c>
      <c r="C7" s="10">
        <v>2050</v>
      </c>
      <c r="D7" s="10">
        <v>972</v>
      </c>
      <c r="E7" s="10">
        <v>1070</v>
      </c>
      <c r="F7" s="10"/>
      <c r="G7" s="10">
        <v>245</v>
      </c>
      <c r="H7" s="10">
        <v>358</v>
      </c>
      <c r="I7" s="10">
        <v>270</v>
      </c>
      <c r="J7" s="10">
        <v>338</v>
      </c>
      <c r="K7" s="10">
        <v>353</v>
      </c>
      <c r="L7" s="10">
        <v>486</v>
      </c>
      <c r="M7" s="10"/>
      <c r="N7" s="10">
        <v>590</v>
      </c>
      <c r="O7" s="10">
        <v>561</v>
      </c>
      <c r="P7" s="10">
        <v>407</v>
      </c>
      <c r="Q7" s="10">
        <v>488</v>
      </c>
      <c r="R7" s="10"/>
      <c r="S7" s="10">
        <v>279</v>
      </c>
      <c r="T7" s="10">
        <v>289</v>
      </c>
      <c r="U7" s="10">
        <v>168</v>
      </c>
      <c r="V7" s="10">
        <v>207</v>
      </c>
      <c r="W7" s="10">
        <v>153</v>
      </c>
      <c r="X7" s="10">
        <v>151</v>
      </c>
      <c r="Y7" s="10">
        <v>174</v>
      </c>
      <c r="Z7" s="10">
        <v>84</v>
      </c>
      <c r="AA7" s="10">
        <v>246</v>
      </c>
      <c r="AB7" s="10">
        <v>177</v>
      </c>
      <c r="AC7" s="10">
        <v>86</v>
      </c>
      <c r="AD7" s="10">
        <v>36</v>
      </c>
      <c r="AE7" s="10"/>
      <c r="AF7" s="10">
        <v>781</v>
      </c>
      <c r="AG7" s="10">
        <v>867</v>
      </c>
      <c r="AH7" s="10">
        <v>236</v>
      </c>
      <c r="AI7" s="10"/>
      <c r="AJ7" s="10" t="s">
        <v>78</v>
      </c>
      <c r="AK7" s="10" t="s">
        <v>78</v>
      </c>
      <c r="AL7" s="10" t="s">
        <v>78</v>
      </c>
      <c r="AM7" s="10" t="s">
        <v>78</v>
      </c>
      <c r="AN7" s="10" t="s">
        <v>78</v>
      </c>
      <c r="AO7" s="10"/>
      <c r="AP7" s="10">
        <v>476</v>
      </c>
      <c r="AQ7" s="10">
        <v>731</v>
      </c>
      <c r="AR7" s="10">
        <v>162</v>
      </c>
      <c r="AS7" s="10"/>
      <c r="AT7" s="10">
        <v>502</v>
      </c>
      <c r="AU7" s="10">
        <v>485</v>
      </c>
      <c r="AV7" s="10">
        <v>558</v>
      </c>
      <c r="AW7" s="10">
        <v>188</v>
      </c>
      <c r="AX7" s="10">
        <v>32</v>
      </c>
    </row>
    <row r="8" spans="2:50" ht="30" customHeight="1" x14ac:dyDescent="0.25">
      <c r="B8" s="11" t="s">
        <v>19</v>
      </c>
      <c r="C8" s="11">
        <v>2050</v>
      </c>
      <c r="D8" s="11">
        <v>1007</v>
      </c>
      <c r="E8" s="11">
        <v>1035</v>
      </c>
      <c r="F8" s="11"/>
      <c r="G8" s="11">
        <v>286</v>
      </c>
      <c r="H8" s="11">
        <v>352</v>
      </c>
      <c r="I8" s="11">
        <v>348</v>
      </c>
      <c r="J8" s="11">
        <v>348</v>
      </c>
      <c r="K8" s="11">
        <v>287</v>
      </c>
      <c r="L8" s="11">
        <v>429</v>
      </c>
      <c r="M8" s="11"/>
      <c r="N8" s="11">
        <v>553</v>
      </c>
      <c r="O8" s="11">
        <v>532</v>
      </c>
      <c r="P8" s="11">
        <v>450</v>
      </c>
      <c r="Q8" s="11">
        <v>511</v>
      </c>
      <c r="R8" s="11"/>
      <c r="S8" s="11">
        <v>287</v>
      </c>
      <c r="T8" s="11">
        <v>266</v>
      </c>
      <c r="U8" s="11">
        <v>164</v>
      </c>
      <c r="V8" s="11">
        <v>184</v>
      </c>
      <c r="W8" s="11">
        <v>143</v>
      </c>
      <c r="X8" s="11">
        <v>184</v>
      </c>
      <c r="Y8" s="11">
        <v>164</v>
      </c>
      <c r="Z8" s="11">
        <v>82</v>
      </c>
      <c r="AA8" s="11">
        <v>226</v>
      </c>
      <c r="AB8" s="11">
        <v>185</v>
      </c>
      <c r="AC8" s="11">
        <v>103</v>
      </c>
      <c r="AD8" s="11">
        <v>62</v>
      </c>
      <c r="AE8" s="11"/>
      <c r="AF8" s="11">
        <v>753</v>
      </c>
      <c r="AG8" s="11">
        <v>856</v>
      </c>
      <c r="AH8" s="11">
        <v>255</v>
      </c>
      <c r="AI8" s="11"/>
      <c r="AJ8" s="11" t="s">
        <v>78</v>
      </c>
      <c r="AK8" s="11" t="s">
        <v>78</v>
      </c>
      <c r="AL8" s="11" t="s">
        <v>78</v>
      </c>
      <c r="AM8" s="11" t="s">
        <v>78</v>
      </c>
      <c r="AN8" s="11" t="s">
        <v>78</v>
      </c>
      <c r="AO8" s="11"/>
      <c r="AP8" s="11">
        <v>452</v>
      </c>
      <c r="AQ8" s="11">
        <v>749</v>
      </c>
      <c r="AR8" s="11">
        <v>159</v>
      </c>
      <c r="AS8" s="11"/>
      <c r="AT8" s="11">
        <v>500</v>
      </c>
      <c r="AU8" s="11">
        <v>495</v>
      </c>
      <c r="AV8" s="11">
        <v>565</v>
      </c>
      <c r="AW8" s="11">
        <v>188</v>
      </c>
      <c r="AX8" s="11">
        <v>29</v>
      </c>
    </row>
    <row r="9" spans="2:50" ht="45" x14ac:dyDescent="0.25">
      <c r="B9" s="15" t="s">
        <v>346</v>
      </c>
      <c r="C9" s="14">
        <v>0.359606308107495</v>
      </c>
      <c r="D9" s="14">
        <v>0.34731348521659</v>
      </c>
      <c r="E9" s="14">
        <v>0.37104228387864402</v>
      </c>
      <c r="F9" s="14"/>
      <c r="G9" s="14">
        <v>0.35704013026449999</v>
      </c>
      <c r="H9" s="14">
        <v>0.41106331084206799</v>
      </c>
      <c r="I9" s="14">
        <v>0.35844269399270501</v>
      </c>
      <c r="J9" s="14">
        <v>0.35676361263751999</v>
      </c>
      <c r="K9" s="14">
        <v>0.33470701824322602</v>
      </c>
      <c r="L9" s="14">
        <v>0.33894574846052899</v>
      </c>
      <c r="M9" s="14"/>
      <c r="N9" s="14">
        <v>0.35866256612826097</v>
      </c>
      <c r="O9" s="14">
        <v>0.36612522707230299</v>
      </c>
      <c r="P9" s="14">
        <v>0.357418334436373</v>
      </c>
      <c r="Q9" s="14">
        <v>0.35685307506036701</v>
      </c>
      <c r="R9" s="14"/>
      <c r="S9" s="14">
        <v>0.40856023705760602</v>
      </c>
      <c r="T9" s="14">
        <v>0.35278192087244797</v>
      </c>
      <c r="U9" s="14">
        <v>0.32644678683171702</v>
      </c>
      <c r="V9" s="14">
        <v>0.37395610879666003</v>
      </c>
      <c r="W9" s="14">
        <v>0.34625851528528101</v>
      </c>
      <c r="X9" s="14">
        <v>0.30877918500393697</v>
      </c>
      <c r="Y9" s="14">
        <v>0.325047007282256</v>
      </c>
      <c r="Z9" s="14">
        <v>0.323397605115817</v>
      </c>
      <c r="AA9" s="14">
        <v>0.36908125584402701</v>
      </c>
      <c r="AB9" s="14">
        <v>0.34986571226418001</v>
      </c>
      <c r="AC9" s="14">
        <v>0.38150923513575802</v>
      </c>
      <c r="AD9" s="14">
        <v>0.48647865788038702</v>
      </c>
      <c r="AE9" s="14"/>
      <c r="AF9" s="14">
        <v>0.35582718838071897</v>
      </c>
      <c r="AG9" s="14">
        <v>0.38015044802543002</v>
      </c>
      <c r="AH9" s="14">
        <v>0.33684376232365498</v>
      </c>
      <c r="AI9" s="14"/>
      <c r="AJ9" s="14" t="s">
        <v>79</v>
      </c>
      <c r="AK9" s="14" t="s">
        <v>79</v>
      </c>
      <c r="AL9" s="14" t="s">
        <v>79</v>
      </c>
      <c r="AM9" s="14" t="s">
        <v>79</v>
      </c>
      <c r="AN9" s="14" t="s">
        <v>79</v>
      </c>
      <c r="AO9" s="14"/>
      <c r="AP9" s="14">
        <v>0.38263452552694499</v>
      </c>
      <c r="AQ9" s="14">
        <v>0.37474706269858199</v>
      </c>
      <c r="AR9" s="14">
        <v>0.38738202531982502</v>
      </c>
      <c r="AS9" s="14"/>
      <c r="AT9" s="14">
        <v>0.38205833817016899</v>
      </c>
      <c r="AU9" s="14">
        <v>0.33614600515693899</v>
      </c>
      <c r="AV9" s="14">
        <v>0.37713977529671899</v>
      </c>
      <c r="AW9" s="14">
        <v>0.42095928278629302</v>
      </c>
      <c r="AX9" s="14">
        <v>0.39304509434016099</v>
      </c>
    </row>
    <row r="10" spans="2:50" ht="45" x14ac:dyDescent="0.25">
      <c r="B10" s="15" t="s">
        <v>347</v>
      </c>
      <c r="C10" s="14">
        <v>0.22207709073926499</v>
      </c>
      <c r="D10" s="14">
        <v>0.25227598681945601</v>
      </c>
      <c r="E10" s="14">
        <v>0.19078342220189701</v>
      </c>
      <c r="F10" s="14"/>
      <c r="G10" s="14">
        <v>0.29028802091985401</v>
      </c>
      <c r="H10" s="14">
        <v>0.26577435815817801</v>
      </c>
      <c r="I10" s="14">
        <v>0.28204781489902098</v>
      </c>
      <c r="J10" s="14">
        <v>0.18028963717786001</v>
      </c>
      <c r="K10" s="14">
        <v>0.17525358264340099</v>
      </c>
      <c r="L10" s="14">
        <v>0.15729313996699301</v>
      </c>
      <c r="M10" s="14"/>
      <c r="N10" s="14">
        <v>0.23997577476488899</v>
      </c>
      <c r="O10" s="14">
        <v>0.218077429747629</v>
      </c>
      <c r="P10" s="14">
        <v>0.234371746209522</v>
      </c>
      <c r="Q10" s="14">
        <v>0.197782689139894</v>
      </c>
      <c r="R10" s="14"/>
      <c r="S10" s="14">
        <v>0.26670585463208102</v>
      </c>
      <c r="T10" s="14">
        <v>0.189612620266017</v>
      </c>
      <c r="U10" s="14">
        <v>0.208743703773483</v>
      </c>
      <c r="V10" s="14">
        <v>0.17191095897332101</v>
      </c>
      <c r="W10" s="14">
        <v>0.22904271877617199</v>
      </c>
      <c r="X10" s="14">
        <v>0.25143666379527302</v>
      </c>
      <c r="Y10" s="14">
        <v>0.26258517709604701</v>
      </c>
      <c r="Z10" s="14">
        <v>0.228507968545827</v>
      </c>
      <c r="AA10" s="14">
        <v>0.18895328164877101</v>
      </c>
      <c r="AB10" s="14">
        <v>0.21223153910259099</v>
      </c>
      <c r="AC10" s="14">
        <v>0.254927983068932</v>
      </c>
      <c r="AD10" s="14">
        <v>0.21558859570671399</v>
      </c>
      <c r="AE10" s="14"/>
      <c r="AF10" s="14">
        <v>0.195242764795033</v>
      </c>
      <c r="AG10" s="14">
        <v>0.22731330691982601</v>
      </c>
      <c r="AH10" s="14">
        <v>0.24115307566761199</v>
      </c>
      <c r="AI10" s="14"/>
      <c r="AJ10" s="14" t="s">
        <v>79</v>
      </c>
      <c r="AK10" s="14" t="s">
        <v>79</v>
      </c>
      <c r="AL10" s="14" t="s">
        <v>79</v>
      </c>
      <c r="AM10" s="14" t="s">
        <v>79</v>
      </c>
      <c r="AN10" s="14" t="s">
        <v>79</v>
      </c>
      <c r="AO10" s="14"/>
      <c r="AP10" s="14">
        <v>0.18707123987529001</v>
      </c>
      <c r="AQ10" s="14">
        <v>0.26350187310224699</v>
      </c>
      <c r="AR10" s="14">
        <v>0.240042956985767</v>
      </c>
      <c r="AS10" s="14"/>
      <c r="AT10" s="14">
        <v>0.20177117558895899</v>
      </c>
      <c r="AU10" s="14">
        <v>0.20578796523623799</v>
      </c>
      <c r="AV10" s="14">
        <v>0.246155096139549</v>
      </c>
      <c r="AW10" s="14">
        <v>0.23770669456951099</v>
      </c>
      <c r="AX10" s="14">
        <v>0.23575852192337701</v>
      </c>
    </row>
    <row r="11" spans="2:50" ht="30" x14ac:dyDescent="0.25">
      <c r="B11" s="15" t="s">
        <v>348</v>
      </c>
      <c r="C11" s="14">
        <v>0.30241151015385798</v>
      </c>
      <c r="D11" s="14">
        <v>0.29962221853072801</v>
      </c>
      <c r="E11" s="14">
        <v>0.30666481258775002</v>
      </c>
      <c r="F11" s="14"/>
      <c r="G11" s="14">
        <v>0.23425016951177599</v>
      </c>
      <c r="H11" s="14">
        <v>0.206976357793589</v>
      </c>
      <c r="I11" s="14">
        <v>0.233443001334426</v>
      </c>
      <c r="J11" s="14">
        <v>0.34894812168485501</v>
      </c>
      <c r="K11" s="14">
        <v>0.382132290260494</v>
      </c>
      <c r="L11" s="14">
        <v>0.39111270945628301</v>
      </c>
      <c r="M11" s="14"/>
      <c r="N11" s="14">
        <v>0.31930225078833402</v>
      </c>
      <c r="O11" s="14">
        <v>0.33044747081347903</v>
      </c>
      <c r="P11" s="14">
        <v>0.27891334795560702</v>
      </c>
      <c r="Q11" s="14">
        <v>0.27617875117894602</v>
      </c>
      <c r="R11" s="14"/>
      <c r="S11" s="14">
        <v>0.22657430917306901</v>
      </c>
      <c r="T11" s="14">
        <v>0.33800540197031798</v>
      </c>
      <c r="U11" s="14">
        <v>0.32156305722784001</v>
      </c>
      <c r="V11" s="14">
        <v>0.32078329211621398</v>
      </c>
      <c r="W11" s="14">
        <v>0.32496154235691299</v>
      </c>
      <c r="X11" s="14">
        <v>0.32227116882155399</v>
      </c>
      <c r="Y11" s="14">
        <v>0.33987671396659802</v>
      </c>
      <c r="Z11" s="14">
        <v>0.32056813032889703</v>
      </c>
      <c r="AA11" s="14">
        <v>0.28942279718714597</v>
      </c>
      <c r="AB11" s="14">
        <v>0.321580140901916</v>
      </c>
      <c r="AC11" s="14">
        <v>0.27677760311363497</v>
      </c>
      <c r="AD11" s="14">
        <v>0.19425103237165101</v>
      </c>
      <c r="AE11" s="14"/>
      <c r="AF11" s="14">
        <v>0.32777914867202101</v>
      </c>
      <c r="AG11" s="14">
        <v>0.29376680281265599</v>
      </c>
      <c r="AH11" s="14">
        <v>0.28289467531402901</v>
      </c>
      <c r="AI11" s="14"/>
      <c r="AJ11" s="14" t="s">
        <v>79</v>
      </c>
      <c r="AK11" s="14" t="s">
        <v>79</v>
      </c>
      <c r="AL11" s="14" t="s">
        <v>79</v>
      </c>
      <c r="AM11" s="14" t="s">
        <v>79</v>
      </c>
      <c r="AN11" s="14" t="s">
        <v>79</v>
      </c>
      <c r="AO11" s="14"/>
      <c r="AP11" s="14">
        <v>0.32721308761449802</v>
      </c>
      <c r="AQ11" s="14">
        <v>0.25556073687999797</v>
      </c>
      <c r="AR11" s="14">
        <v>0.28844626082978297</v>
      </c>
      <c r="AS11" s="14"/>
      <c r="AT11" s="14">
        <v>0.288855434352981</v>
      </c>
      <c r="AU11" s="14">
        <v>0.32114940815291998</v>
      </c>
      <c r="AV11" s="14">
        <v>0.30749041407453498</v>
      </c>
      <c r="AW11" s="14">
        <v>0.26783074901446502</v>
      </c>
      <c r="AX11" s="14">
        <v>0.29530785582623598</v>
      </c>
    </row>
    <row r="12" spans="2:50" x14ac:dyDescent="0.25">
      <c r="B12" s="15" t="s">
        <v>70</v>
      </c>
      <c r="C12" s="23">
        <v>0.115905090999382</v>
      </c>
      <c r="D12" s="23">
        <v>0.100788309433227</v>
      </c>
      <c r="E12" s="23">
        <v>0.13150948133171</v>
      </c>
      <c r="F12" s="23"/>
      <c r="G12" s="23">
        <v>0.11842167930387</v>
      </c>
      <c r="H12" s="23">
        <v>0.116185973206165</v>
      </c>
      <c r="I12" s="23">
        <v>0.12606648977384799</v>
      </c>
      <c r="J12" s="23">
        <v>0.113998628499765</v>
      </c>
      <c r="K12" s="23">
        <v>0.10790710885287901</v>
      </c>
      <c r="L12" s="23">
        <v>0.11264840211619501</v>
      </c>
      <c r="M12" s="23"/>
      <c r="N12" s="23">
        <v>8.2059408318516602E-2</v>
      </c>
      <c r="O12" s="23">
        <v>8.5349872366589197E-2</v>
      </c>
      <c r="P12" s="23">
        <v>0.12929657139849701</v>
      </c>
      <c r="Q12" s="23">
        <v>0.169185484620792</v>
      </c>
      <c r="R12" s="23"/>
      <c r="S12" s="23">
        <v>9.8159599137243203E-2</v>
      </c>
      <c r="T12" s="23">
        <v>0.119600056891218</v>
      </c>
      <c r="U12" s="23">
        <v>0.14324645216696</v>
      </c>
      <c r="V12" s="23">
        <v>0.13334964011380501</v>
      </c>
      <c r="W12" s="23">
        <v>9.9737223581633505E-2</v>
      </c>
      <c r="X12" s="23">
        <v>0.11751298237923501</v>
      </c>
      <c r="Y12" s="23">
        <v>7.2491101655099296E-2</v>
      </c>
      <c r="Z12" s="23">
        <v>0.127526296009459</v>
      </c>
      <c r="AA12" s="23">
        <v>0.152542665320056</v>
      </c>
      <c r="AB12" s="23">
        <v>0.116322607731314</v>
      </c>
      <c r="AC12" s="23">
        <v>8.6785178681675304E-2</v>
      </c>
      <c r="AD12" s="23">
        <v>0.103681714041248</v>
      </c>
      <c r="AE12" s="23"/>
      <c r="AF12" s="23">
        <v>0.121150898152227</v>
      </c>
      <c r="AG12" s="23">
        <v>9.8769442242087502E-2</v>
      </c>
      <c r="AH12" s="23">
        <v>0.13910848669470399</v>
      </c>
      <c r="AI12" s="23"/>
      <c r="AJ12" s="23" t="s">
        <v>79</v>
      </c>
      <c r="AK12" s="23" t="s">
        <v>79</v>
      </c>
      <c r="AL12" s="23" t="s">
        <v>79</v>
      </c>
      <c r="AM12" s="23" t="s">
        <v>79</v>
      </c>
      <c r="AN12" s="23" t="s">
        <v>79</v>
      </c>
      <c r="AO12" s="23"/>
      <c r="AP12" s="23">
        <v>0.10308114698326699</v>
      </c>
      <c r="AQ12" s="23">
        <v>0.10619032731917299</v>
      </c>
      <c r="AR12" s="23">
        <v>8.4128756864625606E-2</v>
      </c>
      <c r="AS12" s="23"/>
      <c r="AT12" s="23">
        <v>0.127315051887891</v>
      </c>
      <c r="AU12" s="23">
        <v>0.13691662145390199</v>
      </c>
      <c r="AV12" s="23">
        <v>6.9214714489196694E-2</v>
      </c>
      <c r="AW12" s="23">
        <v>7.3503273629730595E-2</v>
      </c>
      <c r="AX12" s="23">
        <v>7.5888527910226405E-2</v>
      </c>
    </row>
    <row r="13" spans="2:50" x14ac:dyDescent="0.25">
      <c r="B13" s="16"/>
    </row>
    <row r="14" spans="2:50" x14ac:dyDescent="0.25">
      <c r="B14" t="s">
        <v>75</v>
      </c>
    </row>
    <row r="15" spans="2:50" x14ac:dyDescent="0.25">
      <c r="B15" t="s">
        <v>76</v>
      </c>
    </row>
    <row r="17" spans="2:2" x14ac:dyDescent="0.25">
      <c r="B17" s="8" t="str">
        <f>HYPERLINK("#'Contents'!A1", "Return to Contents")</f>
        <v>Return to Contents</v>
      </c>
    </row>
  </sheetData>
  <mergeCells count="9">
    <mergeCell ref="AJ5:AN5"/>
    <mergeCell ref="AP5:AR5"/>
    <mergeCell ref="AT5:AX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7" ma:contentTypeDescription="Create a new document." ma:contentTypeScope="" ma:versionID="561fbdb3f4569efb7f7a93c4ae4f4711">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c2a19fb19c333276e116612a5133275c"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FBF4568-63DC-416D-ADF1-1CABA4264EF3}"/>
</file>

<file path=customXml/itemProps2.xml><?xml version="1.0" encoding="utf-8"?>
<ds:datastoreItem xmlns:ds="http://schemas.openxmlformats.org/officeDocument/2006/customXml" ds:itemID="{DFB6A41F-0E0A-4DBE-A0EA-E0032FB554C9}"/>
</file>

<file path=customXml/itemProps3.xml><?xml version="1.0" encoding="utf-8"?>
<ds:datastoreItem xmlns:ds="http://schemas.openxmlformats.org/officeDocument/2006/customXml" ds:itemID="{C64DB4DB-1DFC-4F0C-A1C0-3A1E8B30BC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192</vt:i4>
      </vt:variant>
    </vt:vector>
  </HeadingPairs>
  <TitlesOfParts>
    <vt:vector size="192"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ElinorGray</dc:creator>
  <cp:lastModifiedBy>Elinor Gray</cp:lastModifiedBy>
  <dcterms:created xsi:type="dcterms:W3CDTF">2023-10-10T15:58:27Z</dcterms:created>
  <dcterms:modified xsi:type="dcterms:W3CDTF">2023-10-13T07:44:46Z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ies>
</file>